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3.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style1.xml" ContentType="application/vnd.ms-office.chartstyle+xml"/>
  <Override PartName="/xl/charts/colors1.xml" ContentType="application/vnd.ms-office.chartcolorstyle+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harts/chart117.xml" ContentType="application/vnd.openxmlformats-officedocument.drawingml.chart+xml"/>
  <Override PartName="/xl/charts/chart118.xml" ContentType="application/vnd.openxmlformats-officedocument.drawingml.chart+xml"/>
  <Override PartName="/xl/charts/chart119.xml" ContentType="application/vnd.openxmlformats-officedocument.drawingml.chart+xml"/>
  <Override PartName="/xl/charts/chart120.xml" ContentType="application/vnd.openxmlformats-officedocument.drawingml.chart+xml"/>
  <Override PartName="/xl/charts/chart121.xml" ContentType="application/vnd.openxmlformats-officedocument.drawingml.chart+xml"/>
  <Override PartName="/xl/charts/chart122.xml" ContentType="application/vnd.openxmlformats-officedocument.drawingml.chart+xml"/>
  <Override PartName="/xl/charts/chart123.xml" ContentType="application/vnd.openxmlformats-officedocument.drawingml.chart+xml"/>
  <Override PartName="/xl/charts/chart124.xml" ContentType="application/vnd.openxmlformats-officedocument.drawingml.chart+xml"/>
  <Override PartName="/xl/charts/chart125.xml" ContentType="application/vnd.openxmlformats-officedocument.drawingml.chart+xml"/>
  <Override PartName="/xl/charts/chart126.xml" ContentType="application/vnd.openxmlformats-officedocument.drawingml.chart+xml"/>
  <Override PartName="/xl/charts/chart127.xml" ContentType="application/vnd.openxmlformats-officedocument.drawingml.chart+xml"/>
  <Override PartName="/xl/charts/chart128.xml" ContentType="application/vnd.openxmlformats-officedocument.drawingml.chart+xml"/>
  <Override PartName="/xl/drawings/drawing4.xml" ContentType="application/vnd.openxmlformats-officedocument.drawing+xml"/>
  <Override PartName="/xl/charts/chart129.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5" codeName="{9351B8E1-9728-8E5E-8161-817DCB669FF3}"/>
  <workbookPr saveExternalLinkValues="0" codeName="ThisWorkbook"/>
  <mc:AlternateContent xmlns:mc="http://schemas.openxmlformats.org/markup-compatibility/2006">
    <mc:Choice Requires="x15">
      <x15ac:absPath xmlns:x15ac="http://schemas.microsoft.com/office/spreadsheetml/2010/11/ac" url="/Users/gwendolynstinger/Documents/UNC Measure:Evaluation/MECAT Glossary Group Assessment/"/>
    </mc:Choice>
  </mc:AlternateContent>
  <xr:revisionPtr revIDLastSave="0" documentId="8_{3EDE0BAD-68A5-1941-8DB2-D48286D4AF75}" xr6:coauthVersionLast="43" xr6:coauthVersionMax="43" xr10:uidLastSave="{00000000-0000-0000-0000-000000000000}"/>
  <bookViews>
    <workbookView xWindow="0" yWindow="460" windowWidth="28800" windowHeight="16120" tabRatio="857" xr2:uid="{00000000-000D-0000-FFFF-FFFF00000000}"/>
  </bookViews>
  <sheets>
    <sheet name="Página de Tapa" sheetId="5" r:id="rId1"/>
    <sheet name="Instrucciones" sheetId="28" r:id="rId2"/>
    <sheet name="Información del Participante" sheetId="19" r:id="rId3"/>
    <sheet name="Prueba y Inicio" sheetId="31" r:id="rId4"/>
    <sheet name="1.0" sheetId="1" r:id="rId5"/>
    <sheet name="2.0" sheetId="2" r:id="rId6"/>
    <sheet name="3.0" sheetId="3" r:id="rId7"/>
    <sheet name="4.0" sheetId="6" r:id="rId8"/>
    <sheet name="5.0" sheetId="7" r:id="rId9"/>
    <sheet name="6.0" sheetId="8" r:id="rId10"/>
    <sheet name="7.0" sheetId="9" r:id="rId11"/>
    <sheet name="8.0" sheetId="10" r:id="rId12"/>
    <sheet name="9.0" sheetId="11" r:id="rId13"/>
    <sheet name="10.0" sheetId="12" r:id="rId14"/>
    <sheet name="11.0" sheetId="13" r:id="rId15"/>
    <sheet name="12.0" sheetId="14" r:id="rId16"/>
    <sheet name="Tableros General" sheetId="26" r:id="rId17"/>
    <sheet name="Tableros" sheetId="30" r:id="rId18"/>
    <sheet name="Tableros Especial (PC)" sheetId="27" r:id="rId19"/>
    <sheet name="Plan de Acción" sheetId="16" r:id="rId20"/>
    <sheet name="Datos" sheetId="22" state="hidden" r:id="rId21"/>
  </sheets>
  <externalReferences>
    <externalReference r:id="rId22"/>
  </externalReferences>
  <definedNames>
    <definedName name="_xlnm.Print_Area" localSheetId="4">'1.0'!$A$1:$I$27</definedName>
    <definedName name="_xlnm.Print_Area" localSheetId="13">'10.0'!$A$1:$I$16</definedName>
    <definedName name="_xlnm.Print_Area" localSheetId="14">'11.0'!$A$1:$I$21</definedName>
    <definedName name="_xlnm.Print_Area" localSheetId="15">'12.0'!$A$1:$I$20</definedName>
    <definedName name="_xlnm.Print_Area" localSheetId="5">'2.0'!$A$1:$I$44</definedName>
    <definedName name="_xlnm.Print_Area" localSheetId="6">'3.0'!$A$1:$I$50</definedName>
    <definedName name="_xlnm.Print_Area" localSheetId="7">'4.0'!$A$1:$I$30</definedName>
    <definedName name="_xlnm.Print_Area" localSheetId="8">'5.0'!$A$1:$I$15</definedName>
    <definedName name="_xlnm.Print_Area" localSheetId="9">'6.0'!$A$1:$I$16</definedName>
    <definedName name="_xlnm.Print_Area" localSheetId="10">'7.0'!$A$1:$I$19</definedName>
    <definedName name="_xlnm.Print_Area" localSheetId="11">'8.0'!$A$1:$I$20</definedName>
    <definedName name="_xlnm.Print_Area" localSheetId="12">'9.0'!$A$1:$I$23</definedName>
    <definedName name="_xlnm.Print_Area" localSheetId="16">'Tableros General'!$A$1:$T$34</definedName>
    <definedName name="Select">'1.0'!$E$52</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E52" i="27" l="1"/>
  <c r="D53" i="27"/>
  <c r="E44" i="27"/>
  <c r="D45" i="27"/>
  <c r="D39" i="27"/>
  <c r="E25" i="27"/>
  <c r="D28" i="27"/>
  <c r="AC28" i="30"/>
  <c r="J28" i="30"/>
  <c r="G3" i="3" l="1"/>
  <c r="AC304" i="30" l="1"/>
  <c r="J304" i="30"/>
  <c r="AC303" i="30"/>
  <c r="J303" i="30"/>
  <c r="AC302" i="30"/>
  <c r="J302" i="30"/>
  <c r="AC279" i="30"/>
  <c r="J279" i="30"/>
  <c r="AC278" i="30"/>
  <c r="J278" i="30"/>
  <c r="AC277" i="30"/>
  <c r="J277" i="30"/>
  <c r="AC254" i="30"/>
  <c r="J254" i="30"/>
  <c r="AC253" i="30"/>
  <c r="J253" i="30"/>
  <c r="AC230" i="30"/>
  <c r="J230" i="30"/>
  <c r="AC229" i="30"/>
  <c r="J229" i="30"/>
  <c r="AC206" i="30"/>
  <c r="J206" i="30"/>
  <c r="AC205" i="30"/>
  <c r="J205" i="30"/>
  <c r="AC204" i="30"/>
  <c r="J204" i="30"/>
  <c r="AC181" i="30"/>
  <c r="J181" i="30"/>
  <c r="AC180" i="30"/>
  <c r="J180" i="30"/>
  <c r="AC157" i="30"/>
  <c r="J157" i="30"/>
  <c r="AC156" i="30"/>
  <c r="J156" i="30"/>
  <c r="AC155" i="30"/>
  <c r="J155" i="30"/>
  <c r="AC132" i="30"/>
  <c r="J132" i="30"/>
  <c r="AC109" i="30"/>
  <c r="J109" i="30"/>
  <c r="AC108" i="30"/>
  <c r="J108" i="30"/>
  <c r="AC107" i="30"/>
  <c r="J107" i="30"/>
  <c r="AC84" i="30"/>
  <c r="J84" i="30"/>
  <c r="AC83" i="30"/>
  <c r="J83" i="30"/>
  <c r="AC82" i="30"/>
  <c r="J82" i="30"/>
  <c r="AC81" i="30"/>
  <c r="J81" i="30"/>
  <c r="AC80" i="30"/>
  <c r="J80" i="30"/>
  <c r="AC79" i="30"/>
  <c r="J79" i="30"/>
  <c r="AC78" i="30"/>
  <c r="J78" i="30"/>
  <c r="AC55" i="30"/>
  <c r="J55" i="30"/>
  <c r="AC54" i="30"/>
  <c r="J54" i="30"/>
  <c r="AC53" i="30"/>
  <c r="J53" i="30"/>
  <c r="AC52" i="30"/>
  <c r="J52" i="30"/>
  <c r="AC51" i="30"/>
  <c r="J51" i="30"/>
  <c r="AC27" i="30"/>
  <c r="J27" i="30"/>
  <c r="AC26" i="30"/>
  <c r="J26" i="30"/>
  <c r="AC25" i="30"/>
  <c r="J25" i="30"/>
  <c r="AC24" i="30"/>
  <c r="J24" i="30"/>
  <c r="M57" i="22" l="1"/>
  <c r="M56" i="22"/>
  <c r="F56" i="22"/>
  <c r="F57" i="22"/>
  <c r="M40" i="22"/>
  <c r="G3" i="7" l="1"/>
  <c r="I49" i="3"/>
  <c r="G49" i="3"/>
  <c r="I40" i="3"/>
  <c r="I45" i="3" s="1"/>
  <c r="G40" i="3"/>
  <c r="G43" i="3" s="1"/>
  <c r="I26" i="3"/>
  <c r="I28" i="3" s="1"/>
  <c r="G26" i="3"/>
  <c r="G28" i="3" s="1"/>
  <c r="I28" i="1"/>
  <c r="G28" i="1"/>
  <c r="G22" i="1"/>
  <c r="G27" i="1" s="1"/>
  <c r="G14" i="7" l="1"/>
  <c r="D50" i="22" s="1"/>
  <c r="G15" i="7"/>
  <c r="D51" i="22" s="1"/>
  <c r="G10" i="7"/>
  <c r="D48" i="22"/>
  <c r="I46" i="3"/>
  <c r="I43" i="3"/>
  <c r="I42" i="3"/>
  <c r="I44" i="3"/>
  <c r="G42" i="3"/>
  <c r="G46" i="3"/>
  <c r="G45" i="3"/>
  <c r="G44" i="3"/>
  <c r="I27" i="3"/>
  <c r="G27" i="3"/>
  <c r="G8" i="7"/>
  <c r="G7" i="7"/>
  <c r="F39" i="27" s="1"/>
  <c r="F40" i="27" s="1"/>
  <c r="F12" i="27" s="1"/>
  <c r="G5" i="7"/>
  <c r="G9" i="7"/>
  <c r="G4" i="7"/>
  <c r="G6" i="7"/>
  <c r="G11" i="7"/>
  <c r="G23" i="1"/>
  <c r="G25" i="1"/>
  <c r="U52" i="22" l="1"/>
  <c r="U50" i="22"/>
  <c r="U51" i="22"/>
  <c r="U49" i="22"/>
  <c r="T51" i="22"/>
  <c r="T49" i="22"/>
  <c r="T52" i="22"/>
  <c r="T50" i="22"/>
  <c r="F36" i="27"/>
  <c r="G48" i="22"/>
  <c r="R50" i="22"/>
  <c r="R52" i="22"/>
  <c r="R51" i="22"/>
  <c r="R49" i="22"/>
  <c r="I3" i="11"/>
  <c r="G3" i="11"/>
  <c r="I11" i="9"/>
  <c r="G11" i="9"/>
  <c r="M58" i="22"/>
  <c r="F58" i="22"/>
  <c r="B62" i="22"/>
  <c r="I29" i="2"/>
  <c r="G29" i="2"/>
  <c r="I13" i="2"/>
  <c r="G13" i="2"/>
  <c r="I21" i="2"/>
  <c r="G21" i="2"/>
  <c r="I16" i="9" l="1"/>
  <c r="I19" i="9"/>
  <c r="G17" i="9"/>
  <c r="G19" i="9"/>
  <c r="I6" i="11"/>
  <c r="G7" i="11"/>
  <c r="I30" i="2"/>
  <c r="I31" i="2"/>
  <c r="G31" i="2"/>
  <c r="G30" i="2"/>
  <c r="I23" i="2"/>
  <c r="I22" i="2"/>
  <c r="G23" i="2"/>
  <c r="G22" i="2"/>
  <c r="I14" i="2"/>
  <c r="I15" i="2"/>
  <c r="G15" i="2"/>
  <c r="G14" i="2"/>
  <c r="I17" i="9"/>
  <c r="G16" i="9"/>
  <c r="I9" i="11"/>
  <c r="I8" i="11"/>
  <c r="G56" i="27" s="1"/>
  <c r="G57" i="27" s="1"/>
  <c r="I5" i="11"/>
  <c r="I7" i="11"/>
  <c r="I4" i="11"/>
  <c r="G8" i="11"/>
  <c r="G5" i="11"/>
  <c r="G6" i="11"/>
  <c r="G4" i="11"/>
  <c r="G9" i="11"/>
  <c r="F32" i="22"/>
  <c r="M5" i="22"/>
  <c r="M6" i="22"/>
  <c r="M7" i="22"/>
  <c r="M8" i="22"/>
  <c r="F8" i="22"/>
  <c r="F7" i="22"/>
  <c r="F5" i="22"/>
  <c r="F6" i="22"/>
  <c r="F56" i="27" l="1"/>
  <c r="F57" i="27" s="1"/>
  <c r="B106" i="22"/>
  <c r="B96" i="22"/>
  <c r="B87" i="22"/>
  <c r="B79" i="22"/>
  <c r="B70" i="22"/>
  <c r="B54" i="22"/>
  <c r="B46" i="22"/>
  <c r="B36" i="22"/>
  <c r="B25" i="22"/>
  <c r="B15" i="22"/>
  <c r="B1" i="22"/>
  <c r="E12" i="27" l="1"/>
  <c r="E38" i="27" s="1"/>
  <c r="E11" i="27"/>
  <c r="D68" i="27"/>
  <c r="D67" i="27"/>
  <c r="D64" i="27"/>
  <c r="D63" i="27"/>
  <c r="D60" i="27"/>
  <c r="D59" i="27"/>
  <c r="D56" i="27"/>
  <c r="D49" i="27"/>
  <c r="D48" i="27"/>
  <c r="E16" i="27"/>
  <c r="E55" i="27" s="1"/>
  <c r="D33" i="27"/>
  <c r="D34" i="27"/>
  <c r="D32" i="27"/>
  <c r="D36" i="27"/>
  <c r="D35" i="27"/>
  <c r="D29" i="27"/>
  <c r="E9" i="27" l="1"/>
  <c r="E27" i="27" s="1"/>
  <c r="E10" i="27"/>
  <c r="E31" i="27" s="1"/>
  <c r="E13" i="27"/>
  <c r="E43" i="27" s="1"/>
  <c r="E14" i="27"/>
  <c r="E47" i="27" s="1"/>
  <c r="E15" i="27"/>
  <c r="E51" i="27" s="1"/>
  <c r="E17" i="27"/>
  <c r="E58" i="27" s="1"/>
  <c r="E18" i="27"/>
  <c r="E62" i="27" s="1"/>
  <c r="E19" i="27"/>
  <c r="E66" i="27" s="1"/>
  <c r="E8" i="27"/>
  <c r="E24" i="27" s="1"/>
  <c r="B15" i="26" l="1"/>
  <c r="B14" i="26"/>
  <c r="B13" i="26"/>
  <c r="B12" i="26"/>
  <c r="B11" i="26"/>
  <c r="B10" i="26"/>
  <c r="B9" i="26"/>
  <c r="B8" i="26"/>
  <c r="B7" i="26"/>
  <c r="B6" i="26"/>
  <c r="B5" i="26"/>
  <c r="B4" i="26"/>
  <c r="J8" i="26"/>
  <c r="I15" i="10" l="1"/>
  <c r="I18" i="10" s="1"/>
  <c r="G24" i="6"/>
  <c r="G29" i="6" l="1"/>
  <c r="G30" i="6"/>
  <c r="G25" i="6"/>
  <c r="G27" i="6"/>
  <c r="G26" i="6"/>
  <c r="I17" i="10"/>
  <c r="G53" i="27" s="1"/>
  <c r="G40" i="22" l="1"/>
  <c r="I3" i="9"/>
  <c r="G12" i="11"/>
  <c r="I12" i="11"/>
  <c r="N81" i="22"/>
  <c r="G3" i="10"/>
  <c r="G4" i="10" s="1"/>
  <c r="G9" i="10"/>
  <c r="G15" i="10"/>
  <c r="I20" i="10"/>
  <c r="I9" i="10"/>
  <c r="I11" i="10" s="1"/>
  <c r="G52" i="27" s="1"/>
  <c r="G54" i="27" s="1"/>
  <c r="G15" i="27" s="1"/>
  <c r="I3" i="10"/>
  <c r="G3" i="9"/>
  <c r="D64" i="22" s="1"/>
  <c r="I17" i="8"/>
  <c r="I18" i="8" s="1"/>
  <c r="N58" i="22" s="1"/>
  <c r="G17" i="8"/>
  <c r="G18" i="8" s="1"/>
  <c r="G58" i="22" s="1"/>
  <c r="G11" i="8"/>
  <c r="G15" i="8" s="1"/>
  <c r="I11" i="8"/>
  <c r="I15" i="8" s="1"/>
  <c r="I5" i="10" l="1"/>
  <c r="I4" i="10"/>
  <c r="R68" i="22"/>
  <c r="R67" i="22"/>
  <c r="R66" i="22"/>
  <c r="R65" i="22"/>
  <c r="I18" i="11"/>
  <c r="I20" i="11"/>
  <c r="I19" i="11"/>
  <c r="L81" i="22"/>
  <c r="G20" i="11"/>
  <c r="G19" i="11"/>
  <c r="D81" i="22"/>
  <c r="G18" i="11"/>
  <c r="G13" i="11"/>
  <c r="G81" i="22"/>
  <c r="G8" i="10"/>
  <c r="G5" i="10"/>
  <c r="G11" i="10"/>
  <c r="F52" i="27" s="1"/>
  <c r="G10" i="10"/>
  <c r="I22" i="11"/>
  <c r="I16" i="11"/>
  <c r="I15" i="11"/>
  <c r="I17" i="11"/>
  <c r="I14" i="11"/>
  <c r="G15" i="11"/>
  <c r="G14" i="11"/>
  <c r="G16" i="11"/>
  <c r="G17" i="11"/>
  <c r="G20" i="10"/>
  <c r="G18" i="10"/>
  <c r="G17" i="10"/>
  <c r="I9" i="9"/>
  <c r="I5" i="9"/>
  <c r="G48" i="27" s="1"/>
  <c r="I4" i="9"/>
  <c r="G6" i="9"/>
  <c r="G5" i="9"/>
  <c r="F48" i="27" s="1"/>
  <c r="G4" i="9"/>
  <c r="G14" i="8"/>
  <c r="G13" i="8"/>
  <c r="I13" i="8"/>
  <c r="I14" i="8"/>
  <c r="I13" i="11"/>
  <c r="G10" i="9"/>
  <c r="I8" i="10"/>
  <c r="I6" i="9"/>
  <c r="I10" i="9"/>
  <c r="I7" i="9"/>
  <c r="I10" i="10"/>
  <c r="N73" i="22" s="1"/>
  <c r="I8" i="9"/>
  <c r="I16" i="10"/>
  <c r="N74" i="22" s="1"/>
  <c r="G22" i="11"/>
  <c r="G8" i="9"/>
  <c r="G7" i="9"/>
  <c r="F53" i="27" l="1"/>
  <c r="G45" i="27"/>
  <c r="F45" i="27"/>
  <c r="F54" i="27"/>
  <c r="F15" i="27" s="1"/>
  <c r="N82" i="22"/>
  <c r="G82" i="22"/>
  <c r="G83" i="22" s="1"/>
  <c r="W84" i="22"/>
  <c r="W82" i="22"/>
  <c r="W85" i="22"/>
  <c r="W83" i="22"/>
  <c r="R85" i="22"/>
  <c r="R84" i="22"/>
  <c r="R83" i="22"/>
  <c r="R82" i="22"/>
  <c r="F12" i="26"/>
  <c r="G73" i="22"/>
  <c r="G64" i="22"/>
  <c r="G16" i="27"/>
  <c r="N64" i="22"/>
  <c r="F16" i="27"/>
  <c r="M20" i="22"/>
  <c r="M19" i="22"/>
  <c r="M18" i="22"/>
  <c r="F20" i="22"/>
  <c r="F19" i="22"/>
  <c r="F18" i="22"/>
  <c r="M110" i="22" l="1"/>
  <c r="M109" i="22"/>
  <c r="M108" i="22"/>
  <c r="F110" i="22"/>
  <c r="F109" i="22"/>
  <c r="F108" i="22"/>
  <c r="M100" i="22"/>
  <c r="M99" i="22"/>
  <c r="M98" i="22"/>
  <c r="F100" i="22"/>
  <c r="F99" i="22"/>
  <c r="F98" i="22"/>
  <c r="M90" i="22"/>
  <c r="M89" i="22"/>
  <c r="F90" i="22"/>
  <c r="F89" i="22"/>
  <c r="M82" i="22"/>
  <c r="M81" i="22"/>
  <c r="F82" i="22"/>
  <c r="F81" i="22"/>
  <c r="M74" i="22"/>
  <c r="M73" i="22"/>
  <c r="M72" i="22"/>
  <c r="F74" i="22"/>
  <c r="F73" i="22"/>
  <c r="F72" i="22"/>
  <c r="M65" i="22"/>
  <c r="M64" i="22"/>
  <c r="F65" i="22"/>
  <c r="F64" i="22"/>
  <c r="M48" i="22"/>
  <c r="F48" i="22"/>
  <c r="M39" i="22"/>
  <c r="M38" i="22"/>
  <c r="F40" i="22"/>
  <c r="F39" i="22"/>
  <c r="F38" i="22"/>
  <c r="M28" i="22"/>
  <c r="F28" i="22"/>
  <c r="M32" i="22"/>
  <c r="M31" i="22"/>
  <c r="M30" i="22"/>
  <c r="M29" i="22"/>
  <c r="M27" i="22"/>
  <c r="F29" i="22"/>
  <c r="F30" i="22"/>
  <c r="F31" i="22"/>
  <c r="F27" i="22"/>
  <c r="M21" i="22"/>
  <c r="M17" i="22"/>
  <c r="F21" i="22"/>
  <c r="F17" i="22"/>
  <c r="G9" i="14"/>
  <c r="I3" i="12"/>
  <c r="G9" i="12"/>
  <c r="I33" i="3"/>
  <c r="I36" i="3" s="1"/>
  <c r="I3" i="3"/>
  <c r="I5" i="3" s="1"/>
  <c r="G16" i="1"/>
  <c r="I15" i="14"/>
  <c r="I19" i="14" s="1"/>
  <c r="I9" i="14"/>
  <c r="I3" i="14"/>
  <c r="I15" i="13"/>
  <c r="I9" i="13"/>
  <c r="I3" i="13"/>
  <c r="I9" i="12"/>
  <c r="I19" i="10"/>
  <c r="I3" i="8"/>
  <c r="I3" i="7"/>
  <c r="I24" i="6"/>
  <c r="I13" i="6"/>
  <c r="I3" i="6"/>
  <c r="I17" i="3"/>
  <c r="I10" i="3"/>
  <c r="I3" i="2"/>
  <c r="I37" i="2"/>
  <c r="I22" i="1"/>
  <c r="I16" i="1"/>
  <c r="I9" i="1"/>
  <c r="I3" i="1"/>
  <c r="G10" i="3"/>
  <c r="G17" i="3"/>
  <c r="G33" i="3"/>
  <c r="G36" i="3" s="1"/>
  <c r="G3" i="2"/>
  <c r="G9" i="1"/>
  <c r="G11" i="1" s="1"/>
  <c r="G3" i="1"/>
  <c r="G12" i="8"/>
  <c r="G57" i="22" s="1"/>
  <c r="G37" i="2"/>
  <c r="G9" i="13"/>
  <c r="G3" i="8"/>
  <c r="G3" i="13"/>
  <c r="G15" i="14"/>
  <c r="G19" i="14" s="1"/>
  <c r="G3" i="14"/>
  <c r="G15" i="13"/>
  <c r="G3" i="12"/>
  <c r="G19" i="10"/>
  <c r="G13" i="6"/>
  <c r="G3" i="6"/>
  <c r="I30" i="6" l="1"/>
  <c r="I29" i="6"/>
  <c r="I23" i="6"/>
  <c r="I22" i="6"/>
  <c r="G22" i="6"/>
  <c r="G23" i="6"/>
  <c r="I12" i="6"/>
  <c r="I11" i="6"/>
  <c r="G12" i="6"/>
  <c r="G11" i="6"/>
  <c r="I15" i="7"/>
  <c r="L51" i="22" s="1"/>
  <c r="I14" i="7"/>
  <c r="L50" i="22" s="1"/>
  <c r="I7" i="8"/>
  <c r="I6" i="8"/>
  <c r="D56" i="22"/>
  <c r="F9" i="26" s="1"/>
  <c r="G7" i="8"/>
  <c r="G6" i="8"/>
  <c r="I27" i="6"/>
  <c r="I25" i="6"/>
  <c r="I26" i="6"/>
  <c r="I21" i="6"/>
  <c r="I17" i="6"/>
  <c r="I16" i="6"/>
  <c r="I20" i="6"/>
  <c r="I19" i="6"/>
  <c r="I15" i="6"/>
  <c r="I18" i="6"/>
  <c r="I14" i="6"/>
  <c r="G20" i="6"/>
  <c r="G16" i="6"/>
  <c r="G17" i="6"/>
  <c r="G19" i="6"/>
  <c r="G15" i="6"/>
  <c r="G18" i="6"/>
  <c r="G14" i="6"/>
  <c r="G21" i="6"/>
  <c r="L38" i="22"/>
  <c r="G7" i="26" s="1"/>
  <c r="I10" i="6"/>
  <c r="I6" i="6"/>
  <c r="I7" i="6"/>
  <c r="I9" i="6"/>
  <c r="I5" i="6"/>
  <c r="I8" i="6"/>
  <c r="I4" i="6"/>
  <c r="D38" i="22"/>
  <c r="G7" i="6"/>
  <c r="G10" i="6"/>
  <c r="G6" i="6"/>
  <c r="G4" i="6"/>
  <c r="G9" i="6"/>
  <c r="G5" i="6"/>
  <c r="G8" i="6"/>
  <c r="I11" i="7"/>
  <c r="L48" i="22"/>
  <c r="G8" i="26" s="1"/>
  <c r="I10" i="7"/>
  <c r="I6" i="7"/>
  <c r="I7" i="7"/>
  <c r="G39" i="27" s="1"/>
  <c r="G40" i="27" s="1"/>
  <c r="G12" i="27" s="1"/>
  <c r="I9" i="7"/>
  <c r="I5" i="7"/>
  <c r="I8" i="7"/>
  <c r="I4" i="7"/>
  <c r="I20" i="3"/>
  <c r="I23" i="3"/>
  <c r="G33" i="27" s="1"/>
  <c r="I18" i="3"/>
  <c r="I22" i="3"/>
  <c r="I21" i="3"/>
  <c r="G23" i="3"/>
  <c r="F33" i="27" s="1"/>
  <c r="G21" i="3"/>
  <c r="G18" i="3"/>
  <c r="G20" i="3"/>
  <c r="G22" i="3"/>
  <c r="I8" i="3"/>
  <c r="G9" i="3"/>
  <c r="G5" i="3"/>
  <c r="I41" i="2"/>
  <c r="G29" i="27" s="1"/>
  <c r="I39" i="2"/>
  <c r="I38" i="2"/>
  <c r="I10" i="2"/>
  <c r="I4" i="2"/>
  <c r="I9" i="2"/>
  <c r="I5" i="2"/>
  <c r="I6" i="2"/>
  <c r="G9" i="2"/>
  <c r="G6" i="2"/>
  <c r="G4" i="2"/>
  <c r="G5" i="2"/>
  <c r="G10" i="2"/>
  <c r="I24" i="1"/>
  <c r="I25" i="1"/>
  <c r="I23" i="1"/>
  <c r="I17" i="1"/>
  <c r="I18" i="1"/>
  <c r="I19" i="1"/>
  <c r="G19" i="1"/>
  <c r="G18" i="1"/>
  <c r="G17" i="1"/>
  <c r="I11" i="1"/>
  <c r="I10" i="1"/>
  <c r="D2" i="22"/>
  <c r="F4" i="26" s="1"/>
  <c r="G10" i="1"/>
  <c r="I4" i="1"/>
  <c r="I5" i="1"/>
  <c r="L2" i="22"/>
  <c r="G4" i="26" s="1"/>
  <c r="G38" i="2"/>
  <c r="G39" i="2"/>
  <c r="G5" i="1"/>
  <c r="G4" i="1"/>
  <c r="M8" i="26"/>
  <c r="G24" i="1"/>
  <c r="G26" i="1"/>
  <c r="I12" i="1"/>
  <c r="I13" i="1"/>
  <c r="G25" i="27" s="1"/>
  <c r="G26" i="27" s="1"/>
  <c r="G8" i="27" s="1"/>
  <c r="G12" i="1"/>
  <c r="G13" i="1"/>
  <c r="F25" i="27" s="1"/>
  <c r="F26" i="27" s="1"/>
  <c r="F8" i="27" s="1"/>
  <c r="I19" i="3"/>
  <c r="G19" i="3"/>
  <c r="G11" i="3"/>
  <c r="G12" i="3"/>
  <c r="G14" i="3"/>
  <c r="F32" i="27" s="1"/>
  <c r="G11" i="2"/>
  <c r="G8" i="2"/>
  <c r="F28" i="27" s="1"/>
  <c r="G7" i="2"/>
  <c r="G18" i="14"/>
  <c r="F68" i="27" s="1"/>
  <c r="G17" i="14"/>
  <c r="I17" i="14"/>
  <c r="I18" i="14"/>
  <c r="G68" i="27" s="1"/>
  <c r="G14" i="14"/>
  <c r="G11" i="14"/>
  <c r="F67" i="27" s="1"/>
  <c r="G10" i="14"/>
  <c r="I14" i="14"/>
  <c r="I11" i="14"/>
  <c r="G67" i="27" s="1"/>
  <c r="I10" i="14"/>
  <c r="I12" i="13"/>
  <c r="G63" i="27" s="1"/>
  <c r="I11" i="13"/>
  <c r="G17" i="13"/>
  <c r="F64" i="27" s="1"/>
  <c r="G16" i="13"/>
  <c r="I17" i="13"/>
  <c r="G64" i="27" s="1"/>
  <c r="I16" i="13"/>
  <c r="G12" i="13"/>
  <c r="F63" i="27" s="1"/>
  <c r="G11" i="13"/>
  <c r="I12" i="12"/>
  <c r="G60" i="27" s="1"/>
  <c r="I13" i="12"/>
  <c r="I11" i="12"/>
  <c r="G13" i="12"/>
  <c r="G12" i="12"/>
  <c r="F60" i="27" s="1"/>
  <c r="G11" i="12"/>
  <c r="G5" i="12"/>
  <c r="G6" i="12"/>
  <c r="F59" i="27" s="1"/>
  <c r="I6" i="12"/>
  <c r="G59" i="27" s="1"/>
  <c r="I5" i="12"/>
  <c r="I18" i="9"/>
  <c r="I15" i="9"/>
  <c r="G49" i="27" s="1"/>
  <c r="G50" i="27" s="1"/>
  <c r="G14" i="27" s="1"/>
  <c r="I14" i="9"/>
  <c r="G18" i="9"/>
  <c r="G15" i="9"/>
  <c r="F49" i="27" s="1"/>
  <c r="G14" i="9"/>
  <c r="I38" i="3"/>
  <c r="G35" i="3"/>
  <c r="F35" i="27"/>
  <c r="F34" i="27"/>
  <c r="I14" i="3"/>
  <c r="G32" i="27" s="1"/>
  <c r="I12" i="3"/>
  <c r="I8" i="2"/>
  <c r="G28" i="27" s="1"/>
  <c r="G41" i="2"/>
  <c r="F29" i="27" s="1"/>
  <c r="G40" i="2"/>
  <c r="I47" i="3"/>
  <c r="I41" i="3"/>
  <c r="G41" i="3"/>
  <c r="I20" i="1"/>
  <c r="G20" i="1"/>
  <c r="I27" i="1"/>
  <c r="L5" i="22" s="1"/>
  <c r="G4" i="13"/>
  <c r="G5" i="13"/>
  <c r="G8" i="13"/>
  <c r="I19" i="13"/>
  <c r="I18" i="13"/>
  <c r="I21" i="13"/>
  <c r="G21" i="13"/>
  <c r="G18" i="13"/>
  <c r="G19" i="13"/>
  <c r="I10" i="13"/>
  <c r="G10" i="8"/>
  <c r="D59" i="22" s="1"/>
  <c r="I4" i="8"/>
  <c r="I10" i="8"/>
  <c r="L59" i="22" s="1"/>
  <c r="G14" i="12"/>
  <c r="G10" i="12"/>
  <c r="G15" i="12"/>
  <c r="G4" i="12"/>
  <c r="G8" i="12"/>
  <c r="G12" i="9"/>
  <c r="I12" i="9"/>
  <c r="I7" i="12"/>
  <c r="I8" i="12"/>
  <c r="I4" i="12"/>
  <c r="G10" i="13"/>
  <c r="G6" i="14"/>
  <c r="G5" i="14"/>
  <c r="I10" i="12"/>
  <c r="I15" i="12"/>
  <c r="I6" i="13"/>
  <c r="I5" i="13"/>
  <c r="I4" i="13"/>
  <c r="I8" i="13"/>
  <c r="I7" i="14"/>
  <c r="I5" i="14"/>
  <c r="G24" i="3"/>
  <c r="I40" i="2"/>
  <c r="I16" i="14"/>
  <c r="I13" i="14"/>
  <c r="G18" i="22"/>
  <c r="I9" i="3"/>
  <c r="G20" i="22"/>
  <c r="I4" i="3"/>
  <c r="N27" i="22" s="1"/>
  <c r="D89" i="22"/>
  <c r="I7" i="1"/>
  <c r="L8" i="26"/>
  <c r="D75" i="22"/>
  <c r="G20" i="13"/>
  <c r="I9" i="8"/>
  <c r="L58" i="22" s="1"/>
  <c r="G48" i="3"/>
  <c r="D84" i="22"/>
  <c r="G7" i="10"/>
  <c r="D74" i="22" s="1"/>
  <c r="N20" i="22"/>
  <c r="D98" i="22"/>
  <c r="I7" i="13"/>
  <c r="G19" i="22"/>
  <c r="G44" i="2"/>
  <c r="L108" i="22"/>
  <c r="I44" i="2"/>
  <c r="G7" i="12"/>
  <c r="L84" i="22"/>
  <c r="I12" i="2"/>
  <c r="I11" i="2"/>
  <c r="G16" i="10"/>
  <c r="G74" i="22" s="1"/>
  <c r="I25" i="3"/>
  <c r="G25" i="3"/>
  <c r="I16" i="3"/>
  <c r="G12" i="2"/>
  <c r="I11" i="3"/>
  <c r="G4" i="8"/>
  <c r="G16" i="3"/>
  <c r="I6" i="14"/>
  <c r="G6" i="13"/>
  <c r="G13" i="14"/>
  <c r="G12" i="26"/>
  <c r="G13" i="9"/>
  <c r="I15" i="3"/>
  <c r="G7" i="1"/>
  <c r="I14" i="1"/>
  <c r="I4" i="14"/>
  <c r="I24" i="3"/>
  <c r="G4" i="3"/>
  <c r="I21" i="11"/>
  <c r="L83" i="22" s="1"/>
  <c r="D16" i="22"/>
  <c r="F5" i="26" s="1"/>
  <c r="G47" i="3"/>
  <c r="I13" i="9"/>
  <c r="I7" i="2"/>
  <c r="G15" i="3"/>
  <c r="G9" i="9"/>
  <c r="F8" i="26"/>
  <c r="I7" i="10"/>
  <c r="L74" i="22" s="1"/>
  <c r="I39" i="3"/>
  <c r="G7" i="13"/>
  <c r="G14" i="1"/>
  <c r="G16" i="14"/>
  <c r="I14" i="12"/>
  <c r="I8" i="14"/>
  <c r="I48" i="3"/>
  <c r="N19" i="22"/>
  <c r="G43" i="2"/>
  <c r="L98" i="22"/>
  <c r="I35" i="3"/>
  <c r="G5" i="8"/>
  <c r="F44" i="27" s="1"/>
  <c r="F46" i="27" s="1"/>
  <c r="F13" i="27" s="1"/>
  <c r="N18" i="22"/>
  <c r="L72" i="22"/>
  <c r="I20" i="13"/>
  <c r="I5" i="8"/>
  <c r="G44" i="27" s="1"/>
  <c r="G46" i="27" s="1"/>
  <c r="G13" i="27" s="1"/>
  <c r="G8" i="3"/>
  <c r="I34" i="3"/>
  <c r="G9" i="8"/>
  <c r="D58" i="22" s="1"/>
  <c r="L27" i="22"/>
  <c r="I43" i="2"/>
  <c r="L56" i="22"/>
  <c r="I26" i="1"/>
  <c r="D5" i="22"/>
  <c r="G34" i="3"/>
  <c r="D108" i="22"/>
  <c r="L64" i="22"/>
  <c r="F10" i="26"/>
  <c r="G39" i="3"/>
  <c r="D72" i="22"/>
  <c r="G21" i="11"/>
  <c r="D83" i="22" s="1"/>
  <c r="L16" i="22"/>
  <c r="I12" i="8"/>
  <c r="N57" i="22" s="1"/>
  <c r="D27" i="22"/>
  <c r="F6" i="26" s="1"/>
  <c r="L89" i="22"/>
  <c r="G4" i="14"/>
  <c r="G8" i="14"/>
  <c r="G38" i="3"/>
  <c r="G7" i="14"/>
  <c r="N72" i="22"/>
  <c r="N75" i="22" s="1"/>
  <c r="G27" i="22" l="1"/>
  <c r="D29" i="22"/>
  <c r="D30" i="22"/>
  <c r="Y51" i="22"/>
  <c r="Y50" i="22"/>
  <c r="Y52" i="22"/>
  <c r="Y49" i="22"/>
  <c r="K8" i="26"/>
  <c r="Z52" i="22"/>
  <c r="Z50" i="22"/>
  <c r="Z49" i="22"/>
  <c r="Z51" i="22"/>
  <c r="L41" i="22"/>
  <c r="Z40" i="22" s="1"/>
  <c r="D40" i="22"/>
  <c r="T40" i="22" s="1"/>
  <c r="D41" i="22"/>
  <c r="U42" i="22" s="1"/>
  <c r="L40" i="22"/>
  <c r="Y41" i="22" s="1"/>
  <c r="N28" i="22"/>
  <c r="N31" i="22"/>
  <c r="F69" i="27"/>
  <c r="G28" i="22"/>
  <c r="F50" i="27"/>
  <c r="F14" i="27" s="1"/>
  <c r="F37" i="27"/>
  <c r="N5" i="22"/>
  <c r="G15" i="26"/>
  <c r="W112" i="22"/>
  <c r="W111" i="22"/>
  <c r="W110" i="22"/>
  <c r="W109" i="22"/>
  <c r="F15" i="26"/>
  <c r="R112" i="22"/>
  <c r="R111" i="22"/>
  <c r="R110" i="22"/>
  <c r="R109" i="22"/>
  <c r="G14" i="26"/>
  <c r="W102" i="22"/>
  <c r="W101" i="22"/>
  <c r="W100" i="22"/>
  <c r="W99" i="22"/>
  <c r="F14" i="26"/>
  <c r="R102" i="22"/>
  <c r="R101" i="22"/>
  <c r="R99" i="22"/>
  <c r="R100" i="22"/>
  <c r="G13" i="26"/>
  <c r="W93" i="22"/>
  <c r="W92" i="22"/>
  <c r="W91" i="22"/>
  <c r="W90" i="22"/>
  <c r="F13" i="26"/>
  <c r="R93" i="22"/>
  <c r="R92" i="22"/>
  <c r="R91" i="22"/>
  <c r="R90" i="22"/>
  <c r="K12" i="26"/>
  <c r="Y85" i="22"/>
  <c r="Y83" i="22"/>
  <c r="Y84" i="22"/>
  <c r="Y82" i="22"/>
  <c r="M12" i="26"/>
  <c r="Z85" i="22"/>
  <c r="Z83" i="22"/>
  <c r="Z84" i="22"/>
  <c r="Z82" i="22"/>
  <c r="J12" i="26"/>
  <c r="T85" i="22"/>
  <c r="T84" i="22"/>
  <c r="T83" i="22"/>
  <c r="T82" i="22"/>
  <c r="L12" i="26"/>
  <c r="U83" i="22"/>
  <c r="U84" i="22"/>
  <c r="U82" i="22"/>
  <c r="U85" i="22"/>
  <c r="G11" i="26"/>
  <c r="W76" i="22"/>
  <c r="W75" i="22"/>
  <c r="W74" i="22"/>
  <c r="W73" i="22"/>
  <c r="K11" i="26"/>
  <c r="Y76" i="22"/>
  <c r="Y75" i="22"/>
  <c r="Y74" i="22"/>
  <c r="Y73" i="22"/>
  <c r="F11" i="26"/>
  <c r="R76" i="22"/>
  <c r="R75" i="22"/>
  <c r="R74" i="22"/>
  <c r="R73" i="22"/>
  <c r="J11" i="26"/>
  <c r="T76" i="22"/>
  <c r="T75" i="22"/>
  <c r="T74" i="22"/>
  <c r="T73" i="22"/>
  <c r="L11" i="26"/>
  <c r="U76" i="22"/>
  <c r="U75" i="22"/>
  <c r="U74" i="22"/>
  <c r="U73" i="22"/>
  <c r="G10" i="26"/>
  <c r="W67" i="22"/>
  <c r="W66" i="22"/>
  <c r="W68" i="22"/>
  <c r="W65" i="22"/>
  <c r="M9" i="26"/>
  <c r="Z60" i="22"/>
  <c r="Z59" i="22"/>
  <c r="Z58" i="22"/>
  <c r="Z57" i="22"/>
  <c r="K9" i="26"/>
  <c r="Y60" i="22"/>
  <c r="Y59" i="22"/>
  <c r="Y58" i="22"/>
  <c r="Y57" i="22"/>
  <c r="G9" i="26"/>
  <c r="W59" i="22"/>
  <c r="W57" i="22"/>
  <c r="W60" i="22"/>
  <c r="W58" i="22"/>
  <c r="J9" i="26"/>
  <c r="T60" i="22"/>
  <c r="T59" i="22"/>
  <c r="T58" i="22"/>
  <c r="T57" i="22"/>
  <c r="R60" i="22"/>
  <c r="R59" i="22"/>
  <c r="R58" i="22"/>
  <c r="R57" i="22"/>
  <c r="L9" i="26"/>
  <c r="U60" i="22"/>
  <c r="U59" i="22"/>
  <c r="U58" i="22"/>
  <c r="U57" i="22"/>
  <c r="W52" i="22"/>
  <c r="W51" i="22"/>
  <c r="W49" i="22"/>
  <c r="W50" i="22"/>
  <c r="N40" i="22"/>
  <c r="N39" i="22"/>
  <c r="N38" i="22"/>
  <c r="G38" i="22"/>
  <c r="W42" i="22"/>
  <c r="W41" i="22"/>
  <c r="W39" i="22"/>
  <c r="W40" i="22"/>
  <c r="F7" i="26"/>
  <c r="R41" i="22"/>
  <c r="R42" i="22"/>
  <c r="R39" i="22"/>
  <c r="R40" i="22"/>
  <c r="G6" i="26"/>
  <c r="W30" i="22"/>
  <c r="W28" i="22"/>
  <c r="W29" i="22"/>
  <c r="W31" i="22"/>
  <c r="G30" i="27"/>
  <c r="G9" i="27" s="1"/>
  <c r="D18" i="22"/>
  <c r="T20" i="22" s="1"/>
  <c r="G5" i="26"/>
  <c r="W19" i="22"/>
  <c r="W18" i="22"/>
  <c r="W21" i="22"/>
  <c r="W20" i="22"/>
  <c r="M4" i="26"/>
  <c r="Z8" i="22"/>
  <c r="Z7" i="22"/>
  <c r="Z5" i="22"/>
  <c r="Z6" i="22"/>
  <c r="L4" i="26"/>
  <c r="U6" i="22"/>
  <c r="U8" i="22"/>
  <c r="U5" i="22"/>
  <c r="U7" i="22"/>
  <c r="R30" i="22"/>
  <c r="R31" i="22"/>
  <c r="R28" i="22"/>
  <c r="R29" i="22"/>
  <c r="R21" i="22"/>
  <c r="R20" i="22"/>
  <c r="R19" i="22"/>
  <c r="R18" i="22"/>
  <c r="W5" i="22"/>
  <c r="W8" i="22"/>
  <c r="W6" i="22"/>
  <c r="W7" i="22"/>
  <c r="R8" i="22"/>
  <c r="R7" i="22"/>
  <c r="R6" i="22"/>
  <c r="R5" i="22"/>
  <c r="N56" i="22"/>
  <c r="G56" i="22"/>
  <c r="G59" i="22" s="1"/>
  <c r="D57" i="22" s="1"/>
  <c r="G39" i="22"/>
  <c r="N48" i="22"/>
  <c r="G29" i="22"/>
  <c r="N8" i="22"/>
  <c r="N89" i="22"/>
  <c r="N110" i="22"/>
  <c r="N65" i="22"/>
  <c r="N66" i="22" s="1"/>
  <c r="G110" i="22"/>
  <c r="G65" i="22"/>
  <c r="G66" i="22" s="1"/>
  <c r="F65" i="27"/>
  <c r="F18" i="27" s="1"/>
  <c r="G32" i="22"/>
  <c r="N90" i="22"/>
  <c r="G65" i="27"/>
  <c r="G18" i="27" s="1"/>
  <c r="N6" i="22"/>
  <c r="G6" i="22"/>
  <c r="N109" i="22"/>
  <c r="G109" i="22"/>
  <c r="N108" i="22"/>
  <c r="G108" i="22"/>
  <c r="G99" i="22"/>
  <c r="F61" i="27"/>
  <c r="F17" i="27" s="1"/>
  <c r="G90" i="22"/>
  <c r="G89" i="22"/>
  <c r="G8" i="22"/>
  <c r="D66" i="22"/>
  <c r="F19" i="27"/>
  <c r="N21" i="22"/>
  <c r="N99" i="22"/>
  <c r="N17" i="22"/>
  <c r="G100" i="22"/>
  <c r="G21" i="22"/>
  <c r="G61" i="27"/>
  <c r="G17" i="27" s="1"/>
  <c r="G69" i="27"/>
  <c r="G19" i="27" s="1"/>
  <c r="N100" i="22"/>
  <c r="F30" i="27"/>
  <c r="F9" i="27" s="1"/>
  <c r="G35" i="27"/>
  <c r="G34" i="27"/>
  <c r="N30" i="22"/>
  <c r="N29" i="22"/>
  <c r="L29" i="22"/>
  <c r="G36" i="27"/>
  <c r="N32" i="22"/>
  <c r="G31" i="22"/>
  <c r="G30" i="22"/>
  <c r="G17" i="22"/>
  <c r="D111" i="22"/>
  <c r="L111" i="22"/>
  <c r="D91" i="22"/>
  <c r="L91" i="22"/>
  <c r="L110" i="22"/>
  <c r="N98" i="22"/>
  <c r="D92" i="22"/>
  <c r="D19" i="22"/>
  <c r="G7" i="22"/>
  <c r="N7" i="22"/>
  <c r="L75" i="22"/>
  <c r="L19" i="22"/>
  <c r="L100" i="22"/>
  <c r="L92" i="22"/>
  <c r="L66" i="22"/>
  <c r="L67" i="22"/>
  <c r="L18" i="22"/>
  <c r="D100" i="22"/>
  <c r="L4" i="22"/>
  <c r="L101" i="22"/>
  <c r="G72" i="22"/>
  <c r="D110" i="22"/>
  <c r="L30" i="22"/>
  <c r="D67" i="22"/>
  <c r="D101" i="22"/>
  <c r="G5" i="22"/>
  <c r="L73" i="22"/>
  <c r="D82" i="22"/>
  <c r="D4" i="22"/>
  <c r="G98" i="22"/>
  <c r="Z42" i="22" l="1"/>
  <c r="L7" i="26"/>
  <c r="M7" i="26"/>
  <c r="Z41" i="22"/>
  <c r="Z39" i="22"/>
  <c r="U41" i="22"/>
  <c r="K7" i="26"/>
  <c r="U39" i="22"/>
  <c r="U40" i="22"/>
  <c r="J7" i="26"/>
  <c r="T41" i="22"/>
  <c r="T42" i="22"/>
  <c r="T39" i="22"/>
  <c r="Y39" i="22"/>
  <c r="Y40" i="22"/>
  <c r="Y42" i="22"/>
  <c r="N59" i="22"/>
  <c r="L57" i="22" s="1"/>
  <c r="M15" i="26"/>
  <c r="Z112" i="22"/>
  <c r="Z111" i="22"/>
  <c r="Z110" i="22"/>
  <c r="Z109" i="22"/>
  <c r="K15" i="26"/>
  <c r="Y112" i="22"/>
  <c r="Y111" i="22"/>
  <c r="Y110" i="22"/>
  <c r="Y109" i="22"/>
  <c r="J15" i="26"/>
  <c r="T112" i="22"/>
  <c r="T111" i="22"/>
  <c r="T110" i="22"/>
  <c r="T109" i="22"/>
  <c r="L15" i="26"/>
  <c r="U112" i="22"/>
  <c r="U111" i="22"/>
  <c r="U110" i="22"/>
  <c r="U109" i="22"/>
  <c r="K14" i="26"/>
  <c r="Y100" i="22"/>
  <c r="Y102" i="22"/>
  <c r="Y99" i="22"/>
  <c r="Y101" i="22"/>
  <c r="M14" i="26"/>
  <c r="Z100" i="22"/>
  <c r="Z102" i="22"/>
  <c r="Z101" i="22"/>
  <c r="Z99" i="22"/>
  <c r="J14" i="26"/>
  <c r="T102" i="22"/>
  <c r="T101" i="22"/>
  <c r="T100" i="22"/>
  <c r="T99" i="22"/>
  <c r="L14" i="26"/>
  <c r="U102" i="22"/>
  <c r="U101" i="22"/>
  <c r="U100" i="22"/>
  <c r="U99" i="22"/>
  <c r="M13" i="26"/>
  <c r="Z93" i="22"/>
  <c r="Z92" i="22"/>
  <c r="Z91" i="22"/>
  <c r="Z90" i="22"/>
  <c r="K13" i="26"/>
  <c r="Y93" i="22"/>
  <c r="Y92" i="22"/>
  <c r="Y91" i="22"/>
  <c r="Y90" i="22"/>
  <c r="L13" i="26"/>
  <c r="U93" i="22"/>
  <c r="U92" i="22"/>
  <c r="U91" i="22"/>
  <c r="U90" i="22"/>
  <c r="J13" i="26"/>
  <c r="T93" i="22"/>
  <c r="T92" i="22"/>
  <c r="T91" i="22"/>
  <c r="T90" i="22"/>
  <c r="H12" i="26"/>
  <c r="S84" i="22"/>
  <c r="S83" i="22"/>
  <c r="S85" i="22"/>
  <c r="S82" i="22"/>
  <c r="I11" i="26"/>
  <c r="X76" i="22"/>
  <c r="X75" i="22"/>
  <c r="X74" i="22"/>
  <c r="X73" i="22"/>
  <c r="M11" i="26"/>
  <c r="Z76" i="22"/>
  <c r="Z75" i="22"/>
  <c r="Z74" i="22"/>
  <c r="Z73" i="22"/>
  <c r="M10" i="26"/>
  <c r="Z68" i="22"/>
  <c r="Z67" i="22"/>
  <c r="Z66" i="22"/>
  <c r="Z65" i="22"/>
  <c r="K10" i="26"/>
  <c r="Y68" i="22"/>
  <c r="Y67" i="22"/>
  <c r="Y66" i="22"/>
  <c r="Y65" i="22"/>
  <c r="J10" i="26"/>
  <c r="T68" i="22"/>
  <c r="T67" i="22"/>
  <c r="T66" i="22"/>
  <c r="T65" i="22"/>
  <c r="L10" i="26"/>
  <c r="U68" i="22"/>
  <c r="U67" i="22"/>
  <c r="U66" i="22"/>
  <c r="U65" i="22"/>
  <c r="S60" i="22"/>
  <c r="S59" i="22"/>
  <c r="S58" i="22"/>
  <c r="S57" i="22"/>
  <c r="M6" i="26"/>
  <c r="Z31" i="22"/>
  <c r="Z30" i="22"/>
  <c r="Z29" i="22"/>
  <c r="Z28" i="22"/>
  <c r="K6" i="26"/>
  <c r="Y31" i="22"/>
  <c r="Y30" i="22"/>
  <c r="Y29" i="22"/>
  <c r="Y28" i="22"/>
  <c r="T18" i="22"/>
  <c r="T21" i="22"/>
  <c r="J5" i="26"/>
  <c r="T19" i="22"/>
  <c r="K5" i="26"/>
  <c r="Y21" i="22"/>
  <c r="Y20" i="22"/>
  <c r="Y19" i="22"/>
  <c r="Y18" i="22"/>
  <c r="M5" i="26"/>
  <c r="Z21" i="22"/>
  <c r="Z20" i="22"/>
  <c r="Z19" i="22"/>
  <c r="Z18" i="22"/>
  <c r="J6" i="26"/>
  <c r="T31" i="22"/>
  <c r="T30" i="22"/>
  <c r="T29" i="22"/>
  <c r="T28" i="22"/>
  <c r="L6" i="26"/>
  <c r="U31" i="22"/>
  <c r="U30" i="22"/>
  <c r="U29" i="22"/>
  <c r="U28" i="22"/>
  <c r="L5" i="26"/>
  <c r="U21" i="22"/>
  <c r="U20" i="22"/>
  <c r="U19" i="22"/>
  <c r="U18" i="22"/>
  <c r="K4" i="26"/>
  <c r="Y7" i="22"/>
  <c r="Y6" i="22"/>
  <c r="Y5" i="22"/>
  <c r="Y8" i="22"/>
  <c r="J4" i="26"/>
  <c r="T7" i="22"/>
  <c r="T6" i="22"/>
  <c r="T8" i="22"/>
  <c r="T5" i="22"/>
  <c r="N111" i="22"/>
  <c r="L109" i="22" s="1"/>
  <c r="G111" i="22"/>
  <c r="D109" i="22" s="1"/>
  <c r="G101" i="22"/>
  <c r="D99" i="22" s="1"/>
  <c r="N101" i="22"/>
  <c r="L99" i="22" s="1"/>
  <c r="G91" i="22"/>
  <c r="D90" i="22" s="1"/>
  <c r="N91" i="22"/>
  <c r="L90" i="22" s="1"/>
  <c r="N51" i="22"/>
  <c r="G51" i="22"/>
  <c r="G43" i="22"/>
  <c r="D39" i="22" s="1"/>
  <c r="N33" i="22"/>
  <c r="L28" i="22" s="1"/>
  <c r="G33" i="22"/>
  <c r="D28" i="22" s="1"/>
  <c r="N22" i="22"/>
  <c r="L17" i="22" s="1"/>
  <c r="G22" i="22"/>
  <c r="D17" i="22" s="1"/>
  <c r="N9" i="22"/>
  <c r="G75" i="22"/>
  <c r="D73" i="22" s="1"/>
  <c r="H9" i="26"/>
  <c r="N43" i="22"/>
  <c r="D3" i="22"/>
  <c r="G9" i="22"/>
  <c r="G37" i="27"/>
  <c r="G10" i="27" s="1"/>
  <c r="F10" i="27"/>
  <c r="L65" i="22"/>
  <c r="I9" i="26"/>
  <c r="D65" i="22"/>
  <c r="L3" i="22"/>
  <c r="N83" i="22"/>
  <c r="L82" i="22" s="1"/>
  <c r="X60" i="22" l="1"/>
  <c r="X58" i="22"/>
  <c r="X57" i="22"/>
  <c r="X59" i="22"/>
  <c r="I15" i="26"/>
  <c r="X112" i="22"/>
  <c r="X111" i="22"/>
  <c r="X110" i="22"/>
  <c r="X109" i="22"/>
  <c r="H15" i="26"/>
  <c r="S112" i="22"/>
  <c r="S111" i="22"/>
  <c r="S110" i="22"/>
  <c r="S109" i="22"/>
  <c r="I14" i="26"/>
  <c r="X102" i="22"/>
  <c r="X101" i="22"/>
  <c r="X100" i="22"/>
  <c r="X99" i="22"/>
  <c r="H14" i="26"/>
  <c r="S102" i="22"/>
  <c r="S101" i="22"/>
  <c r="S100" i="22"/>
  <c r="S99" i="22"/>
  <c r="I13" i="26"/>
  <c r="X93" i="22"/>
  <c r="X92" i="22"/>
  <c r="X91" i="22"/>
  <c r="X90" i="22"/>
  <c r="H13" i="26"/>
  <c r="S93" i="22"/>
  <c r="S92" i="22"/>
  <c r="S91" i="22"/>
  <c r="S90" i="22"/>
  <c r="I12" i="26"/>
  <c r="X84" i="22"/>
  <c r="X82" i="22"/>
  <c r="X85" i="22"/>
  <c r="X83" i="22"/>
  <c r="H11" i="26"/>
  <c r="S76" i="22"/>
  <c r="S75" i="22"/>
  <c r="S74" i="22"/>
  <c r="S73" i="22"/>
  <c r="I10" i="26"/>
  <c r="X68" i="22"/>
  <c r="X67" i="22"/>
  <c r="X66" i="22"/>
  <c r="X65" i="22"/>
  <c r="H10" i="26"/>
  <c r="S68" i="22"/>
  <c r="S67" i="22"/>
  <c r="S66" i="22"/>
  <c r="S65" i="22"/>
  <c r="I6" i="26"/>
  <c r="X31" i="22"/>
  <c r="X30" i="22"/>
  <c r="X29" i="22"/>
  <c r="X28" i="22"/>
  <c r="I5" i="26"/>
  <c r="X21" i="22"/>
  <c r="X20" i="22"/>
  <c r="X19" i="22"/>
  <c r="X18" i="22"/>
  <c r="H6" i="26"/>
  <c r="S31" i="22"/>
  <c r="S30" i="22"/>
  <c r="S29" i="22"/>
  <c r="S28" i="22"/>
  <c r="H5" i="26"/>
  <c r="S21" i="22"/>
  <c r="S20" i="22"/>
  <c r="S19" i="22"/>
  <c r="S18" i="22"/>
  <c r="I4" i="26"/>
  <c r="X8" i="22"/>
  <c r="X5" i="22"/>
  <c r="X7" i="22"/>
  <c r="X6" i="22"/>
  <c r="H4" i="26"/>
  <c r="S8" i="22"/>
  <c r="S7" i="22"/>
  <c r="S6" i="22"/>
  <c r="S5" i="22"/>
  <c r="L49" i="22"/>
  <c r="L39" i="22"/>
  <c r="D49" i="22"/>
  <c r="I8" i="26" l="1"/>
  <c r="X51" i="22"/>
  <c r="X49" i="22"/>
  <c r="X52" i="22"/>
  <c r="X50" i="22"/>
  <c r="H8" i="26"/>
  <c r="S51" i="22"/>
  <c r="S50" i="22"/>
  <c r="S49" i="22"/>
  <c r="S52" i="22"/>
  <c r="I7" i="26"/>
  <c r="X41" i="22"/>
  <c r="X39" i="22"/>
  <c r="X42" i="22"/>
  <c r="X40" i="22"/>
  <c r="H7" i="26"/>
  <c r="S40" i="22"/>
  <c r="S41" i="22"/>
  <c r="S42" i="22"/>
  <c r="S39" i="22"/>
</calcChain>
</file>

<file path=xl/sharedStrings.xml><?xml version="1.0" encoding="utf-8"?>
<sst xmlns="http://schemas.openxmlformats.org/spreadsheetml/2006/main" count="1576" uniqueCount="474">
  <si>
    <t>#</t>
  </si>
  <si>
    <t>N/A</t>
  </si>
  <si>
    <t>No</t>
  </si>
  <si>
    <r>
      <t> </t>
    </r>
    <r>
      <rPr>
        <sz val="12"/>
        <color theme="1"/>
        <rFont val="Calibri"/>
        <family val="2"/>
        <scheme val="minor"/>
      </rPr>
      <t xml:space="preserve"> </t>
    </r>
  </si>
  <si>
    <t>`</t>
  </si>
  <si>
    <t>Área de capacidad 1: Organizativa</t>
  </si>
  <si>
    <t>Área de capacidad 2: Capacidad humana para el MyE</t>
  </si>
  <si>
    <t>Área de capacidad 3: Asociaciones y gobernanza</t>
  </si>
  <si>
    <t>Área de capacidad 4: Plan de organizativo de MyE
Plan de MyE de la organización</t>
  </si>
  <si>
    <t>Área de capacidad 5: El plan de trabajo de MyE tiene valor anticipado para el sector de salud</t>
  </si>
  <si>
    <t>Área de capacidad 6: Abogacía, comunicación y comportamiento cultural</t>
  </si>
  <si>
    <t>Área de capacidad 7: Monitoreo de rutina</t>
  </si>
  <si>
    <t>Área de capacidad 8: Encuestas y vigilancia</t>
  </si>
  <si>
    <t>Área de capacidad 9: Base de datos nacionales y subnacionales</t>
  </si>
  <si>
    <t>Área de capacidad 10: Supervisión y auditoría</t>
  </si>
  <si>
    <t>Área de capacidad 11: Evaluación e investigación</t>
  </si>
  <si>
    <t>Área de capacidad 12: Demanda de datos y uso</t>
  </si>
  <si>
    <t>Tableros</t>
  </si>
  <si>
    <t>Plan de acción</t>
  </si>
  <si>
    <t xml:space="preserve">Tipo de evauación </t>
  </si>
  <si>
    <t>INSTRUCCIONES PARA USAR LA HERRAMIENTA</t>
  </si>
  <si>
    <t>1. ¿Cuál es el propósito de estas instrucciones?</t>
  </si>
  <si>
    <t>a)  un 2 en la escala de puntaje (Sí, No)</t>
  </si>
  <si>
    <t>Por ejemplo, al calificar la afirmación "La organización tiene una misión u objetivos declarados", si la declaración de misión y los objetivos han sido adoptados y aprobados por la autoridad competente para la toma de decisiones, la respuesta es "Sí, aprobado". Si la declaración de misión y objetivos están disponibles y aún no aprobados, la respuesta es "Sí, en borrador". Si la declaración de misión y los objetivos no están disponibles, la respuesta es "No, en absoluto". El puntaje de cada pregunta se obtendrá a través de consenso grupal facilitado por el moderador de las sesiones. Si alguna de las preguntas de "estado" para un elemento tiene un rango de "0", la herramienta asignará automáticamente un rango de "0" a las preguntas sobre calidad, autonomía técnica y autonomía financiera en ese elemento. El facilitador debe omitir el resto de las preguntas en el elemento.</t>
  </si>
  <si>
    <t>Cualquier información textual para calificar la respuesta debe incluirse en el cuadro de comentarios provisto. 
Esto proporcionará información importante para considerar al abordar las acciones necesarias que se han de tomar. 
Si es posible, cualquier comentario que ayude a identificar y planificar intervenciones estratégicas también debe registrarse en la casilla de comentarios.</t>
  </si>
  <si>
    <t xml:space="preserve"> INFORMACIÓN DE PARTICIPANTES </t>
  </si>
  <si>
    <t>Organización</t>
  </si>
  <si>
    <t>Nombre del facilitador del taller</t>
  </si>
  <si>
    <t>Fecha del taller</t>
  </si>
  <si>
    <t>Lista de participantes</t>
  </si>
  <si>
    <t>Nombre</t>
  </si>
  <si>
    <t>Correo electrónico</t>
  </si>
  <si>
    <t>Documentos justificativos</t>
  </si>
  <si>
    <t xml:space="preserve"> • Liderazgo: Liderazgo eficaz para MyE en la organización
 • Recursos humanos: descripciones de trabajo para el personal de MyE, número adecuado de personal calificado de MyE, trayectoria profesional definida en MyE
 • Cultura organizativa: Compromiso organizativo para asegurar el desempeño del sistema de MyE
 • Papeles y funciones organizativas: Estructura organizativa bien definida, que incluye una unidad de MyE de la organización; unidades de MyE o puntos focales de MyE en otras organizaciones públicas, privadas y de la sociedad civil; mandatos escritos para planificar, coordinar y administrar el sistema de MyE; papeles y responsabilidades bien definidos de MyE para individuos y organizaciones clave en todos los niveles
 • Mecanismos de organización: Mecanismos de rutina para la planificación y gestión de MyE, para la coordinación de las partes interesadas y la creación de consenso, y para el monitoreo del desempeño del sistema de MyE; incentivos para el rendimiento del sistema de MyE
 • Desempeño organizativo: las organizaciones clave logran sus objetivos anuales del plan de trabajo para el MyE</t>
  </si>
  <si>
    <t>1.0 Organizativa</t>
  </si>
  <si>
    <t>Elemento</t>
  </si>
  <si>
    <t>Tipo de pregunta</t>
  </si>
  <si>
    <t>Pregunta</t>
  </si>
  <si>
    <t>Puntaje de línea basal</t>
  </si>
  <si>
    <t>Puntaje de línea final</t>
  </si>
  <si>
    <t>Rango de línea final</t>
  </si>
  <si>
    <t>Estado</t>
  </si>
  <si>
    <t>Calidad 1</t>
  </si>
  <si>
    <t>Calidad 2</t>
  </si>
  <si>
    <t>Calidad 3</t>
  </si>
  <si>
    <t>Autonomía técnica</t>
  </si>
  <si>
    <t>Autonomía financiera</t>
  </si>
  <si>
    <t>Sí</t>
  </si>
  <si>
    <t>Declaración de misión u objetivos establecidos</t>
  </si>
  <si>
    <t>Valores y declaraciones de ética</t>
  </si>
  <si>
    <t>Unidad/Dirección de MyE</t>
  </si>
  <si>
    <t>Reuniones regulares de unidades de MyE</t>
  </si>
  <si>
    <t>No, en absoluto</t>
  </si>
  <si>
    <t>De acuerdo</t>
  </si>
  <si>
    <t>Anualmente</t>
  </si>
  <si>
    <t>Ninguno</t>
  </si>
  <si>
    <t>De 1 a 2 años</t>
  </si>
  <si>
    <t>Sí, en su mayoría</t>
  </si>
  <si>
    <t>En desacuerdo</t>
  </si>
  <si>
    <t>Semestralmente</t>
  </si>
  <si>
    <t>Sí, aprobado</t>
  </si>
  <si>
    <t>Sí, completamente</t>
  </si>
  <si>
    <t>Sí, ad hoc</t>
  </si>
  <si>
    <t>De 2 a 3 años</t>
  </si>
  <si>
    <t>Sí, en parte</t>
  </si>
  <si>
    <t>Muy de acuerdo</t>
  </si>
  <si>
    <t>Mensualmente</t>
  </si>
  <si>
    <t>Sí, en borrador</t>
  </si>
  <si>
    <t>Sí, a tiempo parcial</t>
  </si>
  <si>
    <t>Sí, formal</t>
  </si>
  <si>
    <t>Más de 3 años</t>
  </si>
  <si>
    <t>Muy en desacuerdo</t>
  </si>
  <si>
    <t>Trimestralmente</t>
  </si>
  <si>
    <t>Menos de 1 año</t>
  </si>
  <si>
    <t>Semanalmente</t>
  </si>
  <si>
    <t>Sí, revisado</t>
  </si>
  <si>
    <t>Nunca</t>
  </si>
  <si>
    <t>Cada dos años</t>
  </si>
  <si>
    <t>2.0 Capacidad humana para el MyE</t>
  </si>
  <si>
    <t xml:space="preserve">  • Conjunto de habilidades definidas para individuos y organizaciones a nivel subnacional y de prestación de servicios
  • Plan de desarrollo de la fuerza laboral, incluidas las trayectorias profesionales para MyE
  • Plan de fomento de capacidad humana con un valor anticipado
  • Plan de estudios estándar para la creación de capacidad organizativa y técnica
  • Capacidad de capacitación local o regional, incluidos enlaces a instituciones de capacitación
  • Supervisión, capacitación en el servicio y tutoría</t>
  </si>
  <si>
    <t>Se requieren documentos justificativos</t>
  </si>
  <si>
    <t>Rango de línea basal</t>
  </si>
  <si>
    <t>Comentarios de línea basal</t>
  </si>
  <si>
    <t>Comentarios de línea final</t>
  </si>
  <si>
    <t>Calidad 4</t>
  </si>
  <si>
    <t>Calidad 5</t>
  </si>
  <si>
    <t>Calidad 6</t>
  </si>
  <si>
    <t>Habilidades y competencias del personal de MyE</t>
  </si>
  <si>
    <t>3.0 Asociaciones y gobernanza</t>
  </si>
  <si>
    <t xml:space="preserve"> • Grupo de trabajo técnico de MyE
 • Mecanismo para coordinar a todos los interesados
 • Liderazgo local y capacidad para la coordinación de las partes interesadas
 • Canal de comunicación de rutina para facilitar el intercambio de información entre las partes interesadas</t>
  </si>
  <si>
    <t xml:space="preserve">  • Amplia participación en el desarrollo del plan organizativo de MyE
  • Vinculado explícitamente al Sector de salud o al Plan estratégico multisectorial a nivel subnacional/nacional, si corresponde
  • El plan de MyE se adhiere a las normas técnicas nacionales
  • Se completó una evaluación del sistema de MyE y se abordaron las recomendaciones para el fortalecimiento del sistema en un plan revisado de MyE.</t>
  </si>
  <si>
    <t>Autonomía Técnica</t>
  </si>
  <si>
    <t>6.0 Abogacía, comunicación y comportamiento cultural</t>
  </si>
  <si>
    <t xml:space="preserve">  • La estrategia de comunicación incluye un plan específico de comunicación y abogacía de MyE.
  • El MyE se menciona explícitamente en los planes de desarrollo integrados o planes de desarrollo multisectoriales.
  • Los defensores de MyE entre los funcionarios de la organización se identifican y respaldan activamente las acciones de MyE
  • Las actividades de abogacía de MyE se implementan de acuerdo con el plan de abogacía de MyE.</t>
  </si>
  <si>
    <t xml:space="preserve">7.0 Monitoreo de rutina </t>
  </si>
  <si>
    <t>Autonomía Financiera</t>
  </si>
  <si>
    <t>8.0 Encuestas y vigilancia</t>
  </si>
  <si>
    <t xml:space="preserve">Sistema de vigilancia funcional </t>
  </si>
  <si>
    <t>9.0 Bases de datos nacionales y subnacionales</t>
  </si>
  <si>
    <t>Las bases de datos están vinculadas</t>
  </si>
  <si>
    <t>10.0 Supervisión y auditoría</t>
  </si>
  <si>
    <t xml:space="preserve"> • Directrices para supervisar la recopilación de datos de rutina en los niveles basados ​​en las instalaciones y la comunidad
 • Visitas de supervisión de rutina, incluidas evaluaciones de datos y comentarios al personal local
 • Auditorías periódicas de calidad de datos
 • Informes de supervisión e informes de auditoría</t>
  </si>
  <si>
    <t>Auditoría de calidad de datos</t>
  </si>
  <si>
    <t>11.0 Evaluación e investigación</t>
  </si>
  <si>
    <t xml:space="preserve"> • Inventario de evaluaciones de investigación y estudios de investigación completos y en curso específicos de la organización
 • Inventario de evaluación local y capacidad de investigación, incluidas las principales instituciones de investigación y su enfoque de trabajo
 • Agenda de evaluación e investigación
 • Orientación sobre estándares de evaluación e investigación y métodos apropiados
 • Foros para la difusión y deliberación de los hallazgos de investigación y evaluación</t>
  </si>
  <si>
    <t>12.0 Demanda y uso de datos</t>
  </si>
  <si>
    <t>Difusión de productos de información</t>
  </si>
  <si>
    <t>Línea basal</t>
  </si>
  <si>
    <t>Línea final</t>
  </si>
  <si>
    <t>Área de capacidad</t>
  </si>
  <si>
    <t>Debilidades o brechas identificadas</t>
  </si>
  <si>
    <t>Medidas a adoptarse</t>
  </si>
  <si>
    <t>Cronograma</t>
  </si>
  <si>
    <t>Responsabilidad</t>
  </si>
  <si>
    <t>Sí, en revisión</t>
  </si>
  <si>
    <t>Sí, revisado y actualizado</t>
  </si>
  <si>
    <t>Sí, como borrador</t>
  </si>
  <si>
    <t>Sí, a tiempo completo</t>
  </si>
  <si>
    <t>Deje éste como está - usarlo para áreas técnicas</t>
  </si>
  <si>
    <t>b)  un 3 en la escala de puntaje (Sí, en su mayoría, Sí, en parte, No, en absoluto), (Sí aprobado, Sí en borrador, No, en absoluto), (Sí, completetamente, Sí en parte, No, en absoluto), (Sí revisado, Sí bajo revisión, No, en absoluto)</t>
  </si>
  <si>
    <t>c)  un 4 en la escala de puntaje (Muy de acuerdo, De acuerdo, En desacuerdo, Muy en desacuerdo), (Menos de un 1 año, de 1 a 2 años, 2 a 3 años, Más de 3 años), (Mensualmente, Trimestralmente, Semestralmente, Anualmente)</t>
  </si>
  <si>
    <t>Sí, bajó revisión</t>
  </si>
  <si>
    <t>Calidad 7</t>
  </si>
  <si>
    <t xml:space="preserve">Calidad 7 </t>
  </si>
  <si>
    <t>Puntaje General</t>
  </si>
  <si>
    <t>Calidad</t>
  </si>
  <si>
    <t>2.0 Capacidad Humana Para el MyE</t>
  </si>
  <si>
    <t xml:space="preserve">Puntaje General </t>
  </si>
  <si>
    <t>4.0 Plan de Organizativo de MyE</t>
  </si>
  <si>
    <t>5.0 El Plan de Trabajo de MyE Tiene Valor Anticipado</t>
  </si>
  <si>
    <t>6.0 Abogacía, Comunicación y Comportamiento Cultural</t>
  </si>
  <si>
    <t>7.0 Monitoreo de Rutina</t>
  </si>
  <si>
    <t>8.0 Encuestas y Vigilancia</t>
  </si>
  <si>
    <t>9.0 Bases de Datos Nacionales y Subnacionales</t>
  </si>
  <si>
    <t>10.0 Supervisión y Auditoría</t>
  </si>
  <si>
    <t>11.0 Evaluación e Investigación</t>
  </si>
  <si>
    <t>12.0 Demanda y Uso de Datos</t>
  </si>
  <si>
    <t>Técnico</t>
  </si>
  <si>
    <t>Financiero</t>
  </si>
  <si>
    <t>Poblaciones Claves</t>
  </si>
  <si>
    <t>CA1</t>
  </si>
  <si>
    <t>CA2</t>
  </si>
  <si>
    <t>CA3</t>
  </si>
  <si>
    <t>CA4</t>
  </si>
  <si>
    <t>CA5</t>
  </si>
  <si>
    <t>CA6</t>
  </si>
  <si>
    <t>CA7</t>
  </si>
  <si>
    <t>CA8</t>
  </si>
  <si>
    <t>CA9</t>
  </si>
  <si>
    <t>CA10</t>
  </si>
  <si>
    <t>CA11</t>
  </si>
  <si>
    <t>CA12</t>
  </si>
  <si>
    <t>Total Average</t>
  </si>
  <si>
    <t>Datos de Poblaciones Claves</t>
  </si>
  <si>
    <t>3.0 Asociaciones y Gobernanza</t>
  </si>
  <si>
    <t>Promedio Total</t>
  </si>
  <si>
    <t xml:space="preserve">No hay preguntas de poblaciones claves para esta área de capacidad
</t>
  </si>
  <si>
    <t>Total</t>
  </si>
  <si>
    <t>Calidad (Rango)</t>
  </si>
  <si>
    <t>Tableros General</t>
  </si>
  <si>
    <t>Tableros Especial (PC)</t>
  </si>
  <si>
    <t>Sí, incompletamente</t>
  </si>
  <si>
    <t>Diagnóstico de la capacidad de las organizaciones para identificar y responder a las necesidades de información de MyE a nivel nacional y subnacional</t>
  </si>
  <si>
    <t>Las instrucciones proporcionan una aclaración acerca de las preguntas en la herramienta del diagnóstico grupal MECAT.
Están destinadas a ser utilizadas por los facilitadores de este diagnóstico de capacidad. 
El objetivo es establecer una norma en el enfoque utilizado en la puntaje durante el diagnóstico. 
Los datos generados por este diagnóstico se utilizarán para elaborar planes capacitación para reforzar
la capacidad de la división para realizar sus funciones de MyE.</t>
  </si>
  <si>
    <t>2. ¿Cómo funciona la herramienta de diagnóstico?</t>
  </si>
  <si>
    <t>El diagnóstico comprende preguntas centradas en cuatro dimensiones (estado, calidad, asistencia técnica y sistema financiero) para cada una de las 12 áreas de capacidad. 
Cuando se le solicite, asegúrese de "habilitar el contenido" para permitir la ejecución de macros en este libro de trabajo para garantizar su funcionalidad completa.</t>
  </si>
  <si>
    <t xml:space="preserve">Las 12 áreas funcionales del diagnóstico organizativa de la capacidad de MyE se califican usando una serie de declaraciones basadas en cuatro escalas de respuesta: </t>
  </si>
  <si>
    <t>La versión electrónica de la herramienta está configurada para facilitar la selección de la respuesta y resumir los resultados del diagnóstico al finalizar el diagnóstico.</t>
  </si>
  <si>
    <t>La respuesta adecuada se puede seleccionar desde un menú desplegable en la columna RESPUESTA y aparecerá de la siguiente manera: "Sí, principalmente" en verde, "Sí, parcialmente" en naranja y "Nada" en rojo. Esta visualización en color ayudará a resumir los resultados del diagnóstico y a priorizar las acciones. Esquemas de color similares también existen para las escalas de 4 y 5 puntos. Los tableros de resumen en las pestañas "tableros" y "tableros generales" se generarán automáticamente mostrando la distribución de los puntajes generales y para cada una de las 12 áreas funcionales por dimensión (estado, calidad, autonomía técnica y autonomía financiera). Esto proporciona una representación visual de las brechas en la capacidad de MyE de la división.</t>
  </si>
  <si>
    <t>¿Con qué frecuencia lleva a cabo las reuniones de la unidad de MyE?</t>
  </si>
  <si>
    <t>Plan de fomento de la capacidad humana costeado</t>
  </si>
  <si>
    <t>Costeo del plan de fomento de las capacidades humanas para el desarrollo organizativo (DO)</t>
  </si>
  <si>
    <t>¿Cuándo se revisó la estrategia, política o normativa actual?</t>
  </si>
  <si>
    <t xml:space="preserve">Líderes/campeones/abanderados de MyE </t>
  </si>
  <si>
    <t>Las estrategias y productos de MyE están incluidos en la política y el plan estratégico nacional del sector de la salud</t>
  </si>
  <si>
    <t xml:space="preserve">  • La estrategia de recopilación de datos está vinculada explícitamente al uso de datos
  • Mecanismos de recopilación, transferencia y notificación de datos claramente definidos, incluida la colaboración y coordinación entre las partes interesadas
  • Herramientas y equipos esenciales para la gestión de datos (por ejemplo, recopilación, transferencia, almacenamiento, análisis)
  • Procedimientos de rutina para la transferencia de datos desde diferentes niveles de información</t>
  </si>
  <si>
    <t>Instrumentos y equipos esenciales para el manejo de datos (por ejemplo: formularios de recopilación, transferencia, almacenamiento, análisis)</t>
  </si>
  <si>
    <t>¿Cuándo se actualizó la actual guía de MyE?</t>
  </si>
  <si>
    <t xml:space="preserve">  • Protocolos para todas las encuestas y vigilancia basadas en estándares internacionales
  • Calendario específico para la recopilación de datos vinculado a las necesidades de los actores clave, incluida la identificación de recursos para la implementación
  • Inventario de encuestas realizadas
  • Buen funcionamiento del sistema de vigilancia</t>
  </si>
  <si>
    <t>Protocolos para encuestas y vigilancia rutinaria</t>
  </si>
  <si>
    <t xml:space="preserve"> • Las bases de datos diseñadas para responder a las necesidades de toma de decisiones e informes de actores clave
 • Vínculos entre diferentes bases de datos relevantes para garantizar la constancia de los datos y evitar la duplicidad de los esfuerzos
 • Base de datos bien definida y gestionada para captar, verificar, analizar y presentar datos de todos los niveles y sectores</t>
  </si>
  <si>
    <t>Directrices e instrumentos para el apoyo de la supervisión en el registro de los datos</t>
  </si>
  <si>
    <t>Un directorio de instituciones que realizan investigación y evaluación en VIH</t>
  </si>
  <si>
    <t>Agenda de investigación específica de VIH</t>
  </si>
  <si>
    <t>Acciones y mecanismos nacionales y sistemáticos para la difusión y la discusión de los resultados de las investigaciones y evaluaciones</t>
  </si>
  <si>
    <t xml:space="preserve"> • El plan estratégico de la organización y el plan de MyE incluyen un plan de uso de datos
 • Análisis de necesidades de datos organizativos y usuarios de datos
 • Un plan de uso de datos para guiar los procesos de toma de decisiones basados ​​en hechos
 • Evidencia de uso de información (por ejemplo, datos a los que se hace referencia en propuestas de financiación y documentos de planificación)
 • Intervenciones que aumentan la demanda local de información y facilitan su uso
 • Los materiales de MyE están disponibles para diferentes públicos y admiten el uso compartido de datos</t>
  </si>
  <si>
    <t>Plan de uso de datos para el nivel nacional (escrito independientemente o incluido en uno de los documentos de planificación estratégica)</t>
  </si>
  <si>
    <t xml:space="preserve">Directrices nacionales para el análisis y presentación de datos </t>
  </si>
  <si>
    <t>Directrices de MyE para documentar los procedimientos recopilar, registrar, consolidar e informar acerca de los datos de rutina</t>
  </si>
  <si>
    <t>No hay un plan</t>
  </si>
  <si>
    <t>Base de datos con información relevante de las encuestas y de vigilancia epidemiológica (inventario).</t>
  </si>
  <si>
    <t xml:space="preserve">Costeo anticipado del plan de fomento de las capacidades humanas para la demanda de datos y uso de información (DDIU- por sus siglas en inglés) </t>
  </si>
  <si>
    <t>Calidad 8</t>
  </si>
  <si>
    <t>Plan de capacitación actualizado, costeado, con metas específicos para el fortalecimiento del RRHH involucrados en la implementación del plan nacional de MyE</t>
  </si>
  <si>
    <t xml:space="preserve">Directrices y herramientas </t>
  </si>
  <si>
    <t>Planes operativos anuales (POA) del plan nacional de MyE</t>
  </si>
  <si>
    <t>Estrategia/plan/actividad de comunicación de los avances de la respuesta nacional al VIH</t>
  </si>
  <si>
    <t>¿Se requieren documentos justificativos?</t>
  </si>
  <si>
    <t>Adopción de la estrategia mundial de sida (prueba e inicio)</t>
  </si>
  <si>
    <t xml:space="preserve">Currículo de capacitación en MyE ha sido validado </t>
  </si>
  <si>
    <t>Estrategia,  política o normativa para reconocer y apoyar el funcionamiento del sistema MyE</t>
  </si>
  <si>
    <t>Comité Nacional de MyE en salud para las infecciones de transmisión sexual, VIH y sida (Comité Nacional)</t>
  </si>
  <si>
    <t>¿Con qué frecuencia se reúne el Comité Nacional de MyE?</t>
  </si>
  <si>
    <t>Mecanismos claros (por ejemplo: informes, boletines informativos) para difundir las actividades y decisiones relacionadas con MyE de VIH</t>
  </si>
  <si>
    <t>4.0 Plan nacional de MyE</t>
  </si>
  <si>
    <t>Existencia de un sistema único de MyE de la respuesta nacional al VIH</t>
  </si>
  <si>
    <t>5.0 El plan de trabajo de MyE costeado</t>
  </si>
  <si>
    <t xml:space="preserve">   • El plan de trabajo de MyE contiene actividades, responsables de la implementación, cronograma, costos de actividades y financiamiento identificado.
   • El plan de trabajo de MyE se vincula explícitamente con los planes de trabajo anuales y los presupuestos del marco de gastos a mediano plazo del gobierno.
   • Los recursos (humanos, físicos, financieros) se han comprometido a implementar el plan de trabajo de MyE.
   • Todos los interesados directos respaldaron el plan de trabajo de MyE.
   • El plan de trabajo de MyE se actualiza anualmente en base a l supervisión del desempeño.</t>
  </si>
  <si>
    <t>Bases de datos para captar y almacenar en forma electrónica datos generados por y para el sistema de MyE de VIH</t>
  </si>
  <si>
    <t>¿Existe consenso entre los decisores clave en relación a cómo mejorar este sistema básico para medir los progresos en el control de la epidemia?</t>
  </si>
  <si>
    <t>¿Existe un plan nacional de MyE del PEN de VIH actualizado?</t>
  </si>
  <si>
    <t>¿El plan está armonizado y actualizado con los últimos lineamientos disponibles a nivel mundial incluyendo las definiciones operativas de los indicadores básicos (por ejemplo: GAM 2018, directrices de la OMS para SIS - VIH, Tecnología Online, Redes sociales, entre otros)?</t>
  </si>
  <si>
    <r>
      <t xml:space="preserve">¿El plan nacional de MyE del PEN de VIH es un sistema </t>
    </r>
    <r>
      <rPr>
        <b/>
        <u/>
        <sz val="11"/>
        <rFont val="Century Gothic"/>
        <family val="2"/>
      </rPr>
      <t>básico</t>
    </r>
    <r>
      <rPr>
        <sz val="11"/>
        <rFont val="Century Gothic"/>
        <family val="2"/>
      </rPr>
      <t xml:space="preserve"> para medir los progresos en el control epidémico y bajo el liderazgo de la autoridad nacional?</t>
    </r>
  </si>
  <si>
    <t>¿El plan de MyE es una prioridad en el PEN y está incluido explícitamente como una línea estratégica?</t>
  </si>
  <si>
    <t>¿El plan incluye acciones específicas que proporcionen datos de alta calidad para analizar el desempeño nacional?</t>
  </si>
  <si>
    <t>¿El plan enfatiza la inversión en el desarrollo de las capacidades humanas indispensables para satisfacer las necesidades de MyE?</t>
  </si>
  <si>
    <t>¿Las actividades en MyE de VIH de los sectores están alineadas con el plan nacional de MyE?</t>
  </si>
  <si>
    <t>¿Existen y se aplican directrices y herramientas necesarias para medir los indicadores definidos en el plan de MyE?</t>
  </si>
  <si>
    <t>¿Existen y se aplican herramientas de recolección?</t>
  </si>
  <si>
    <t>¿Existen y se aplican herramientas de consolidación de información?</t>
  </si>
  <si>
    <t>¿Existen y se aplican herramientas de reporte de información?</t>
  </si>
  <si>
    <t>¿Existen y se aplican herramientas para control de calidad del dato?</t>
  </si>
  <si>
    <t>¿Existen herramientas para el análisis de los datos?</t>
  </si>
  <si>
    <t>¿Existen y se aplican herramientas para la diseminación de la información con los actores clave?</t>
  </si>
  <si>
    <t>¿Existen y se aplican herramientas para el uso de la información para la toma de decisiones?</t>
  </si>
  <si>
    <t>¿Existen y se aplican herramientas para el monitoreo y ajuste del propio plan de MyE?</t>
  </si>
  <si>
    <t>¿Existe un plan de capacitación actualizado, costeado, con metas específicas para el fortalecimiento del RRHH involucrados en la implementación del plan nacional de MyE?</t>
  </si>
  <si>
    <t>¿El plan dispone de financiamiento suficiente?</t>
  </si>
  <si>
    <t>¿El plan se implementa conforme a lo planificado?</t>
  </si>
  <si>
    <t>¿El plan se evalúa y ajusta anualmente?</t>
  </si>
  <si>
    <t>¿La declaración de la misión fue desarrollada con asistencia técnica externa?</t>
  </si>
  <si>
    <t>¿Los valores, principios y las declaraciones de ética están disponibles?</t>
  </si>
  <si>
    <t>¿Los valores y las declaraciones de ética se desarrollaron con asistencia técnica externa?</t>
  </si>
  <si>
    <t>¿La entidad tiene el mandato escrito para ejecutar sus funciones de MyE?</t>
  </si>
  <si>
    <t>¿Las responsabilidades de MyE están claramente definidas en las descripciones de trabajo?</t>
  </si>
  <si>
    <t>¿El número de puestos de MyE temporales, por contrato, en comisión de servicio y permanentes en la unidad/ dirección es suficiente?</t>
  </si>
  <si>
    <t>¿La unidad de MyE se reúne regularmente para evaluar el progreso, planificar y coordinar?</t>
  </si>
  <si>
    <t>¿Las minutas o ayuda memoria de cada reunión se distribuyen a los miembros de la unidad?</t>
  </si>
  <si>
    <t>¿Existen mecanismos de rutina para la planificación y gestión de MyE, para monitorear e incentivar el desempeño del sistema de MyE?</t>
  </si>
  <si>
    <t>¿Las reuniones de la unidad de MyE requieren asistencia técnica de las partes interesadas externas?</t>
  </si>
  <si>
    <t>¿Las reuniones de la unidad de MyE se facilitan principalmente a través del apoyo del gobierno?</t>
  </si>
  <si>
    <t>¿El gobierno apoya (asignación presupuestaria) la capacitación en cuestiones relacionadas con MyE?</t>
  </si>
  <si>
    <t>¿Existe un mecanismo para coordinar el plan y las actividades de fomento de las capacidades del desarrollo organizativo para evitar la duplicidad?</t>
  </si>
  <si>
    <t>¿El plan de fomento de las capacidades para la demanda de datos y uso de información  ha sido costeado?</t>
  </si>
  <si>
    <t>¿Las brechas identificadas en las habilidades y competencias relacionadas con la demanda de datos y uso de información se incorporan en el plan de fomento de capacidades?</t>
  </si>
  <si>
    <t>¿Existe un mecanismo para coordinar el plan de desarrollo de capacidades y actividades para la demanda de datos y uso de información para evitar la duplicidad?</t>
  </si>
  <si>
    <t>¿El currículo de capacitación de MyE está disponible?</t>
  </si>
  <si>
    <t>¿El currículo de capacitación de MyE se implementa principalmente a través de vínculos con colegios, universidades y escuelas técnicas?</t>
  </si>
  <si>
    <t>¿El currículo de capacitación de MyE incluye los indicadores de la estrategia mundial de sida (prueba e inicio)?</t>
  </si>
  <si>
    <t>¿El currículo de capacitación de MyE incluye una sesión o una subsesión sobre género en MyE?</t>
  </si>
  <si>
    <t>¿El currículo de capacitación de MyE incluye una sesión o una subsesión de la cascada del contínuo de la atención en poblaciones claves en MyE?</t>
  </si>
  <si>
    <t>¿El desarrollo y la adopción del currículo de capacitación de MyE se basa en el apoyo técnico externo?</t>
  </si>
  <si>
    <t>¿El desarrollo y la adopción del currículo de capacitación de MyE fue respaldado con fondos del gobierno?</t>
  </si>
  <si>
    <t>¿La estrategia, política o normativa incluye los elementos de la estrategia mundial de sida (prueba e inicio)?</t>
  </si>
  <si>
    <t>¿La estrategia, política o normativa actual fue revisada con apoyo técnico externo?</t>
  </si>
  <si>
    <t>¿La revisión de la estrategia, política o normativa se llevó a cabo con el apoyo financiero del gobierno?</t>
  </si>
  <si>
    <t>¿Existen copias de los procedimientos operativos estándar (POE) que definen los roles, funciones y responsabilidades de MyE?</t>
  </si>
  <si>
    <t>¿El personal conoce los POE que definen los roles y responsabilidades relacionados con las funciones y actividades del personal de MyE?</t>
  </si>
  <si>
    <t>¿Se cumplen y aplican los POE que definen los roles y responsabilidades relacionados con las funciones y actividades de MyE?</t>
  </si>
  <si>
    <t>¡Los POE de MyE incluyen indicadores de la cascada del continuo de la atención en poblaciones clave?</t>
  </si>
  <si>
    <t>¿Los POE que definen los roles y responsabilidades relacionados con las funciones y actividades de MyE se desarrollaron con asistencia técnica externa?</t>
  </si>
  <si>
    <t>¿Los POE que definen los roles y responsabilidades relacionadas con las funciones y actividades de MyE se desarrollaron con la asistencia financiera del gobierno?</t>
  </si>
  <si>
    <t>¿Hay un Comité Nacional  que se reúne para abordar los problemas de MyE?</t>
  </si>
  <si>
    <t>¿El Comité Nacional está compuesto por actores clave (poblaciones clave, cooperantes, gobierno, entidades privadas, sociedad civil, sector académico, organizaciones basadas en la fe)?</t>
  </si>
  <si>
    <t>¿La mayoría de los miembros asisten a las reuniones del Comité Nacional?</t>
  </si>
  <si>
    <t>¿Existen términos de referencia para el Comité Nacional coordinado por el Ministerio o Secretaría de Salud que aclaran la función del Comité Nacional en la aprobación de documentos, liderazgo técnico y coordinación del sistema de MyE?</t>
  </si>
  <si>
    <t>¿Las actas, minutas o ayudas memoria del Comité Nacional incluyen los puntos de acción y se distribuyen a los miembros del grupo técnico de trabajo en forma regular?</t>
  </si>
  <si>
    <t>¿El Comité Nacional consensúa o tiene elementos de acción relacionados con MyE para indicadores de poblaciones clave?</t>
  </si>
  <si>
    <t>¿Las reuniones del Comité Nacional se coordinan con apoyo técnico externo?</t>
  </si>
  <si>
    <t>¿Las reuniones del Comité Nacional están financieramente respaldadas por el gobierno?</t>
  </si>
  <si>
    <t>¿Los actores clave participan en las reuniones del Comité Nacional de MyE?</t>
  </si>
  <si>
    <t>¿Las  poblaciones clave participan en las reuniones del Comité Nacional de MyE?</t>
  </si>
  <si>
    <t>¿El directorio de actores clave de MyE está completo (perfil de la organización, dirección física, teléfono, correo electrónico, persona a contactar)?</t>
  </si>
  <si>
    <t>¿El directorio de actores clave de MyE para la organización se actualiza periódicamente?</t>
  </si>
  <si>
    <t>¿El directorio de actores clave de MyE incluye poblaciones clave (HSH, MTS, TRANS, PV)?</t>
  </si>
  <si>
    <t>¿El directorio de actores clave de MyE  (base de datos) se desarrolló con asistencia técnica externa?</t>
  </si>
  <si>
    <t>¿El directorio de actores clave de MyE (base de datos) fue preparado con apoyo financiero del gobierno?</t>
  </si>
  <si>
    <t>¿Existen mecanismos claros (por ejemplo: informes, boletines informativos) para difundir las actividades y decisiones relacionadas con MyE de VIH?</t>
  </si>
  <si>
    <t>¿Hay reuniones regulares de los actores clave relacionadas con el MyE del VIH?</t>
  </si>
  <si>
    <t>¿Los productos de comunicación relacionados con MyE (informes, boletines) y decisiones se comparten de manera oportuna con los actores clave?</t>
  </si>
  <si>
    <t>¿La comunicación sobre actividades y decisiones de MyE  incluye temas especificos de poblaciones claves?</t>
  </si>
  <si>
    <t>¿Los sistemas y mecanismos de comunicación se implementan con apoyo técnico externo?</t>
  </si>
  <si>
    <t>¿Los sistemas y mecanismos de comunicación se implementan con apoyo financiero del gobierno?</t>
  </si>
  <si>
    <t>¿Existen un POA actualizado y costeado para el año en curso?</t>
  </si>
  <si>
    <t>¿Existe y se aplica una metodología para la elaboración del POA?</t>
  </si>
  <si>
    <t>¿El POA identifica claramente actividades, ejecutores responsables, plazos específicos, costos de actividades y fuentes de financiamiento?</t>
  </si>
  <si>
    <t>¿El POA actual se elabora considerando la ejecución técnica y financiera del POA anterior?</t>
  </si>
  <si>
    <t>¿El POA incluye actividades específicas que involucran a la sociedad civil y específicamente a las poblaciones clave?</t>
  </si>
  <si>
    <t>¿El POA dispone de recursos específicos asignados (humanos, financieros y físicos), para su implementación?</t>
  </si>
  <si>
    <t>¿Los recursos asignados son adecuados y suficientes para implementarlo?</t>
  </si>
  <si>
    <t>¿La ejecución financiera del POA se monitorea al menos trimestralmente?</t>
  </si>
  <si>
    <t>¿Hay un líder/campeón de MyE que pueda abogar por el análisis, la presentación de informes y el uso de datos desglosados por sexo con enfoque de género?</t>
  </si>
  <si>
    <t>¿Hay un líder/campeón de MyE que pueda abogar por el análisis, la presentación de informes y el uso de datos desagregados por poblaciones claves (incluye la cascada del contínuo de la atención)?</t>
  </si>
  <si>
    <t>¿Hay un líder/campeón de MyE que pueda abogar por el análisis, la presentación de informes y el uso de datos desagregados por grupos étnicos?</t>
  </si>
  <si>
    <t>¿La estrategia/plan/actividad de comunicación está alineada con las directrices mundiales y los principios de programación conjunta de información estratégica de VIH para Centroamérica (por ejemplo: GAM 2018, directrices de la OMS para SIS - VIH, Tecnología Online, Redes sociales, entre otros)?</t>
  </si>
  <si>
    <t>¿En el Comité Nacional de MyE hay un equipo de puntos focales institucionales a cargo de la abogacía, comunicación y movilización social, utilizando los datos de MyE, incluyendo sociedad civil y poblaciones clave?</t>
  </si>
  <si>
    <t>¿El equipo de puntos focales tiene términos de referencia que describen cómo se debe diseñar y realizar la comunicación utilizando los datos de MyE?</t>
  </si>
  <si>
    <t>¿La sociedad civil participa activamente en procesos de auditoría social de la respuesta nacional ante el VIH?</t>
  </si>
  <si>
    <t>¿La estrategia de comunicación utilizando los datos de MyE se desarrolló con asistencia técnica externa?</t>
  </si>
  <si>
    <t>¿Las estrategias y productos MyE del VIH están incluídos en el plan estratégico nacional del sector de salud?</t>
  </si>
  <si>
    <t>¿Las estrategias y productos MyE están incluidos en el plan estratégico nacional de VIH?</t>
  </si>
  <si>
    <t>¿Todos los niveles de implementación usan formularios estandarizados de recopilación de datos?</t>
  </si>
  <si>
    <t>¿Los instrumentos estándar recopilan datos de las poblaciones claves para el repote de indicadores de la cascada del continuo de la atención?</t>
  </si>
  <si>
    <t>¿Las brechas identificadas se han integrado en una base de datos nacional unificada para datos de salud?</t>
  </si>
  <si>
    <t>¿Los instrumentos esenciales se desarrollaron con asistencia técnica externa?</t>
  </si>
  <si>
    <t>¿Los instrumentos esenciales se desarrollaron con apoyo financiero del gobierno?</t>
  </si>
  <si>
    <t>¿Existen directrices escritas y precisas de MyE para estandarizar los procedimientos de registro, recopilación, consolidación, reporte y uso de los datos de rutina de VIH?</t>
  </si>
  <si>
    <t>¿El plan de MyE de VIH incluye actividades para el análisis de datos con enfoque de género?</t>
  </si>
  <si>
    <t>¿El plan de MyE de VIH incluye actividades para el análisis de datos de poblaciones clave?</t>
  </si>
  <si>
    <t>¿El plan de MyE de VIH incluye actividades para el análisis de datos de grupos étnicos?</t>
  </si>
  <si>
    <t>¿Las directrices nacionales de MyE de VIH fueron actualizadas con apoyo financiero del gobierno?</t>
  </si>
  <si>
    <t>¿Está disponible un inventario de informes y bases de datos de encuestas y vigilancia rutinaria?</t>
  </si>
  <si>
    <t>¿Está actualizado el inventario de informes y bases de datos de encuestas y vigilancia rutinaria realizadas o planificadas?</t>
  </si>
  <si>
    <t>¿El inventario se usa para rastrear encuestas y vigilancia rutinaria?</t>
  </si>
  <si>
    <t>¿El inventario actual de informes y bases de datos de encuestas y vigilancia rutinaria se desarrolló con asistencia técnica externa?</t>
  </si>
  <si>
    <t>¿El inventario actual de encuestas y  vigilancia rutinaria fue desarrollado con el apoyo financiero del gobierno?</t>
  </si>
  <si>
    <t>¿Los protocolos para encuestas y vigilancia rutinaria emprendidas en el último año están disponibles?</t>
  </si>
  <si>
    <t>¿Los protocolos para encuestas y vigilancia están aprobados por comités de ética?</t>
  </si>
  <si>
    <t>¿Las encuestas y la vigilancia integran a los actores clave y poblaciones clave en el Comité nacional de MyE o los grupos técnicos relevantes?</t>
  </si>
  <si>
    <t>¿Hay un sistema de vigilancia rutinaria del VIH y las ITS que funciona?</t>
  </si>
  <si>
    <t>¿El sistema de vigilancia de VIH e ITS permite  la construcción de la cascada del contínuo de la atención en poblaciones clave en los niveles subnacionales y nacional?</t>
  </si>
  <si>
    <t>¿El sistema de vigilancia de VIH e ITS produce reportes automatizados acerca de la cascada del contínuo de la atención en poblacion clave?</t>
  </si>
  <si>
    <t>¿El sistema de vigilancia de VIH e ITS fue desarrollado con asistencia técnica externa?</t>
  </si>
  <si>
    <t>¿El sistema de vigilancia de VIH e ITS fue desarrollado con apoyo financiero del gobierno?</t>
  </si>
  <si>
    <t>¿Existe una base de datos electrónica bien definida, integrada y gerenciada para registrar y almacenar los datos generados por y para el sistema nacional de MyE de VIH?</t>
  </si>
  <si>
    <t>¿La base de datos para captar y almacenar datos está actualizada?</t>
  </si>
  <si>
    <t>¿La base de datos capta todos las variables requeridas por el sistema para reportar los indicadores del plan de MyE de VIH (incluyen los indicadores de la cascada del contínuo de la atención en población general y clave)?</t>
  </si>
  <si>
    <t>¿Los equipos y suministros de información técnica están disponibles para vincularlos a las bases de datos?</t>
  </si>
  <si>
    <t>¿Se encuentran disponibles mecanismos, estructuras, procedimientos y plazos para transmitir, ingresar, extraer, consolidar y transferir datos entre bases de datos que respaldan el sistema de información de VIH?</t>
  </si>
  <si>
    <t>¿Las bases de datos recopilan variables de poblaciones clave y permiten que cada personas se identifique y registre en múltiples categorías de población clave?</t>
  </si>
  <si>
    <t>¿El sistema de monitoreo permite actualizar de manera individualizada y confidencial las variables de poblaciones claves a lo largo del tiempo?</t>
  </si>
  <si>
    <t>¿Existen enlaces entre las bases de datos de VIH?</t>
  </si>
  <si>
    <t>¿El diseño de las bases de datos se basa en las necesidades de los usuarios?</t>
  </si>
  <si>
    <t>¿El sistema de monitoreo de pacientes está enlazado con registros de muertes?</t>
  </si>
  <si>
    <t>¿La base de datos para la notificación de casos está enlazado con registros de muertes?</t>
  </si>
  <si>
    <t>¿La base de datos para la notificación de casos está enlazado con sistemas de monitoreo de pacientes?</t>
  </si>
  <si>
    <t>¿Con qué frecuencia se actualizan las muertes en los sistemas de notificación de casos y monitoreo de pacientes?</t>
  </si>
  <si>
    <t>¿Se usa un número de identificación nacional para enlazar los sistemas de notificaciones de casos y monitoreo de pacientes con el registro de muertes?</t>
  </si>
  <si>
    <t>¿Las base de datos que incluyen información de prevención combinada en poblaciones clave, está vincula con la base de notificación de casos?</t>
  </si>
  <si>
    <t>¿El diseño de las bases de datos fue apoyado por asistencia técnica externa?</t>
  </si>
  <si>
    <t>¿El diseño de las bases de datos fue financiado con apoyo del gobierno?</t>
  </si>
  <si>
    <t>¿Las directrices e instrumentos para el apoyo de la supervisión del registro de datos están disponibles?</t>
  </si>
  <si>
    <t>¿Las directrices e instrumentos de apoyo de supervisión incluyen instrumentos de planificación, lista de verificación de supervisión, un mecanismo de puntaje, un informe estructurado, retroalimentación y plan de acción?</t>
  </si>
  <si>
    <t>¿El último proceso de supervisión del registro de datos se realizó de acuerdo con las directrices actuales?</t>
  </si>
  <si>
    <t>¿La supervisión incluye la verificación de la captura de variables de la cascada del contínuo de la atención en poblaciones clave?</t>
  </si>
  <si>
    <t>¿Las directrices e instrumetos de supervisión se desarrollaron con asistencia técnica externa?</t>
  </si>
  <si>
    <t>¿Las directrices e instrumentos de de supervisión fueron desarrolladas con el respaldo financiero del gobierno?</t>
  </si>
  <si>
    <t>¿La política, los procedimientos e instrumentos para las auditorías de calidad de datos están disponibles?</t>
  </si>
  <si>
    <t>¿Las auditorías de calidad de los datos se llevan a cabo según la política y los procedimientos estipulados?</t>
  </si>
  <si>
    <t>¿Las auditorias de calidad de los datos incluyen la verificación de la calidad de los datos recolectados de poblaciones claves?</t>
  </si>
  <si>
    <t>¿Las auditorias de calidad de los datos se llevan a cabo como parte del proceso de monitoreo de datos de rutina?</t>
  </si>
  <si>
    <t>¿La última auditoría de calidad de datos se realizó con asistencia técnica externa?</t>
  </si>
  <si>
    <t>¿La última auditoría de calidad de datos se realizó con el apoyo financiero del gobierno?</t>
  </si>
  <si>
    <t>¿Existe un directorio de instituciones para llevar a cabo investigaciones y evaluaciones en VIH?</t>
  </si>
  <si>
    <t>¿Hay un directorio completo de instituciones que realizan investigación y evaluación en VIH (perfil de la organización, dirección física, teléfono, correo electrónico, persona a contactar)?</t>
  </si>
  <si>
    <t>¿El directorio incluye actividades de investigación o evaluación realizadas o planificadas?</t>
  </si>
  <si>
    <t>¿Existe un mecanismo para incluir en el directorio a nuevas instituciones o participantes que emprenden investigaciones y evaluaciones?</t>
  </si>
  <si>
    <t>¿El directorio de investigación y evaluación se desarrolló con asistencia técnica externa?</t>
  </si>
  <si>
    <t>¿El directorio de investigación y evaluación se prepararó con el apoyo financiero del gobierno?</t>
  </si>
  <si>
    <t>¿Existe una agenda de investigación específica de VIH?</t>
  </si>
  <si>
    <t>¿La agenda de investigación es relevante para las necesidades de la respuesta nacional al VIH?</t>
  </si>
  <si>
    <t>¿La agenda de investigación es aprobada por los actores clave y poblaciones clave del comité nacional de MyE?</t>
  </si>
  <si>
    <t>¿La agenda de investigación de VIH incluye investigación relacionado con la cascada del continuo de la atención del VIH de poblaciones clave?</t>
  </si>
  <si>
    <t>¿Existen acciones y mecanismos nacionales y sistemáticos para la difusión y la discusión de los resultados de las investigaciones y evaluaciones?</t>
  </si>
  <si>
    <t>¿Las acciones y mecanismos nacionales sistemáticos para la difusión y la discusión de los resultados de las investigaciones y evaluaciones, involucran a actores clave en MyE?</t>
  </si>
  <si>
    <t>¿Las acciones y mecanismos nacionales sistemáticos para la difusión y la discusión de los resultados de las investigaciones y evaluaciones, involucran a poblaciones clave?</t>
  </si>
  <si>
    <t>¿Las agendas de las acciones y mecanismos nacionales sistemáticos para la difusión y la discusión de los resultados de las investigaciones y evaluaciones,  están guiadas por las necesidades de la respuesta nacional al VIH?</t>
  </si>
  <si>
    <t>¿Las discusiones de las acciones y mecanismos nacionales sistemáticos para la difusión de los resultados de las investigaciones y evaluaciones, generan planes de acción claros para la respuesta nacional al VIH?</t>
  </si>
  <si>
    <t>¿Los acciones y mecanismos nacionales sistemáticos para la difusión y la discusión de los resultados de las investigaciones y evaluaciones, están organizados con asistencia técnica externa?</t>
  </si>
  <si>
    <t>¿Los acciones y mecanismos nacionales sistemáticos para la difusión y la discusión de los resultados de las investigaciones y evaluaciones, están financiados por el gobierno?</t>
  </si>
  <si>
    <t>¿Existe un plan de uso de datos?</t>
  </si>
  <si>
    <t>¿El plan de uso de datos está integrado en el plan estratégico nacional de VIH, el plan nacional de MyE de VIH y/o agenda de investigación nacional de VIH?</t>
  </si>
  <si>
    <t>¿El plan de uso de datos cumple con las mejores prácticas de recopilación, registro, consolidación y análisis de la información?</t>
  </si>
  <si>
    <t>¿El plan de uso de datos se basa en una evaluación de las necesidades de la respuesta nacional al VIH?</t>
  </si>
  <si>
    <t>¿El plan de uso de datos fue desarrollado con asistencia técnica externa?</t>
  </si>
  <si>
    <t>¿El plan de uso de datos fue desarrollado con apoyo financiero del gobierno?</t>
  </si>
  <si>
    <t>¿Los productos de información han contribuido a influir en la toma de decisiones y la práctica de la respuesta nacional al VIH ?</t>
  </si>
  <si>
    <t>¿Los productos de información han contribuido a influir en la toma de decisiones y en la práctica relacionadas con prevención combinada, pruebas (tamizaje y diagnóstico) y tratamiento para poblaciones clave?</t>
  </si>
  <si>
    <t>¿Los productos de información se difunden con asistencia técnica externa?</t>
  </si>
  <si>
    <t>¿Existen directrices nacionales para el análisis y presentación de datos?</t>
  </si>
  <si>
    <t>¿El personal conoce y aplica estas directrices?</t>
  </si>
  <si>
    <t>¿El análisis y enfoque de género se incluye como un elemento del análisis y presentación de datos?</t>
  </si>
  <si>
    <t>¿El análisis de información relacionada con la cascada del contínuo de la atención de las poblaciones clave se incluye como un elemento del análisis y presentación de datos?</t>
  </si>
  <si>
    <t>¿El análisis y enfoque de interculturalidad se incluye como un elemento del análisis y presentación de datos?</t>
  </si>
  <si>
    <t xml:space="preserve"> </t>
  </si>
  <si>
    <t xml:space="preserve">Fuentes para respuestas de línea basal </t>
  </si>
  <si>
    <t>Fuentes para respuestas de línea final</t>
  </si>
  <si>
    <t>¿El Comité Nacional de MyE tiene una estrategia/plan/actividad específica de comunicación de los avances de la respuesta nacional al VIH?</t>
  </si>
  <si>
    <t>¿Los instrumentos captan indicadores esenciales para la supervisión de rutina?</t>
  </si>
  <si>
    <t xml:space="preserve">&lt;3.50 </t>
  </si>
  <si>
    <t>3.5-6.99</t>
  </si>
  <si>
    <t>7.0-8.49</t>
  </si>
  <si>
    <t>8.5-10</t>
  </si>
  <si>
    <t>¿Los hallazgos de la auditoría de calidad de datos se comparten con los actores clave?</t>
  </si>
  <si>
    <r>
      <t>S</t>
    </r>
    <r>
      <rPr>
        <sz val="11"/>
        <rFont val="Calibri"/>
        <family val="2"/>
      </rPr>
      <t>í hay un plan y está costeado</t>
    </r>
  </si>
  <si>
    <r>
      <t>S</t>
    </r>
    <r>
      <rPr>
        <sz val="11"/>
        <rFont val="Calibri"/>
        <family val="2"/>
      </rPr>
      <t>í hay un plan y no está costeado</t>
    </r>
  </si>
  <si>
    <t>Sí, fue actualizado hace menos de 1 año</t>
  </si>
  <si>
    <t>Sí, fue actualizado en los ultimo 3 años</t>
  </si>
  <si>
    <t>Sí, fue actualizado en los ultimo 5 años</t>
  </si>
  <si>
    <t>Sí, fue actualizado hace mas de 5 años</t>
  </si>
  <si>
    <t>No, nunca fue actualizado</t>
  </si>
  <si>
    <t>¿Los productos de información se difunden con el apoyo del gobierno?</t>
  </si>
  <si>
    <t>El Salvador</t>
  </si>
  <si>
    <t>Guatemala</t>
  </si>
  <si>
    <t>Honduras</t>
  </si>
  <si>
    <t>Nicaragua</t>
  </si>
  <si>
    <t>Panama</t>
  </si>
  <si>
    <t>En Proceso</t>
  </si>
  <si>
    <t>El protocolo actual establece CD4 &lt;=500 ml para iniciar ART</t>
  </si>
  <si>
    <t>Año de publicación de guías</t>
  </si>
  <si>
    <t>Las guías nacionales de ART incorporan prueba y inicio</t>
  </si>
  <si>
    <t>Prueba y inicio para poblaciones clave</t>
  </si>
  <si>
    <t>Prueba y inicio para mujeres embarazadas</t>
  </si>
  <si>
    <t>Prueba y inicio para pacientes de TB</t>
  </si>
  <si>
    <t>Prueba y inicio para pacientes TB</t>
  </si>
  <si>
    <t>El Ministerio o Secretaría de Salud  informa práctica clínica aplicando prueba y inicio</t>
  </si>
  <si>
    <t>Estado de prueba y inicio en línea basal</t>
  </si>
  <si>
    <t>Estado de prueba y inicio en línea final</t>
  </si>
  <si>
    <t xml:space="preserve">d)  un 5 en la escala de puntaje (Semanalmente, Trimestralmente, Semestralmente, Anualmente) </t>
  </si>
  <si>
    <t>Institución | Organización</t>
  </si>
  <si>
    <t>¿El plan nacional de MyE del PEN de VIH fue elaborado con asistencia técnica externa?</t>
  </si>
  <si>
    <t>¿El plan nacional de MyE del PEN de VIH fue elaborado con el apoyo financiero del gobierno?</t>
  </si>
  <si>
    <t>¿Las directrices y herramientas necesarias para medir los indicadores definidos en el plan de MyE fueron elaboradas con asistencia técnica externa?</t>
  </si>
  <si>
    <t>¿Las directrices y herramientas necesarias para medir los indicadores definidos en el plan de MyE fueron elaboradas con el apoyo financiero del gobierno?</t>
  </si>
  <si>
    <t>¿El POA fue elaborado con asistencia técnica externa?</t>
  </si>
  <si>
    <t>¿El POA fue elaborado con el apoyo financiero del gobierno?</t>
  </si>
  <si>
    <t>¿La organizacion tiene una declaración de misión u objetivos establecidos para la salud?</t>
  </si>
  <si>
    <t>¿El personal de la organizacion puede indicar la declaración de misión y los objetivos?</t>
  </si>
  <si>
    <t>¿Las actividades de MyE de la organizacion están alineadas con la misión y los objetivos del sector de la salud?</t>
  </si>
  <si>
    <t>¿El personal puede resumir los valores del sector de la salud y las declaraciones de ética de la organizacion?</t>
  </si>
  <si>
    <t>¿El personal de la organizacion conoce y aplica estos valores y ética?</t>
  </si>
  <si>
    <t>¿Los valores  incluyen la atención a la equidad de género?</t>
  </si>
  <si>
    <t>¿Los valores incluyen la atención a la equidad de poblaciones claves?</t>
  </si>
  <si>
    <t>¿La organizacion tiene una unidad/dirección de MyE para el VIH?</t>
  </si>
  <si>
    <t>¿La organizacion depende del apoyo externo de manera continua para cumplir con las tareas rutinarias de MyE?</t>
  </si>
  <si>
    <t>¿La organizacion ha adoptado las recomendaciones incluidas en la estrategia mundial de sida?</t>
  </si>
  <si>
    <t>¿La unidad de MyE de la organizacion tiene personal para cumplir su mandato?</t>
  </si>
  <si>
    <t>¿El personal de la unidad de MyE  tiene calificaciones específicas al MyE?</t>
  </si>
  <si>
    <t>¿El personal de MyE puede consolidar (empaquetar) los datos para apoyar la adopción de decisiones?</t>
  </si>
  <si>
    <t>¿El personal de MyE  puede recopilar, procesar y analizar datos?</t>
  </si>
  <si>
    <t>¿El personal de MyE  puede recopilar, procesar y analizar datos desglosados por sexo y datos sensibles al género para analizar las posibles diferencias de género en el acceso/uso/calidad de la salud?</t>
  </si>
  <si>
    <t>¿El personal de MyE  puede recopilar, procesar y analizar datos desglosados por poblaciones claves y datos para la medición de los indicadores de la cascada del contínuo de la atención en las poblaciones claves para analizar las posibles diferencias de poblaciones claves en el acceso/uso/calidad de la salud?</t>
  </si>
  <si>
    <t>¿El personal de MyE puede  usar el sistema de información geográfica (GIS) y/u otras aplicaciones para producir gráficos simples/
productos cartográficos?</t>
  </si>
  <si>
    <t>¿El personal de MyE está debidamente capacitado para llevar a cabo tareas relacionadas con la evaluación de la calidad de los datos (integridad, puntualidad, precisión, confiabilidad)?</t>
  </si>
  <si>
    <t>¿El personal  requiere continuamente apoyo técnico externo de MyE para realizar cualquiera de sus tareas rutinarias en MyE?</t>
  </si>
  <si>
    <t>¿El costo del plan de fomento de las capacidades humanas en la unidad de MyE de la organizacion ha sido calculado de forma anticipada?</t>
  </si>
  <si>
    <t>¿Las brechas identificadas en las habilidades y competencias relacionadas al MyE de la organizacion se incorporan en el plan de desarrollo de las capacidades humanas?</t>
  </si>
  <si>
    <t>¿Existe en la organizacion  un mecanismo para coordinar el fomento de capacidades humanas de MyE para evitar la duplicidad?</t>
  </si>
  <si>
    <t>¿El plan de desarrollo de capacidades para el desarrollo organizativo de MyE de la organizacion  ha sido costeado?</t>
  </si>
  <si>
    <t>¿Las brechas identificadas en las habilidades y competencias relacionadas con el desarrollo organizativo de MyE de  la organizacion se incorporan en el plan de fomento de capacidades?</t>
  </si>
  <si>
    <t>¿La organizacion tiene una estrategia, política o normativa establecida para reconocer y respaldar el funcionamiento de MyE y para apoyarlo o corregirlo?</t>
  </si>
  <si>
    <t>Procedimientos operativos estándar que definen los roles y responsabilidades relacionados con las funciones y actividades de MyE de la organizacion</t>
  </si>
  <si>
    <t xml:space="preserve">Compromiso de los actores clave ​​en las actividades y el funcionamiento del sistema MyE </t>
  </si>
  <si>
    <t>¿El tema de MyE se aborda como un elemento permanente de la agenda en otras áreas de la organizacion</t>
  </si>
  <si>
    <t>Directorio actualizado de los actores clave de MyE para la organizacion</t>
  </si>
  <si>
    <t>¿Existe un directorio de actores clave de MyE para la organizacion</t>
  </si>
  <si>
    <t>¿La reunión para difundir las actividades y decisiones relacionadas con el MyE del VIH tiene en cuenta a los actores clave del personal de la organizacion?</t>
  </si>
  <si>
    <t>¿lLa organizacionen asociación con los actores clave, tiene estructuras, mecanismos, procedimientos y plazos para transmitir, ingresar, extraer, integrar y transferir datos entre las bases de datos utilizadas por el Ministerio o Secretaría de Salud y otras bases de datos existentes?</t>
  </si>
  <si>
    <t>¿La organizacion en asociación con los actores clave, tiene estructuras, mecanismos, procedimientos y plazos para ingresar, extraer, integrar y transferir datos de poblaciones claves entre las bases de datos utilizadas por el Ministerio o Secretaría de Salud y otras bases de datos existentes?</t>
  </si>
  <si>
    <t>¿La unidad de MyE del Programa de VIH apoya otras áreas funcionales de la organizacion?</t>
  </si>
  <si>
    <t xml:space="preserve">La unidad de MyE de Programa de VIH apoya otras áreas funcionales </t>
  </si>
  <si>
    <t>¿El plan de capacitación para el fortalecimiento de RRHH involucrados en la implementación del plan nacional de MyE de VIH fue elaborado con asistencia técnica externa?</t>
  </si>
  <si>
    <t>¿El plan de capacitación para el fortalecimiento de RRHH involucrados en la implementación del plan nacional de MyE de VIH fue elaborado con el apoyo financiero del gobierno?</t>
  </si>
  <si>
    <t>¿La organizacion tiene políticas de información pública en línea, datos abiertos y acceso a la información pública?</t>
  </si>
  <si>
    <t>¿La estrategia de comunicación, utilizando los datos de MyE, se implementó con apoyo financiero del gobierno?</t>
  </si>
  <si>
    <t>¿Hay personas que abogan y apoyan firmemente el MyE en la organizacion?</t>
  </si>
  <si>
    <t>¿El liderazgo dentro de la organizacion apoya las actividades de MyE?</t>
  </si>
  <si>
    <t>¿Los instrumentos y equipos esenciales para el manejo de datos están disponibles (de a organizacion)?</t>
  </si>
  <si>
    <t>¿La organizacion ha identificado brechas en los instrumentos existentes que deben actualizarse?</t>
  </si>
  <si>
    <t>¿La organizacion y otros actores clave cumplen con las mejores prácticas de recopilación, registro, consolidación e informe de datos de rutina de VIH?</t>
  </si>
  <si>
    <t>¿Las directrices nacionales de MyE de VIH fueron actualizadas por la organizacion con asistencia técnica externa?</t>
  </si>
  <si>
    <t xml:space="preserve">¿El sistema de vigilancia de VIH e ITS ayuda a  la organizacion a llevar a cabo funciones relacionadas con el tamizaje, diagnóstico, notificación, información y retroalimentación?
</t>
  </si>
  <si>
    <t>¿La organizacion puede generar informes de monitoreo de rutina usando las bases de datos vinculadas?</t>
  </si>
  <si>
    <t>¿La organizacion difunde productos de información a actores clave, usuarios y a lo interno?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</si>
</sst>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0.0"/>
    <numFmt numFmtId="165" formatCode="m/d/yyyy;@"/>
  </numFmts>
  <fonts count="56">
    <font>
      <sz val="11"/>
      <color theme="1"/>
      <name val="Calibri"/>
      <family val="2"/>
      <scheme val="minor"/>
    </font>
    <font>
      <sz val="12"/>
      <color theme="1"/>
      <name val="Calibri"/>
      <family val="2"/>
      <scheme val="minor"/>
    </font>
    <font>
      <sz val="12"/>
      <color theme="1"/>
      <name val="Calibri"/>
      <family val="2"/>
      <scheme val="minor"/>
    </font>
    <font>
      <sz val="10"/>
      <name val="Arial"/>
      <family val="2"/>
    </font>
    <font>
      <sz val="10"/>
      <name val="Arial"/>
      <family val="2"/>
    </font>
    <font>
      <sz val="12"/>
      <name val="Calibri"/>
      <family val="2"/>
      <scheme val="minor"/>
    </font>
    <font>
      <b/>
      <sz val="11"/>
      <color theme="1"/>
      <name val="Calibri"/>
      <family val="2"/>
      <scheme val="minor"/>
    </font>
    <font>
      <sz val="11"/>
      <color theme="0"/>
      <name val="Calibri"/>
      <family val="2"/>
      <scheme val="minor"/>
    </font>
    <font>
      <sz val="11"/>
      <color theme="1"/>
      <name val="Calibri"/>
      <family val="2"/>
      <scheme val="minor"/>
    </font>
    <font>
      <u/>
      <sz val="11"/>
      <color theme="10"/>
      <name val="Calibri"/>
      <family val="2"/>
      <scheme val="minor"/>
    </font>
    <font>
      <sz val="10"/>
      <color theme="1"/>
      <name val="Arial"/>
      <family val="2"/>
    </font>
    <font>
      <sz val="9"/>
      <name val="Arial"/>
      <family val="2"/>
    </font>
    <font>
      <sz val="12"/>
      <name val="Arial"/>
      <family val="2"/>
    </font>
    <font>
      <sz val="11"/>
      <name val="Arial"/>
      <family val="2"/>
    </font>
    <font>
      <sz val="11"/>
      <name val="Calibri"/>
      <family val="2"/>
      <scheme val="minor"/>
    </font>
    <font>
      <b/>
      <sz val="18"/>
      <color theme="1"/>
      <name val="Century Gothic"/>
      <family val="2"/>
    </font>
    <font>
      <b/>
      <sz val="11"/>
      <color theme="1"/>
      <name val="Century Gothic"/>
      <family val="2"/>
    </font>
    <font>
      <sz val="11"/>
      <color theme="1"/>
      <name val="Century Gothic"/>
      <family val="2"/>
    </font>
    <font>
      <b/>
      <sz val="18"/>
      <name val="Century Gothic"/>
      <family val="2"/>
    </font>
    <font>
      <b/>
      <sz val="14"/>
      <color theme="1"/>
      <name val="Century Gothic"/>
      <family val="2"/>
    </font>
    <font>
      <b/>
      <sz val="16"/>
      <name val="Century Gothic"/>
      <family val="2"/>
    </font>
    <font>
      <b/>
      <sz val="16"/>
      <color rgb="FFAA2573"/>
      <name val="Century Gothic"/>
      <family val="2"/>
    </font>
    <font>
      <b/>
      <sz val="11"/>
      <name val="Century Gothic"/>
      <family val="2"/>
    </font>
    <font>
      <u/>
      <sz val="11"/>
      <color theme="10"/>
      <name val="Century Gothic"/>
      <family val="2"/>
    </font>
    <font>
      <b/>
      <sz val="22"/>
      <color rgb="FFAA2573"/>
      <name val="Century Gothic"/>
      <family val="2"/>
    </font>
    <font>
      <b/>
      <sz val="14"/>
      <color rgb="FFAA2573"/>
      <name val="Century Gothic"/>
      <family val="2"/>
    </font>
    <font>
      <sz val="12"/>
      <name val="Century Gothic"/>
      <family val="2"/>
    </font>
    <font>
      <sz val="12"/>
      <color theme="1"/>
      <name val="Century Gothic"/>
      <family val="2"/>
    </font>
    <font>
      <sz val="12"/>
      <color rgb="FF000000"/>
      <name val="Century Gothic"/>
      <family val="2"/>
    </font>
    <font>
      <sz val="11"/>
      <name val="Century Gothic"/>
      <family val="2"/>
    </font>
    <font>
      <b/>
      <sz val="12"/>
      <name val="Century Gothic"/>
      <family val="2"/>
    </font>
    <font>
      <b/>
      <sz val="10"/>
      <color rgb="FFFF0000"/>
      <name val="Century Gothic"/>
      <family val="2"/>
    </font>
    <font>
      <u/>
      <sz val="11"/>
      <color rgb="FF0000FF"/>
      <name val="Century Gothic"/>
      <family val="2"/>
    </font>
    <font>
      <sz val="11"/>
      <color rgb="FFFF0000"/>
      <name val="Century Gothic"/>
      <family val="2"/>
    </font>
    <font>
      <b/>
      <sz val="26"/>
      <color theme="1"/>
      <name val="Century Gothic"/>
      <family val="2"/>
    </font>
    <font>
      <b/>
      <sz val="24"/>
      <color theme="1"/>
      <name val="Century Gothic"/>
      <family val="2"/>
    </font>
    <font>
      <sz val="14"/>
      <color theme="1"/>
      <name val="Century Gothic"/>
      <family val="2"/>
    </font>
    <font>
      <b/>
      <sz val="11"/>
      <color theme="0"/>
      <name val="Century Gothic"/>
      <family val="2"/>
    </font>
    <font>
      <sz val="10"/>
      <name val="Century Gothic"/>
      <family val="2"/>
    </font>
    <font>
      <b/>
      <sz val="10"/>
      <name val="Century Gothic"/>
      <family val="2"/>
    </font>
    <font>
      <b/>
      <sz val="24"/>
      <name val="Century Gothic"/>
      <family val="2"/>
    </font>
    <font>
      <b/>
      <sz val="11"/>
      <name val="Calibri"/>
      <family val="2"/>
      <scheme val="minor"/>
    </font>
    <font>
      <b/>
      <sz val="11"/>
      <color theme="0"/>
      <name val="Calibri"/>
      <family val="2"/>
      <scheme val="minor"/>
    </font>
    <font>
      <b/>
      <sz val="22"/>
      <color theme="0"/>
      <name val="Calibri"/>
      <family val="2"/>
      <scheme val="minor"/>
    </font>
    <font>
      <sz val="8"/>
      <color theme="1"/>
      <name val="Century Gothic"/>
      <family val="2"/>
    </font>
    <font>
      <sz val="9"/>
      <color theme="1"/>
      <name val="Century Gothic"/>
      <family val="1"/>
    </font>
    <font>
      <i/>
      <sz val="10"/>
      <color rgb="FFFF0000"/>
      <name val="Century Gothic"/>
      <family val="2"/>
    </font>
    <font>
      <b/>
      <u/>
      <sz val="11"/>
      <name val="Century Gothic"/>
      <family val="2"/>
    </font>
    <font>
      <sz val="10.5"/>
      <name val="Calibri"/>
      <family val="2"/>
    </font>
    <font>
      <b/>
      <sz val="18"/>
      <name val="Calibri"/>
      <family val="2"/>
      <scheme val="minor"/>
    </font>
    <font>
      <b/>
      <sz val="12"/>
      <name val="Calibri"/>
      <family val="2"/>
      <scheme val="minor"/>
    </font>
    <font>
      <u/>
      <sz val="11"/>
      <name val="Calibri"/>
      <family val="2"/>
      <scheme val="minor"/>
    </font>
    <font>
      <sz val="11"/>
      <name val="Calibri"/>
      <family val="2"/>
    </font>
    <font>
      <sz val="9"/>
      <name val="Century Gothic"/>
      <family val="2"/>
    </font>
    <font>
      <b/>
      <sz val="11"/>
      <color rgb="FF000000"/>
      <name val="Calibri"/>
      <family val="2"/>
      <scheme val="minor"/>
    </font>
    <font>
      <sz val="8"/>
      <color rgb="FF000000"/>
      <name val="Segoe UI"/>
      <charset val="1"/>
    </font>
  </fonts>
  <fills count="21">
    <fill>
      <patternFill patternType="none"/>
    </fill>
    <fill>
      <patternFill patternType="gray125"/>
    </fill>
    <fill>
      <patternFill patternType="solid">
        <fgColor rgb="FFFFFF99"/>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indexed="22"/>
        <bgColor indexed="64"/>
      </patternFill>
    </fill>
    <fill>
      <patternFill patternType="solid">
        <fgColor indexed="9"/>
        <bgColor indexed="64"/>
      </patternFill>
    </fill>
    <fill>
      <patternFill patternType="solid">
        <fgColor indexed="43"/>
        <bgColor indexed="64"/>
      </patternFill>
    </fill>
    <fill>
      <patternFill patternType="solid">
        <fgColor theme="0"/>
        <bgColor indexed="64"/>
      </patternFill>
    </fill>
    <fill>
      <patternFill patternType="solid">
        <fgColor rgb="FFFFFF00"/>
        <bgColor indexed="64"/>
      </patternFill>
    </fill>
    <fill>
      <patternFill patternType="solid">
        <fgColor theme="0" tint="-0.499984740745262"/>
        <bgColor indexed="64"/>
      </patternFill>
    </fill>
    <fill>
      <patternFill patternType="solid">
        <fgColor rgb="FF71BFBD"/>
        <bgColor indexed="64"/>
      </patternFill>
    </fill>
    <fill>
      <patternFill patternType="solid">
        <fgColor rgb="FFE6661F"/>
        <bgColor indexed="64"/>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0" tint="-0.14999847407452621"/>
        <bgColor indexed="64"/>
      </patternFill>
    </fill>
    <fill>
      <patternFill patternType="solid">
        <fgColor rgb="FF264E5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77">
    <border>
      <left/>
      <right/>
      <top/>
      <bottom/>
      <diagonal/>
    </border>
    <border>
      <left/>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right/>
      <top style="medium">
        <color auto="1"/>
      </top>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auto="1"/>
      </left>
      <right style="thin">
        <color auto="1"/>
      </right>
      <top style="thin">
        <color auto="1"/>
      </top>
      <bottom/>
      <diagonal/>
    </border>
    <border>
      <left style="thin">
        <color auto="1"/>
      </left>
      <right style="thin">
        <color auto="1"/>
      </right>
      <top/>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top/>
      <bottom/>
      <diagonal/>
    </border>
    <border>
      <left/>
      <right/>
      <top/>
      <bottom style="thin">
        <color auto="1"/>
      </bottom>
      <diagonal/>
    </border>
    <border>
      <left style="medium">
        <color auto="1"/>
      </left>
      <right/>
      <top/>
      <bottom style="medium">
        <color rgb="FF00B050"/>
      </bottom>
      <diagonal/>
    </border>
    <border>
      <left/>
      <right/>
      <top/>
      <bottom style="medium">
        <color rgb="FF00B050"/>
      </bottom>
      <diagonal/>
    </border>
    <border>
      <left style="medium">
        <color rgb="FF00B050"/>
      </left>
      <right/>
      <top style="medium">
        <color rgb="FF00B050"/>
      </top>
      <bottom/>
      <diagonal/>
    </border>
    <border>
      <left/>
      <right/>
      <top style="medium">
        <color rgb="FF00B050"/>
      </top>
      <bottom/>
      <diagonal/>
    </border>
    <border>
      <left/>
      <right style="medium">
        <color rgb="FF00B050"/>
      </right>
      <top/>
      <bottom/>
      <diagonal/>
    </border>
    <border>
      <left/>
      <right style="medium">
        <color rgb="FF00B050"/>
      </right>
      <top style="medium">
        <color rgb="FF00B050"/>
      </top>
      <bottom/>
      <diagonal/>
    </border>
    <border>
      <left style="medium">
        <color rgb="FF00B050"/>
      </left>
      <right/>
      <top/>
      <bottom/>
      <diagonal/>
    </border>
    <border>
      <left style="medium">
        <color rgb="FF00B050"/>
      </left>
      <right/>
      <top/>
      <bottom style="medium">
        <color rgb="FF00B050"/>
      </bottom>
      <diagonal/>
    </border>
    <border>
      <left/>
      <right style="medium">
        <color rgb="FF00B050"/>
      </right>
      <top/>
      <bottom style="medium">
        <color rgb="FF00B050"/>
      </bottom>
      <diagonal/>
    </border>
    <border>
      <left/>
      <right/>
      <top/>
      <bottom style="medium">
        <color auto="1"/>
      </bottom>
      <diagonal/>
    </border>
    <border>
      <left style="thin">
        <color auto="1"/>
      </left>
      <right/>
      <top style="thin">
        <color auto="1"/>
      </top>
      <bottom style="thin">
        <color auto="1"/>
      </bottom>
      <diagonal/>
    </border>
    <border>
      <left style="medium">
        <color auto="1"/>
      </left>
      <right/>
      <top/>
      <bottom/>
      <diagonal/>
    </border>
    <border>
      <left style="medium">
        <color auto="1"/>
      </left>
      <right/>
      <top/>
      <bottom style="medium">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right/>
      <top style="thin">
        <color auto="1"/>
      </top>
      <bottom style="thin">
        <color auto="1"/>
      </bottom>
      <diagonal/>
    </border>
    <border>
      <left/>
      <right style="thin">
        <color auto="1"/>
      </right>
      <top/>
      <bottom style="thin">
        <color auto="1"/>
      </bottom>
      <diagonal/>
    </border>
    <border>
      <left style="thin">
        <color auto="1"/>
      </left>
      <right style="medium">
        <color auto="1"/>
      </right>
      <top style="medium">
        <color auto="1"/>
      </top>
      <bottom/>
      <diagonal/>
    </border>
    <border>
      <left style="medium">
        <color auto="1"/>
      </left>
      <right style="medium">
        <color theme="1"/>
      </right>
      <top style="medium">
        <color auto="1"/>
      </top>
      <bottom/>
      <diagonal/>
    </border>
    <border>
      <left style="medium">
        <color theme="1"/>
      </left>
      <right style="medium">
        <color theme="1"/>
      </right>
      <top style="medium">
        <color auto="1"/>
      </top>
      <bottom/>
      <diagonal/>
    </border>
    <border>
      <left style="medium">
        <color theme="1"/>
      </left>
      <right style="medium">
        <color auto="1"/>
      </right>
      <top style="medium">
        <color auto="1"/>
      </top>
      <bottom/>
      <diagonal/>
    </border>
    <border>
      <left style="thin">
        <color auto="1"/>
      </left>
      <right style="thin">
        <color auto="1"/>
      </right>
      <top style="medium">
        <color auto="1"/>
      </top>
      <bottom style="medium">
        <color indexed="64"/>
      </bottom>
      <diagonal/>
    </border>
    <border>
      <left style="thin">
        <color auto="1"/>
      </left>
      <right/>
      <top style="medium">
        <color auto="1"/>
      </top>
      <bottom style="medium">
        <color indexed="64"/>
      </bottom>
      <diagonal/>
    </border>
    <border>
      <left/>
      <right style="thin">
        <color auto="1"/>
      </right>
      <top style="medium">
        <color auto="1"/>
      </top>
      <bottom style="medium">
        <color indexed="64"/>
      </bottom>
      <diagonal/>
    </border>
    <border>
      <left/>
      <right style="thin">
        <color auto="1"/>
      </right>
      <top style="thin">
        <color auto="1"/>
      </top>
      <bottom style="medium">
        <color indexed="64"/>
      </bottom>
      <diagonal/>
    </border>
    <border>
      <left style="thin">
        <color auto="1"/>
      </left>
      <right/>
      <top style="medium">
        <color indexed="64"/>
      </top>
      <bottom style="thin">
        <color auto="1"/>
      </bottom>
      <diagonal/>
    </border>
    <border>
      <left/>
      <right/>
      <top style="thin">
        <color indexed="64"/>
      </top>
      <bottom/>
      <diagonal/>
    </border>
    <border>
      <left style="thin">
        <color indexed="64"/>
      </left>
      <right/>
      <top/>
      <bottom style="thin">
        <color indexed="64"/>
      </bottom>
      <diagonal/>
    </border>
    <border>
      <left/>
      <right style="thin">
        <color auto="1"/>
      </right>
      <top style="medium">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auto="1"/>
      </right>
      <top style="thin">
        <color auto="1"/>
      </top>
      <bottom/>
      <diagonal/>
    </border>
    <border>
      <left style="medium">
        <color indexed="64"/>
      </left>
      <right style="medium">
        <color indexed="64"/>
      </right>
      <top style="medium">
        <color indexed="64"/>
      </top>
      <bottom/>
      <diagonal/>
    </border>
    <border>
      <left style="medium">
        <color auto="1"/>
      </left>
      <right style="thin">
        <color auto="1"/>
      </right>
      <top style="thin">
        <color auto="1"/>
      </top>
      <bottom/>
      <diagonal/>
    </border>
    <border>
      <left/>
      <right style="medium">
        <color auto="1"/>
      </right>
      <top/>
      <bottom style="medium">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auto="1"/>
      </right>
      <top/>
      <bottom style="medium">
        <color indexed="64"/>
      </bottom>
      <diagonal/>
    </border>
    <border>
      <left style="medium">
        <color auto="1"/>
      </left>
      <right style="thin">
        <color auto="1"/>
      </right>
      <top/>
      <bottom/>
      <diagonal/>
    </border>
    <border>
      <left style="thin">
        <color auto="1"/>
      </left>
      <right/>
      <top style="medium">
        <color auto="1"/>
      </top>
      <bottom/>
      <diagonal/>
    </border>
    <border>
      <left style="thin">
        <color auto="1"/>
      </left>
      <right/>
      <top style="thin">
        <color auto="1"/>
      </top>
      <bottom style="medium">
        <color auto="1"/>
      </bottom>
      <diagonal/>
    </border>
    <border>
      <left style="thin">
        <color auto="1"/>
      </left>
      <right/>
      <top style="thin">
        <color auto="1"/>
      </top>
      <bottom/>
      <diagonal/>
    </border>
    <border>
      <left/>
      <right style="medium">
        <color indexed="64"/>
      </right>
      <top/>
      <bottom style="thin">
        <color auto="1"/>
      </bottom>
      <diagonal/>
    </border>
    <border>
      <left/>
      <right style="medium">
        <color auto="1"/>
      </right>
      <top style="thin">
        <color auto="1"/>
      </top>
      <bottom/>
      <diagonal/>
    </border>
    <border>
      <left style="thin">
        <color auto="1"/>
      </left>
      <right style="medium">
        <color indexed="64"/>
      </right>
      <top/>
      <bottom/>
      <diagonal/>
    </border>
    <border>
      <left/>
      <right style="thin">
        <color auto="1"/>
      </right>
      <top style="thin">
        <color auto="1"/>
      </top>
      <bottom/>
      <diagonal/>
    </border>
    <border>
      <left style="thin">
        <color auto="1"/>
      </left>
      <right style="medium">
        <color auto="1"/>
      </right>
      <top/>
      <bottom style="medium">
        <color indexed="64"/>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s>
  <cellStyleXfs count="13">
    <xf numFmtId="0" fontId="0" fillId="0" borderId="0"/>
    <xf numFmtId="0" fontId="3" fillId="0" borderId="0"/>
    <xf numFmtId="44" fontId="3" fillId="0" borderId="0" applyFont="0" applyFill="0" applyBorder="0" applyAlignment="0" applyProtection="0"/>
    <xf numFmtId="9" fontId="3"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9" fontId="8" fillId="0" borderId="0" applyFont="0" applyFill="0" applyBorder="0" applyAlignment="0" applyProtection="0"/>
    <xf numFmtId="0" fontId="9" fillId="0" borderId="0" applyNumberFormat="0" applyFill="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43" fontId="8" fillId="0" borderId="0" applyFont="0" applyFill="0" applyBorder="0" applyAlignment="0" applyProtection="0"/>
  </cellStyleXfs>
  <cellXfs count="486">
    <xf numFmtId="0" fontId="0" fillId="0" borderId="0" xfId="0"/>
    <xf numFmtId="0" fontId="0" fillId="0" borderId="0" xfId="0" applyAlignment="1">
      <alignment horizontal="center" vertical="center" wrapText="1"/>
    </xf>
    <xf numFmtId="0" fontId="4" fillId="5" borderId="0" xfId="0" applyFont="1" applyFill="1"/>
    <xf numFmtId="0" fontId="4" fillId="0" borderId="0" xfId="0" applyFont="1"/>
    <xf numFmtId="0" fontId="4" fillId="5" borderId="0" xfId="0" applyFont="1" applyFill="1" applyAlignment="1">
      <alignment wrapText="1"/>
    </xf>
    <xf numFmtId="0" fontId="4" fillId="0" borderId="0" xfId="0" applyFont="1" applyAlignment="1">
      <alignment wrapText="1"/>
    </xf>
    <xf numFmtId="0" fontId="8" fillId="0" borderId="0" xfId="0" applyFont="1" applyAlignment="1">
      <alignment horizontal="center" vertical="center" wrapText="1"/>
    </xf>
    <xf numFmtId="0" fontId="0" fillId="8" borderId="0" xfId="0" applyFill="1" applyAlignment="1">
      <alignment horizontal="center" vertical="center" wrapText="1"/>
    </xf>
    <xf numFmtId="0" fontId="0" fillId="0" borderId="13" xfId="0" applyBorder="1"/>
    <xf numFmtId="0" fontId="0" fillId="0" borderId="13" xfId="0" applyBorder="1" applyAlignment="1">
      <alignment wrapText="1"/>
    </xf>
    <xf numFmtId="0" fontId="9" fillId="0" borderId="13" xfId="8" applyBorder="1"/>
    <xf numFmtId="17" fontId="6" fillId="0" borderId="13" xfId="0" quotePrefix="1" applyNumberFormat="1" applyFont="1" applyBorder="1" applyAlignment="1">
      <alignment horizontal="right"/>
    </xf>
    <xf numFmtId="0" fontId="0" fillId="8" borderId="0" xfId="0" applyFill="1"/>
    <xf numFmtId="0" fontId="10" fillId="8" borderId="0" xfId="0" applyFont="1" applyFill="1" applyAlignment="1">
      <alignment vertical="center"/>
    </xf>
    <xf numFmtId="0" fontId="0" fillId="8" borderId="0" xfId="0" applyFill="1" applyAlignment="1">
      <alignment vertical="center"/>
    </xf>
    <xf numFmtId="0" fontId="11" fillId="5" borderId="0" xfId="0" applyFont="1" applyFill="1" applyAlignment="1">
      <alignment vertical="center"/>
    </xf>
    <xf numFmtId="0" fontId="11" fillId="0" borderId="0" xfId="0" applyFont="1" applyAlignment="1">
      <alignment vertical="center"/>
    </xf>
    <xf numFmtId="0" fontId="12" fillId="5" borderId="0" xfId="0" applyFont="1" applyFill="1" applyAlignment="1">
      <alignment vertical="center" wrapText="1"/>
    </xf>
    <xf numFmtId="0" fontId="12" fillId="0" borderId="0" xfId="0" applyFont="1" applyAlignment="1">
      <alignment vertical="center" wrapText="1"/>
    </xf>
    <xf numFmtId="0" fontId="13" fillId="5" borderId="0" xfId="0" applyFont="1" applyFill="1" applyAlignment="1">
      <alignment vertical="center"/>
    </xf>
    <xf numFmtId="0" fontId="13" fillId="0" borderId="0" xfId="0" applyFont="1" applyAlignment="1">
      <alignment vertical="center"/>
    </xf>
    <xf numFmtId="0" fontId="12" fillId="5" borderId="0" xfId="0" applyFont="1" applyFill="1" applyAlignment="1">
      <alignment horizontal="center" vertical="center" wrapText="1"/>
    </xf>
    <xf numFmtId="0" fontId="0" fillId="8" borderId="0" xfId="0" applyFill="1" applyAlignment="1">
      <alignment wrapText="1"/>
    </xf>
    <xf numFmtId="0" fontId="6" fillId="0" borderId="17" xfId="0" applyFont="1" applyBorder="1" applyAlignment="1">
      <alignment horizontal="left" wrapText="1"/>
    </xf>
    <xf numFmtId="0" fontId="6" fillId="0" borderId="13" xfId="0" applyFont="1" applyBorder="1" applyAlignment="1">
      <alignment horizontal="center" wrapText="1"/>
    </xf>
    <xf numFmtId="0" fontId="14" fillId="8" borderId="0" xfId="0" applyFont="1" applyFill="1"/>
    <xf numFmtId="0" fontId="17" fillId="0" borderId="0" xfId="0" applyFont="1"/>
    <xf numFmtId="0" fontId="16" fillId="0" borderId="0" xfId="0" applyFont="1" applyAlignment="1">
      <alignment horizontal="center" vertical="center" wrapText="1"/>
    </xf>
    <xf numFmtId="2" fontId="17" fillId="0" borderId="9" xfId="0" applyNumberFormat="1" applyFont="1" applyBorder="1" applyAlignment="1">
      <alignment horizontal="center" vertical="center" wrapText="1"/>
    </xf>
    <xf numFmtId="0" fontId="17" fillId="0" borderId="9" xfId="0" applyFont="1" applyBorder="1" applyAlignment="1">
      <alignment horizontal="center" vertical="center" wrapText="1"/>
    </xf>
    <xf numFmtId="0" fontId="21" fillId="0" borderId="13" xfId="0" applyFont="1" applyBorder="1" applyAlignment="1">
      <alignment horizontal="center" wrapText="1"/>
    </xf>
    <xf numFmtId="0" fontId="17" fillId="0" borderId="13" xfId="0" applyFont="1" applyBorder="1" applyAlignment="1">
      <alignment wrapText="1"/>
    </xf>
    <xf numFmtId="0" fontId="17" fillId="0" borderId="13" xfId="0" applyFont="1" applyBorder="1"/>
    <xf numFmtId="0" fontId="23" fillId="0" borderId="13" xfId="8" applyFont="1" applyBorder="1"/>
    <xf numFmtId="0" fontId="26" fillId="8" borderId="0" xfId="0" applyFont="1" applyFill="1" applyAlignment="1">
      <alignment vertical="center"/>
    </xf>
    <xf numFmtId="0" fontId="17" fillId="8" borderId="0" xfId="0" applyFont="1" applyFill="1"/>
    <xf numFmtId="0" fontId="27" fillId="8" borderId="0" xfId="0" applyFont="1" applyFill="1" applyAlignment="1">
      <alignment vertical="center"/>
    </xf>
    <xf numFmtId="0" fontId="27" fillId="8" borderId="0" xfId="0" applyFont="1" applyFill="1" applyAlignment="1">
      <alignment horizontal="left" vertical="center" indent="13"/>
    </xf>
    <xf numFmtId="0" fontId="28" fillId="8" borderId="0" xfId="0" applyFont="1" applyFill="1" applyAlignment="1">
      <alignment horizontal="left" vertical="center" indent="13"/>
    </xf>
    <xf numFmtId="0" fontId="26" fillId="8" borderId="0" xfId="0" applyFont="1" applyFill="1" applyAlignment="1">
      <alignment horizontal="left" vertical="center" indent="13"/>
    </xf>
    <xf numFmtId="0" fontId="29" fillId="8" borderId="0" xfId="0" applyFont="1" applyFill="1"/>
    <xf numFmtId="0" fontId="31" fillId="8" borderId="0" xfId="0" applyFont="1" applyFill="1" applyAlignment="1">
      <alignment vertical="center"/>
    </xf>
    <xf numFmtId="0" fontId="29" fillId="10" borderId="0" xfId="0" applyFont="1" applyFill="1" applyAlignment="1">
      <alignment vertical="center"/>
    </xf>
    <xf numFmtId="0" fontId="26" fillId="10" borderId="0" xfId="0" applyFont="1" applyFill="1" applyAlignment="1">
      <alignment vertical="center" wrapText="1"/>
    </xf>
    <xf numFmtId="0" fontId="30" fillId="10" borderId="0" xfId="0" applyFont="1" applyFill="1" applyAlignment="1">
      <alignment horizontal="left" vertical="center" wrapText="1" indent="1"/>
    </xf>
    <xf numFmtId="0" fontId="26" fillId="10" borderId="0" xfId="0" applyFont="1" applyFill="1" applyAlignment="1">
      <alignment horizontal="left" vertical="center" wrapText="1" indent="1"/>
    </xf>
    <xf numFmtId="0" fontId="26" fillId="0" borderId="0" xfId="0" applyFont="1" applyAlignment="1">
      <alignment vertical="center" wrapText="1"/>
    </xf>
    <xf numFmtId="0" fontId="32" fillId="0" borderId="13" xfId="8" applyFont="1" applyBorder="1"/>
    <xf numFmtId="0" fontId="17" fillId="4" borderId="9" xfId="0" applyFont="1" applyFill="1" applyBorder="1" applyAlignment="1">
      <alignment horizontal="center" vertical="center" wrapText="1"/>
    </xf>
    <xf numFmtId="2" fontId="22" fillId="0" borderId="9" xfId="0" applyNumberFormat="1" applyFont="1" applyBorder="1" applyAlignment="1">
      <alignment horizontal="center" vertical="center" wrapText="1"/>
    </xf>
    <xf numFmtId="0" fontId="33" fillId="0" borderId="9" xfId="0" applyFont="1" applyBorder="1" applyAlignment="1">
      <alignment horizontal="center" vertical="center" wrapText="1"/>
    </xf>
    <xf numFmtId="0" fontId="17" fillId="0" borderId="33" xfId="0" applyFont="1" applyBorder="1"/>
    <xf numFmtId="0" fontId="35" fillId="0" borderId="31" xfId="0" applyFont="1" applyBorder="1" applyAlignment="1">
      <alignment horizontal="center"/>
    </xf>
    <xf numFmtId="0" fontId="17" fillId="0" borderId="29" xfId="0" applyFont="1" applyBorder="1"/>
    <xf numFmtId="0" fontId="35" fillId="0" borderId="32" xfId="0" applyFont="1" applyBorder="1" applyAlignment="1">
      <alignment horizontal="center"/>
    </xf>
    <xf numFmtId="0" fontId="19" fillId="0" borderId="31" xfId="0" applyFont="1" applyBorder="1" applyAlignment="1">
      <alignment horizontal="center"/>
    </xf>
    <xf numFmtId="0" fontId="17" fillId="0" borderId="31" xfId="0" applyFont="1" applyBorder="1"/>
    <xf numFmtId="0" fontId="19" fillId="0" borderId="0" xfId="0" applyFont="1"/>
    <xf numFmtId="0" fontId="36" fillId="0" borderId="0" xfId="0" applyFont="1"/>
    <xf numFmtId="2" fontId="19" fillId="0" borderId="0" xfId="0" applyNumberFormat="1" applyFont="1" applyAlignment="1">
      <alignment horizontal="center" vertical="center" wrapText="1"/>
    </xf>
    <xf numFmtId="9" fontId="19" fillId="0" borderId="0" xfId="7" applyFont="1"/>
    <xf numFmtId="0" fontId="19" fillId="0" borderId="0" xfId="0" applyFont="1" applyAlignment="1">
      <alignment horizontal="center" vertical="center" wrapText="1"/>
    </xf>
    <xf numFmtId="0" fontId="16" fillId="0" borderId="0" xfId="0" applyFont="1"/>
    <xf numFmtId="0" fontId="17" fillId="0" borderId="34" xfId="0" applyFont="1" applyBorder="1"/>
    <xf numFmtId="0" fontId="17" fillId="0" borderId="28" xfId="0" applyFont="1" applyBorder="1"/>
    <xf numFmtId="0" fontId="17" fillId="0" borderId="35" xfId="0" applyFont="1" applyBorder="1"/>
    <xf numFmtId="2" fontId="17" fillId="0" borderId="9" xfId="0" applyNumberFormat="1" applyFont="1" applyBorder="1" applyAlignment="1">
      <alignment horizontal="center"/>
    </xf>
    <xf numFmtId="2" fontId="17" fillId="0" borderId="9" xfId="0" applyNumberFormat="1" applyFont="1" applyBorder="1" applyAlignment="1">
      <alignment horizontal="center" vertical="top"/>
    </xf>
    <xf numFmtId="2" fontId="17" fillId="0" borderId="21" xfId="0" applyNumberFormat="1" applyFont="1" applyBorder="1" applyAlignment="1">
      <alignment horizontal="center"/>
    </xf>
    <xf numFmtId="2" fontId="17" fillId="0" borderId="6" xfId="0" applyNumberFormat="1" applyFont="1" applyBorder="1" applyAlignment="1">
      <alignment horizontal="center"/>
    </xf>
    <xf numFmtId="2" fontId="17" fillId="0" borderId="6" xfId="0" applyNumberFormat="1" applyFont="1" applyBorder="1" applyAlignment="1">
      <alignment horizontal="center" vertical="top"/>
    </xf>
    <xf numFmtId="2" fontId="17" fillId="0" borderId="8" xfId="0" applyNumberFormat="1" applyFont="1" applyBorder="1" applyAlignment="1">
      <alignment horizontal="center"/>
    </xf>
    <xf numFmtId="0" fontId="38" fillId="0" borderId="0" xfId="0" applyFont="1" applyAlignment="1">
      <alignment wrapText="1"/>
    </xf>
    <xf numFmtId="0" fontId="38" fillId="6" borderId="9" xfId="0" applyFont="1" applyFill="1" applyBorder="1" applyAlignment="1">
      <alignment vertical="top" wrapText="1"/>
    </xf>
    <xf numFmtId="0" fontId="38" fillId="6" borderId="9" xfId="0" applyFont="1" applyFill="1" applyBorder="1" applyAlignment="1">
      <alignment horizontal="left" vertical="top" wrapText="1"/>
    </xf>
    <xf numFmtId="0" fontId="38" fillId="6" borderId="6" xfId="0" applyFont="1" applyFill="1" applyBorder="1" applyAlignment="1">
      <alignment horizontal="left" vertical="top" wrapText="1"/>
    </xf>
    <xf numFmtId="0" fontId="38" fillId="7" borderId="9" xfId="0" applyFont="1" applyFill="1" applyBorder="1" applyAlignment="1">
      <alignment vertical="top" wrapText="1"/>
    </xf>
    <xf numFmtId="0" fontId="38" fillId="7" borderId="6" xfId="0" applyFont="1" applyFill="1" applyBorder="1" applyAlignment="1">
      <alignment vertical="top" wrapText="1"/>
    </xf>
    <xf numFmtId="0" fontId="38" fillId="7" borderId="5" xfId="0" applyFont="1" applyFill="1" applyBorder="1" applyAlignment="1">
      <alignment vertical="top" wrapText="1"/>
    </xf>
    <xf numFmtId="0" fontId="38" fillId="6" borderId="5" xfId="0" applyFont="1" applyFill="1" applyBorder="1" applyAlignment="1">
      <alignment horizontal="left" vertical="top" wrapText="1"/>
    </xf>
    <xf numFmtId="0" fontId="38" fillId="7" borderId="9" xfId="0" applyFont="1" applyFill="1" applyBorder="1" applyAlignment="1">
      <alignment horizontal="left" vertical="top" wrapText="1"/>
    </xf>
    <xf numFmtId="0" fontId="38" fillId="7" borderId="5" xfId="0" applyFont="1" applyFill="1" applyBorder="1" applyAlignment="1">
      <alignment horizontal="left" vertical="top" wrapText="1"/>
    </xf>
    <xf numFmtId="0" fontId="30" fillId="11" borderId="41" xfId="0" applyFont="1" applyFill="1" applyBorder="1" applyAlignment="1">
      <alignment horizontal="center" vertical="center" wrapText="1"/>
    </xf>
    <xf numFmtId="0" fontId="30" fillId="11" borderId="44" xfId="0" applyFont="1" applyFill="1" applyBorder="1" applyAlignment="1">
      <alignment horizontal="center" vertical="center" wrapText="1"/>
    </xf>
    <xf numFmtId="0" fontId="30" fillId="11" borderId="45" xfId="0" applyFont="1" applyFill="1" applyBorder="1" applyAlignment="1">
      <alignment horizontal="center" vertical="center" wrapText="1"/>
    </xf>
    <xf numFmtId="0" fontId="30" fillId="11" borderId="46" xfId="0" applyFont="1" applyFill="1" applyBorder="1" applyAlignment="1">
      <alignment horizontal="center" vertical="center" wrapText="1"/>
    </xf>
    <xf numFmtId="0" fontId="30" fillId="11" borderId="47" xfId="0" applyFont="1" applyFill="1" applyBorder="1" applyAlignment="1">
      <alignment horizontal="center" vertical="center" wrapText="1"/>
    </xf>
    <xf numFmtId="0" fontId="16" fillId="11" borderId="5" xfId="0" applyFont="1" applyFill="1" applyBorder="1" applyAlignment="1">
      <alignment horizontal="center"/>
    </xf>
    <xf numFmtId="0" fontId="16" fillId="11" borderId="9" xfId="0" applyFont="1" applyFill="1" applyBorder="1" applyAlignment="1">
      <alignment horizontal="center"/>
    </xf>
    <xf numFmtId="0" fontId="16" fillId="11" borderId="6" xfId="0" applyFont="1" applyFill="1" applyBorder="1" applyAlignment="1">
      <alignment horizontal="center"/>
    </xf>
    <xf numFmtId="0" fontId="3" fillId="0" borderId="0" xfId="0" applyFont="1"/>
    <xf numFmtId="0" fontId="3" fillId="5" borderId="0" xfId="0" applyFont="1" applyFill="1"/>
    <xf numFmtId="0" fontId="14" fillId="0" borderId="0" xfId="0" applyFont="1" applyAlignment="1">
      <alignment horizontal="center" vertical="center" wrapText="1"/>
    </xf>
    <xf numFmtId="0" fontId="14" fillId="0" borderId="0" xfId="0" applyFont="1" applyAlignment="1">
      <alignment horizontal="left" vertical="center" wrapText="1"/>
    </xf>
    <xf numFmtId="0" fontId="14" fillId="9" borderId="0" xfId="0" applyFont="1" applyFill="1" applyAlignment="1">
      <alignment horizontal="center" vertical="center" wrapText="1"/>
    </xf>
    <xf numFmtId="49" fontId="14" fillId="0" borderId="0" xfId="0" applyNumberFormat="1" applyFont="1" applyAlignment="1">
      <alignment horizontal="center" vertical="center" wrapText="1"/>
    </xf>
    <xf numFmtId="2" fontId="14" fillId="0" borderId="0" xfId="0" applyNumberFormat="1" applyFont="1" applyAlignment="1">
      <alignment horizontal="center" vertical="center" wrapText="1"/>
    </xf>
    <xf numFmtId="2" fontId="22" fillId="8" borderId="9" xfId="0" applyNumberFormat="1" applyFont="1" applyFill="1" applyBorder="1" applyAlignment="1">
      <alignment horizontal="center" vertical="center" wrapText="1"/>
    </xf>
    <xf numFmtId="0" fontId="41" fillId="0" borderId="0" xfId="0" applyFont="1" applyAlignment="1">
      <alignment horizontal="center" vertical="center" wrapText="1"/>
    </xf>
    <xf numFmtId="2" fontId="16" fillId="8" borderId="9" xfId="0" applyNumberFormat="1" applyFont="1" applyFill="1" applyBorder="1" applyAlignment="1">
      <alignment horizontal="center" vertical="center" wrapText="1"/>
    </xf>
    <xf numFmtId="2" fontId="17" fillId="0" borderId="40" xfId="0" applyNumberFormat="1" applyFont="1" applyBorder="1" applyAlignment="1">
      <alignment horizontal="center"/>
    </xf>
    <xf numFmtId="2" fontId="17" fillId="0" borderId="40" xfId="0" applyNumberFormat="1" applyFont="1" applyBorder="1" applyAlignment="1">
      <alignment horizontal="center" vertical="top"/>
    </xf>
    <xf numFmtId="2" fontId="17" fillId="0" borderId="51" xfId="0" applyNumberFormat="1" applyFont="1" applyBorder="1" applyAlignment="1">
      <alignment horizontal="center"/>
    </xf>
    <xf numFmtId="0" fontId="37" fillId="8" borderId="0" xfId="0" applyFont="1" applyFill="1"/>
    <xf numFmtId="0" fontId="17" fillId="8" borderId="0" xfId="0" applyFont="1" applyFill="1" applyAlignment="1">
      <alignment horizontal="left" vertical="top" wrapText="1"/>
    </xf>
    <xf numFmtId="0" fontId="16" fillId="8" borderId="0" xfId="0" applyFont="1" applyFill="1" applyAlignment="1">
      <alignment horizontal="center"/>
    </xf>
    <xf numFmtId="2" fontId="17" fillId="8" borderId="0" xfId="0" applyNumberFormat="1" applyFont="1" applyFill="1" applyAlignment="1">
      <alignment horizontal="center"/>
    </xf>
    <xf numFmtId="0" fontId="16" fillId="8" borderId="0" xfId="0" applyFont="1" applyFill="1" applyAlignment="1">
      <alignment vertical="top" wrapText="1"/>
    </xf>
    <xf numFmtId="2" fontId="17" fillId="8" borderId="0" xfId="0" applyNumberFormat="1" applyFont="1" applyFill="1" applyAlignment="1">
      <alignment horizontal="center" vertical="top"/>
    </xf>
    <xf numFmtId="0" fontId="0" fillId="8" borderId="0" xfId="0" applyFill="1" applyAlignment="1">
      <alignment horizontal="center"/>
    </xf>
    <xf numFmtId="0" fontId="16" fillId="8" borderId="37" xfId="0" applyFont="1" applyFill="1" applyBorder="1" applyAlignment="1">
      <alignment vertical="top" wrapText="1"/>
    </xf>
    <xf numFmtId="0" fontId="16" fillId="8" borderId="42" xfId="0" applyFont="1" applyFill="1" applyBorder="1" applyAlignment="1">
      <alignment vertical="top" wrapText="1"/>
    </xf>
    <xf numFmtId="0" fontId="16" fillId="8" borderId="25" xfId="0" applyFont="1" applyFill="1" applyBorder="1" applyAlignment="1">
      <alignment vertical="top" wrapText="1"/>
    </xf>
    <xf numFmtId="0" fontId="0" fillId="16" borderId="9" xfId="0" applyFill="1" applyBorder="1" applyAlignment="1">
      <alignment vertical="center"/>
    </xf>
    <xf numFmtId="0" fontId="0" fillId="16" borderId="37" xfId="0" applyFill="1" applyBorder="1" applyAlignment="1">
      <alignment vertical="center"/>
    </xf>
    <xf numFmtId="2" fontId="6" fillId="8" borderId="9" xfId="10" applyNumberFormat="1" applyFont="1" applyFill="1" applyBorder="1"/>
    <xf numFmtId="0" fontId="6" fillId="8" borderId="9" xfId="11" applyFont="1" applyFill="1" applyBorder="1"/>
    <xf numFmtId="2" fontId="6" fillId="8" borderId="9" xfId="11" applyNumberFormat="1" applyFont="1" applyFill="1" applyBorder="1"/>
    <xf numFmtId="0" fontId="6" fillId="11" borderId="9" xfId="10" applyFont="1" applyFill="1" applyBorder="1" applyAlignment="1">
      <alignment horizontal="center"/>
    </xf>
    <xf numFmtId="2" fontId="8" fillId="11" borderId="9" xfId="10" applyNumberFormat="1" applyFill="1" applyBorder="1"/>
    <xf numFmtId="2" fontId="8" fillId="2" borderId="9" xfId="11" applyNumberFormat="1" applyFill="1" applyBorder="1"/>
    <xf numFmtId="0" fontId="6" fillId="2" borderId="9" xfId="11" applyFont="1" applyFill="1" applyBorder="1" applyAlignment="1">
      <alignment horizontal="center"/>
    </xf>
    <xf numFmtId="0" fontId="8" fillId="2" borderId="9" xfId="11" applyFill="1" applyBorder="1"/>
    <xf numFmtId="0" fontId="6" fillId="12" borderId="9" xfId="0" applyFont="1" applyFill="1" applyBorder="1" applyAlignment="1">
      <alignment vertical="center" wrapText="1"/>
    </xf>
    <xf numFmtId="0" fontId="0" fillId="8" borderId="0" xfId="0" applyFill="1" applyAlignment="1">
      <alignment horizontal="left" vertical="top" wrapText="1"/>
    </xf>
    <xf numFmtId="0" fontId="16" fillId="8" borderId="53" xfId="0" applyFont="1" applyFill="1" applyBorder="1" applyAlignment="1">
      <alignment vertical="top" wrapText="1"/>
    </xf>
    <xf numFmtId="0" fontId="16" fillId="8" borderId="26" xfId="0" applyFont="1" applyFill="1" applyBorder="1" applyAlignment="1">
      <alignment vertical="top" wrapText="1"/>
    </xf>
    <xf numFmtId="0" fontId="16" fillId="8" borderId="9" xfId="0" applyFont="1" applyFill="1" applyBorder="1" applyAlignment="1">
      <alignment vertical="top" wrapText="1"/>
    </xf>
    <xf numFmtId="0" fontId="0" fillId="16" borderId="9" xfId="0" applyFill="1" applyBorder="1" applyAlignment="1">
      <alignment vertical="center" wrapText="1"/>
    </xf>
    <xf numFmtId="0" fontId="42" fillId="17" borderId="42" xfId="0" applyFont="1" applyFill="1" applyBorder="1" applyAlignment="1">
      <alignment vertical="center" wrapText="1"/>
    </xf>
    <xf numFmtId="0" fontId="42" fillId="17" borderId="9" xfId="0" applyFont="1" applyFill="1" applyBorder="1" applyAlignment="1">
      <alignment vertical="center" wrapText="1"/>
    </xf>
    <xf numFmtId="2" fontId="44" fillId="0" borderId="9" xfId="0" applyNumberFormat="1" applyFont="1" applyBorder="1" applyAlignment="1">
      <alignment horizontal="left" vertical="top" wrapText="1"/>
    </xf>
    <xf numFmtId="2" fontId="17" fillId="0" borderId="6" xfId="0" applyNumberFormat="1" applyFont="1" applyBorder="1" applyAlignment="1">
      <alignment horizontal="left" vertical="center" wrapText="1"/>
    </xf>
    <xf numFmtId="2" fontId="17" fillId="0" borderId="59" xfId="0" applyNumberFormat="1" applyFont="1" applyBorder="1" applyAlignment="1">
      <alignment horizontal="left" vertical="center" wrapText="1"/>
    </xf>
    <xf numFmtId="0" fontId="16" fillId="8" borderId="57" xfId="0" applyFont="1" applyFill="1" applyBorder="1" applyAlignment="1">
      <alignment vertical="center"/>
    </xf>
    <xf numFmtId="2" fontId="16" fillId="8" borderId="58" xfId="0" applyNumberFormat="1" applyFont="1" applyFill="1" applyBorder="1" applyAlignment="1">
      <alignment horizontal="left" vertical="center"/>
    </xf>
    <xf numFmtId="0" fontId="17" fillId="8" borderId="0" xfId="0" applyFont="1" applyFill="1" applyAlignment="1">
      <alignment horizontal="center" vertical="center" wrapText="1"/>
    </xf>
    <xf numFmtId="0" fontId="0" fillId="8" borderId="10" xfId="0" applyFill="1" applyBorder="1"/>
    <xf numFmtId="0" fontId="15" fillId="8" borderId="0" xfId="0" applyFont="1" applyFill="1" applyAlignment="1">
      <alignment horizontal="center"/>
    </xf>
    <xf numFmtId="0" fontId="15" fillId="8" borderId="22" xfId="0" applyFont="1" applyFill="1" applyBorder="1" applyAlignment="1">
      <alignment horizontal="center"/>
    </xf>
    <xf numFmtId="0" fontId="17" fillId="8" borderId="26" xfId="0" applyFont="1" applyFill="1" applyBorder="1" applyAlignment="1">
      <alignment horizontal="center"/>
    </xf>
    <xf numFmtId="0" fontId="17" fillId="8" borderId="0" xfId="0" applyFont="1" applyFill="1" applyAlignment="1">
      <alignment horizontal="center"/>
    </xf>
    <xf numFmtId="0" fontId="17" fillId="8" borderId="22" xfId="0" applyFont="1" applyFill="1" applyBorder="1"/>
    <xf numFmtId="0" fontId="17" fillId="8" borderId="24" xfId="0" applyFont="1" applyFill="1" applyBorder="1"/>
    <xf numFmtId="2" fontId="16" fillId="8" borderId="37" xfId="0" applyNumberFormat="1" applyFont="1" applyFill="1" applyBorder="1" applyAlignment="1">
      <alignment horizontal="center" vertical="center" wrapText="1"/>
    </xf>
    <xf numFmtId="0" fontId="16" fillId="8" borderId="0" xfId="0" applyFont="1" applyFill="1" applyAlignment="1">
      <alignment horizontal="center" vertical="center" wrapText="1"/>
    </xf>
    <xf numFmtId="0" fontId="16" fillId="8" borderId="24" xfId="0" applyFont="1" applyFill="1" applyBorder="1" applyAlignment="1">
      <alignment horizontal="center" vertical="center" wrapText="1"/>
    </xf>
    <xf numFmtId="0" fontId="17" fillId="8" borderId="36" xfId="0" applyFont="1" applyFill="1" applyBorder="1" applyAlignment="1">
      <alignment horizontal="center" vertical="center" wrapText="1"/>
    </xf>
    <xf numFmtId="0" fontId="0" fillId="8" borderId="36" xfId="0" applyFill="1" applyBorder="1"/>
    <xf numFmtId="0" fontId="16" fillId="8" borderId="62" xfId="0" applyFont="1" applyFill="1" applyBorder="1" applyAlignment="1">
      <alignment horizontal="center" vertical="center" wrapText="1"/>
    </xf>
    <xf numFmtId="0" fontId="17" fillId="8" borderId="36" xfId="0" applyFont="1" applyFill="1" applyBorder="1"/>
    <xf numFmtId="0" fontId="17" fillId="8" borderId="62" xfId="0" applyFont="1" applyFill="1" applyBorder="1"/>
    <xf numFmtId="0" fontId="0" fillId="8" borderId="0" xfId="0" applyFill="1" applyAlignment="1">
      <alignment horizontal="right"/>
    </xf>
    <xf numFmtId="0" fontId="0" fillId="8" borderId="0" xfId="0" quotePrefix="1" applyFill="1" applyAlignment="1">
      <alignment horizontal="right"/>
    </xf>
    <xf numFmtId="2" fontId="16" fillId="8" borderId="12" xfId="0" applyNumberFormat="1" applyFont="1" applyFill="1" applyBorder="1" applyAlignment="1">
      <alignment horizontal="center" vertical="center" wrapText="1"/>
    </xf>
    <xf numFmtId="2" fontId="16" fillId="8" borderId="0" xfId="0" applyNumberFormat="1" applyFont="1" applyFill="1" applyAlignment="1">
      <alignment horizontal="center" vertical="center" wrapText="1"/>
    </xf>
    <xf numFmtId="2" fontId="16" fillId="8" borderId="22" xfId="0" applyNumberFormat="1" applyFont="1" applyFill="1" applyBorder="1" applyAlignment="1">
      <alignment horizontal="center" vertical="center" wrapText="1"/>
    </xf>
    <xf numFmtId="2" fontId="16" fillId="8" borderId="24" xfId="0" applyNumberFormat="1" applyFont="1" applyFill="1" applyBorder="1" applyAlignment="1">
      <alignment horizontal="center" vertical="center" wrapText="1"/>
    </xf>
    <xf numFmtId="2" fontId="17" fillId="8" borderId="0" xfId="0" applyNumberFormat="1" applyFont="1" applyFill="1" applyAlignment="1">
      <alignment horizontal="center" vertical="center" wrapText="1"/>
    </xf>
    <xf numFmtId="2" fontId="17" fillId="8" borderId="6" xfId="0" applyNumberFormat="1" applyFont="1" applyFill="1" applyBorder="1" applyAlignment="1">
      <alignment horizontal="left" vertical="center" wrapText="1"/>
    </xf>
    <xf numFmtId="2" fontId="17" fillId="8" borderId="59" xfId="0" applyNumberFormat="1" applyFont="1" applyFill="1" applyBorder="1" applyAlignment="1">
      <alignment horizontal="left" vertical="center" wrapText="1"/>
    </xf>
    <xf numFmtId="2" fontId="16" fillId="8" borderId="58" xfId="0" applyNumberFormat="1" applyFont="1" applyFill="1" applyBorder="1" applyAlignment="1">
      <alignment horizontal="left" vertical="top" wrapText="1"/>
    </xf>
    <xf numFmtId="1" fontId="16" fillId="8" borderId="0" xfId="0" applyNumberFormat="1" applyFont="1" applyFill="1" applyAlignment="1">
      <alignment horizontal="center" vertical="center" wrapText="1"/>
    </xf>
    <xf numFmtId="1" fontId="16" fillId="8" borderId="22" xfId="0" applyNumberFormat="1" applyFont="1" applyFill="1" applyBorder="1" applyAlignment="1">
      <alignment horizontal="center" vertical="center" wrapText="1"/>
    </xf>
    <xf numFmtId="2" fontId="16" fillId="8" borderId="54" xfId="0" applyNumberFormat="1" applyFont="1" applyFill="1" applyBorder="1" applyAlignment="1">
      <alignment horizontal="center" vertical="center" wrapText="1"/>
    </xf>
    <xf numFmtId="2" fontId="17" fillId="8" borderId="24" xfId="0" applyNumberFormat="1" applyFont="1" applyFill="1" applyBorder="1" applyAlignment="1">
      <alignment horizontal="center" vertical="center" wrapText="1"/>
    </xf>
    <xf numFmtId="0" fontId="16" fillId="8" borderId="38" xfId="0" applyFont="1" applyFill="1" applyBorder="1" applyAlignment="1">
      <alignment horizontal="center" vertical="center" wrapText="1"/>
    </xf>
    <xf numFmtId="0" fontId="16" fillId="8" borderId="57" xfId="0" applyFont="1" applyFill="1" applyBorder="1" applyAlignment="1">
      <alignment horizontal="left" vertical="center" wrapText="1"/>
    </xf>
    <xf numFmtId="2" fontId="16" fillId="8" borderId="58" xfId="0" applyNumberFormat="1" applyFont="1" applyFill="1" applyBorder="1" applyAlignment="1">
      <alignment horizontal="left" vertical="center" wrapText="1"/>
    </xf>
    <xf numFmtId="0" fontId="17" fillId="8" borderId="24" xfId="0" applyFont="1" applyFill="1" applyBorder="1" applyAlignment="1">
      <alignment horizontal="center" vertical="center" wrapText="1"/>
    </xf>
    <xf numFmtId="0" fontId="17" fillId="8" borderId="39" xfId="0" applyFont="1" applyFill="1" applyBorder="1" applyAlignment="1">
      <alignment horizontal="center"/>
    </xf>
    <xf numFmtId="0" fontId="15" fillId="8" borderId="26" xfId="0" applyFont="1" applyFill="1" applyBorder="1" applyAlignment="1">
      <alignment horizontal="center"/>
    </xf>
    <xf numFmtId="0" fontId="15" fillId="8" borderId="24" xfId="0" applyFont="1" applyFill="1" applyBorder="1" applyAlignment="1">
      <alignment horizontal="center"/>
    </xf>
    <xf numFmtId="0" fontId="15" fillId="8" borderId="38" xfId="0" applyFont="1" applyFill="1" applyBorder="1" applyAlignment="1">
      <alignment horizontal="center"/>
    </xf>
    <xf numFmtId="0" fontId="17" fillId="8" borderId="38" xfId="0" applyFont="1" applyFill="1" applyBorder="1" applyAlignment="1">
      <alignment horizontal="center" vertical="center" wrapText="1"/>
    </xf>
    <xf numFmtId="0" fontId="17" fillId="8" borderId="36" xfId="0" applyFont="1" applyFill="1" applyBorder="1" applyAlignment="1">
      <alignment horizontal="center"/>
    </xf>
    <xf numFmtId="0" fontId="16" fillId="8" borderId="2" xfId="0" applyFont="1" applyFill="1" applyBorder="1" applyAlignment="1">
      <alignment horizontal="left" vertical="center" wrapText="1"/>
    </xf>
    <xf numFmtId="0" fontId="16" fillId="8" borderId="57" xfId="0" applyFont="1" applyFill="1" applyBorder="1" applyAlignment="1">
      <alignment horizontal="center" vertical="center" wrapText="1"/>
    </xf>
    <xf numFmtId="0" fontId="0" fillId="8" borderId="10" xfId="0" applyFill="1" applyBorder="1" applyAlignment="1">
      <alignment horizontal="center"/>
    </xf>
    <xf numFmtId="0" fontId="37" fillId="12" borderId="43" xfId="0" applyFont="1" applyFill="1" applyBorder="1" applyAlignment="1">
      <alignment horizontal="center" vertical="center" wrapText="1"/>
    </xf>
    <xf numFmtId="0" fontId="37" fillId="12" borderId="40" xfId="0" applyFont="1" applyFill="1" applyBorder="1" applyAlignment="1">
      <alignment horizontal="center" vertical="center" wrapText="1"/>
    </xf>
    <xf numFmtId="2" fontId="0" fillId="2" borderId="9" xfId="0" applyNumberFormat="1" applyFill="1" applyBorder="1"/>
    <xf numFmtId="2" fontId="0" fillId="11" borderId="9" xfId="0" applyNumberFormat="1" applyFill="1" applyBorder="1"/>
    <xf numFmtId="0" fontId="17" fillId="2" borderId="5" xfId="0" applyFont="1" applyFill="1" applyBorder="1" applyAlignment="1">
      <alignment horizontal="left" vertical="center" wrapText="1"/>
    </xf>
    <xf numFmtId="0" fontId="17" fillId="2" borderId="61" xfId="0" applyFont="1" applyFill="1" applyBorder="1" applyAlignment="1">
      <alignment horizontal="left" vertical="center" wrapText="1"/>
    </xf>
    <xf numFmtId="0" fontId="17" fillId="2" borderId="5" xfId="0" applyFont="1" applyFill="1" applyBorder="1" applyAlignment="1">
      <alignment vertical="center" wrapText="1"/>
    </xf>
    <xf numFmtId="0" fontId="17" fillId="2" borderId="61" xfId="0" applyFont="1" applyFill="1" applyBorder="1" applyAlignment="1">
      <alignment vertical="center" wrapText="1"/>
    </xf>
    <xf numFmtId="0" fontId="17" fillId="2" borderId="19" xfId="0" applyFont="1" applyFill="1" applyBorder="1" applyAlignment="1">
      <alignment horizontal="left" vertical="center" wrapText="1"/>
    </xf>
    <xf numFmtId="2" fontId="17" fillId="8" borderId="20" xfId="0" applyNumberFormat="1" applyFont="1" applyFill="1" applyBorder="1" applyAlignment="1">
      <alignment horizontal="left" vertical="center" wrapText="1"/>
    </xf>
    <xf numFmtId="2" fontId="17" fillId="0" borderId="20" xfId="0" applyNumberFormat="1" applyFont="1" applyBorder="1" applyAlignment="1">
      <alignment horizontal="left" vertical="center" wrapText="1"/>
    </xf>
    <xf numFmtId="0" fontId="17" fillId="2" borderId="19" xfId="0" applyFont="1" applyFill="1" applyBorder="1" applyAlignment="1">
      <alignment vertical="center" wrapText="1"/>
    </xf>
    <xf numFmtId="0" fontId="16" fillId="2" borderId="56" xfId="0" applyFont="1" applyFill="1" applyBorder="1" applyAlignment="1">
      <alignment horizontal="left" vertical="center" wrapText="1"/>
    </xf>
    <xf numFmtId="0" fontId="16" fillId="8" borderId="56" xfId="0" applyFont="1" applyFill="1" applyBorder="1" applyAlignment="1">
      <alignment horizontal="center" vertical="center" wrapText="1"/>
    </xf>
    <xf numFmtId="0" fontId="16" fillId="8" borderId="18" xfId="0" applyFont="1" applyFill="1" applyBorder="1" applyAlignment="1">
      <alignment horizontal="center" vertical="center" wrapText="1"/>
    </xf>
    <xf numFmtId="0" fontId="16" fillId="0" borderId="18" xfId="0" applyFont="1" applyBorder="1" applyAlignment="1">
      <alignment horizontal="center" vertical="center" wrapText="1"/>
    </xf>
    <xf numFmtId="0" fontId="16" fillId="2" borderId="56" xfId="0" applyFont="1" applyFill="1" applyBorder="1" applyAlignment="1">
      <alignment horizontal="center" vertical="center" wrapText="1"/>
    </xf>
    <xf numFmtId="0" fontId="16" fillId="0" borderId="0" xfId="0" applyFont="1" applyAlignment="1">
      <alignment horizontal="center" vertical="center"/>
    </xf>
    <xf numFmtId="0" fontId="17" fillId="0" borderId="33" xfId="0" applyFont="1" applyBorder="1" applyAlignment="1">
      <alignment wrapText="1"/>
    </xf>
    <xf numFmtId="0" fontId="16" fillId="0" borderId="0" xfId="0" applyFont="1" applyAlignment="1">
      <alignment wrapText="1"/>
    </xf>
    <xf numFmtId="0" fontId="17" fillId="0" borderId="0" xfId="0" applyFont="1" applyAlignment="1">
      <alignment wrapText="1"/>
    </xf>
    <xf numFmtId="0" fontId="0" fillId="0" borderId="0" xfId="0" applyAlignment="1">
      <alignment wrapText="1"/>
    </xf>
    <xf numFmtId="0" fontId="17" fillId="0" borderId="31" xfId="0" applyFont="1" applyBorder="1" applyAlignment="1">
      <alignment wrapText="1"/>
    </xf>
    <xf numFmtId="2" fontId="17" fillId="2" borderId="61" xfId="0" applyNumberFormat="1" applyFont="1" applyFill="1" applyBorder="1" applyAlignment="1">
      <alignment horizontal="left" vertical="center" wrapText="1"/>
    </xf>
    <xf numFmtId="0" fontId="43" fillId="0" borderId="0" xfId="9" applyFont="1" applyFill="1"/>
    <xf numFmtId="0" fontId="2" fillId="8" borderId="0" xfId="0" applyFont="1" applyFill="1" applyAlignment="1">
      <alignment vertical="center"/>
    </xf>
    <xf numFmtId="0" fontId="2" fillId="8" borderId="0" xfId="0" applyFont="1" applyFill="1" applyAlignment="1">
      <alignment vertical="center" wrapText="1"/>
    </xf>
    <xf numFmtId="0" fontId="16" fillId="8" borderId="9" xfId="0" applyFont="1" applyFill="1" applyBorder="1" applyAlignment="1">
      <alignment horizontal="center" vertical="center" wrapText="1"/>
    </xf>
    <xf numFmtId="0" fontId="17" fillId="2" borderId="41" xfId="0" applyFont="1" applyFill="1" applyBorder="1" applyAlignment="1">
      <alignment horizontal="left" vertical="center" wrapText="1"/>
    </xf>
    <xf numFmtId="2" fontId="17" fillId="8" borderId="9" xfId="0" applyNumberFormat="1" applyFont="1" applyFill="1" applyBorder="1" applyAlignment="1">
      <alignment horizontal="left" vertical="center" wrapText="1"/>
    </xf>
    <xf numFmtId="0" fontId="17" fillId="2" borderId="2" xfId="0" applyFont="1" applyFill="1" applyBorder="1" applyAlignment="1">
      <alignment horizontal="left" vertical="center" wrapText="1"/>
    </xf>
    <xf numFmtId="2" fontId="16" fillId="8" borderId="64" xfId="0" applyNumberFormat="1" applyFont="1" applyFill="1" applyBorder="1" applyAlignment="1">
      <alignment horizontal="left" vertical="center" wrapText="1"/>
    </xf>
    <xf numFmtId="0" fontId="38" fillId="7" borderId="23" xfId="0" applyFont="1" applyFill="1" applyBorder="1" applyAlignment="1">
      <alignment vertical="top" wrapText="1"/>
    </xf>
    <xf numFmtId="0" fontId="38" fillId="7" borderId="4" xfId="0" applyFont="1" applyFill="1" applyBorder="1" applyAlignment="1">
      <alignment vertical="top" wrapText="1"/>
    </xf>
    <xf numFmtId="0" fontId="39" fillId="6" borderId="5" xfId="0" applyFont="1" applyFill="1" applyBorder="1" applyAlignment="1">
      <alignment horizontal="center" vertical="center" wrapText="1"/>
    </xf>
    <xf numFmtId="0" fontId="39" fillId="7" borderId="5" xfId="0" applyFont="1" applyFill="1" applyBorder="1" applyAlignment="1">
      <alignment horizontal="center" vertical="center" wrapText="1"/>
    </xf>
    <xf numFmtId="0" fontId="38" fillId="6" borderId="9" xfId="0" quotePrefix="1" applyFont="1" applyFill="1" applyBorder="1" applyAlignment="1">
      <alignment horizontal="left" vertical="top" wrapText="1"/>
    </xf>
    <xf numFmtId="0" fontId="45" fillId="6" borderId="9" xfId="0" applyFont="1" applyFill="1" applyBorder="1" applyAlignment="1">
      <alignment horizontal="left" vertical="top" wrapText="1"/>
    </xf>
    <xf numFmtId="0" fontId="38" fillId="6" borderId="21" xfId="0" applyFont="1" applyFill="1" applyBorder="1" applyAlignment="1">
      <alignment horizontal="left" vertical="top" wrapText="1"/>
    </xf>
    <xf numFmtId="0" fontId="38" fillId="6" borderId="8" xfId="0" applyFont="1" applyFill="1" applyBorder="1" applyAlignment="1">
      <alignment horizontal="left" vertical="top" wrapText="1"/>
    </xf>
    <xf numFmtId="0" fontId="46" fillId="6" borderId="9" xfId="0" applyFont="1" applyFill="1" applyBorder="1" applyAlignment="1">
      <alignment horizontal="left" vertical="top" wrapText="1"/>
    </xf>
    <xf numFmtId="0" fontId="46" fillId="7" borderId="9" xfId="0" applyFont="1" applyFill="1" applyBorder="1" applyAlignment="1">
      <alignment vertical="top" wrapText="1"/>
    </xf>
    <xf numFmtId="0" fontId="39" fillId="7" borderId="3" xfId="0" applyFont="1" applyFill="1" applyBorder="1" applyAlignment="1">
      <alignment horizontal="center" vertical="center" wrapText="1"/>
    </xf>
    <xf numFmtId="0" fontId="39" fillId="6" borderId="7" xfId="0" applyFont="1" applyFill="1" applyBorder="1" applyAlignment="1">
      <alignment horizontal="center" vertical="center" wrapText="1"/>
    </xf>
    <xf numFmtId="0" fontId="30" fillId="11" borderId="67" xfId="0" applyFont="1" applyFill="1" applyBorder="1" applyAlignment="1">
      <alignment horizontal="center" vertical="center" wrapText="1"/>
    </xf>
    <xf numFmtId="0" fontId="38" fillId="7" borderId="52" xfId="0" applyFont="1" applyFill="1" applyBorder="1" applyAlignment="1">
      <alignment vertical="top" wrapText="1"/>
    </xf>
    <xf numFmtId="0" fontId="38" fillId="6" borderId="37" xfId="0" applyFont="1" applyFill="1" applyBorder="1" applyAlignment="1">
      <alignment horizontal="left" vertical="top" wrapText="1"/>
    </xf>
    <xf numFmtId="0" fontId="38" fillId="7" borderId="37" xfId="0" applyFont="1" applyFill="1" applyBorder="1" applyAlignment="1">
      <alignment vertical="top" wrapText="1"/>
    </xf>
    <xf numFmtId="0" fontId="38" fillId="6" borderId="68" xfId="0" applyFont="1" applyFill="1" applyBorder="1" applyAlignment="1">
      <alignment horizontal="left" vertical="top" wrapText="1"/>
    </xf>
    <xf numFmtId="0" fontId="38" fillId="7" borderId="3" xfId="0" applyFont="1" applyFill="1" applyBorder="1" applyAlignment="1">
      <alignment vertical="top" wrapText="1"/>
    </xf>
    <xf numFmtId="0" fontId="38" fillId="6" borderId="7" xfId="0" applyFont="1" applyFill="1" applyBorder="1" applyAlignment="1">
      <alignment horizontal="left" vertical="top" wrapText="1"/>
    </xf>
    <xf numFmtId="0" fontId="17" fillId="0" borderId="31" xfId="0" applyFont="1" applyBorder="1" applyAlignment="1">
      <alignment horizontal="left"/>
    </xf>
    <xf numFmtId="0" fontId="17" fillId="0" borderId="31" xfId="0" applyFont="1" applyBorder="1" applyAlignment="1">
      <alignment horizontal="left" wrapText="1"/>
    </xf>
    <xf numFmtId="0" fontId="0" fillId="8" borderId="22" xfId="0" applyFill="1" applyBorder="1" applyAlignment="1">
      <alignment horizontal="center"/>
    </xf>
    <xf numFmtId="0" fontId="0" fillId="8" borderId="24" xfId="0" applyFill="1" applyBorder="1" applyAlignment="1">
      <alignment horizontal="center"/>
    </xf>
    <xf numFmtId="0" fontId="0" fillId="0" borderId="0" xfId="0" applyAlignment="1">
      <alignment horizontal="center"/>
    </xf>
    <xf numFmtId="0" fontId="0" fillId="0" borderId="24" xfId="0" applyBorder="1" applyAlignment="1">
      <alignment horizontal="center"/>
    </xf>
    <xf numFmtId="0" fontId="0" fillId="18" borderId="0" xfId="0" applyFill="1" applyAlignment="1">
      <alignment horizontal="center"/>
    </xf>
    <xf numFmtId="2" fontId="0" fillId="0" borderId="0" xfId="0" applyNumberFormat="1" applyAlignment="1">
      <alignment horizontal="center"/>
    </xf>
    <xf numFmtId="0" fontId="0" fillId="9" borderId="0" xfId="0" applyFill="1" applyAlignment="1">
      <alignment horizontal="center"/>
    </xf>
    <xf numFmtId="0" fontId="0" fillId="19" borderId="0" xfId="0" applyFill="1" applyAlignment="1">
      <alignment horizontal="center"/>
    </xf>
    <xf numFmtId="0" fontId="0" fillId="20" borderId="0" xfId="0" applyFill="1" applyAlignment="1">
      <alignment horizontal="center"/>
    </xf>
    <xf numFmtId="0" fontId="0" fillId="8" borderId="2" xfId="0" applyFill="1" applyBorder="1" applyAlignment="1">
      <alignment horizontal="center"/>
    </xf>
    <xf numFmtId="0" fontId="0" fillId="8" borderId="1" xfId="0" applyFill="1" applyBorder="1" applyAlignment="1">
      <alignment horizontal="center"/>
    </xf>
    <xf numFmtId="0" fontId="0" fillId="8" borderId="18" xfId="0" applyFill="1" applyBorder="1" applyAlignment="1">
      <alignment horizontal="center"/>
    </xf>
    <xf numFmtId="0" fontId="0" fillId="18" borderId="38" xfId="0" applyFill="1" applyBorder="1" applyAlignment="1">
      <alignment horizontal="center"/>
    </xf>
    <xf numFmtId="0" fontId="0" fillId="9" borderId="38" xfId="0" applyFill="1" applyBorder="1" applyAlignment="1">
      <alignment horizontal="center"/>
    </xf>
    <xf numFmtId="0" fontId="0" fillId="19" borderId="38" xfId="0" applyFill="1" applyBorder="1" applyAlignment="1">
      <alignment horizontal="center"/>
    </xf>
    <xf numFmtId="0" fontId="0" fillId="20" borderId="38" xfId="0" applyFill="1" applyBorder="1" applyAlignment="1">
      <alignment horizontal="center"/>
    </xf>
    <xf numFmtId="2" fontId="0" fillId="0" borderId="24" xfId="0" applyNumberFormat="1" applyBorder="1" applyAlignment="1">
      <alignment horizontal="center"/>
    </xf>
    <xf numFmtId="0" fontId="0" fillId="8" borderId="39" xfId="0" applyFill="1" applyBorder="1" applyAlignment="1">
      <alignment horizontal="center"/>
    </xf>
    <xf numFmtId="0" fontId="0" fillId="8" borderId="36" xfId="0" applyFill="1" applyBorder="1" applyAlignment="1">
      <alignment horizontal="center"/>
    </xf>
    <xf numFmtId="0" fontId="0" fillId="8" borderId="62" xfId="0" applyFill="1" applyBorder="1" applyAlignment="1">
      <alignment horizontal="center"/>
    </xf>
    <xf numFmtId="0" fontId="17" fillId="0" borderId="0" xfId="0" applyFont="1" applyAlignment="1">
      <alignment horizontal="left"/>
    </xf>
    <xf numFmtId="0" fontId="0" fillId="16" borderId="37" xfId="0" applyFill="1" applyBorder="1" applyAlignment="1">
      <alignment vertical="center" wrapText="1"/>
    </xf>
    <xf numFmtId="0" fontId="14" fillId="0" borderId="40" xfId="0" applyFont="1" applyBorder="1" applyAlignment="1">
      <alignment vertical="center" wrapText="1"/>
    </xf>
    <xf numFmtId="2" fontId="8" fillId="11" borderId="9" xfId="10" applyNumberFormat="1" applyFill="1" applyBorder="1" applyAlignment="1">
      <alignment horizontal="right"/>
    </xf>
    <xf numFmtId="2" fontId="8" fillId="2" borderId="9" xfId="11" applyNumberFormat="1" applyFill="1" applyBorder="1" applyAlignment="1">
      <alignment horizontal="right"/>
    </xf>
    <xf numFmtId="2" fontId="8" fillId="11" borderId="9" xfId="10" quotePrefix="1" applyNumberFormat="1" applyFill="1" applyBorder="1" applyAlignment="1">
      <alignment horizontal="right"/>
    </xf>
    <xf numFmtId="2" fontId="6" fillId="8" borderId="9" xfId="0" applyNumberFormat="1" applyFont="1" applyFill="1" applyBorder="1"/>
    <xf numFmtId="2" fontId="0" fillId="8" borderId="9" xfId="0" applyNumberFormat="1" applyFill="1" applyBorder="1" applyAlignment="1">
      <alignment horizontal="center"/>
    </xf>
    <xf numFmtId="0" fontId="17" fillId="4" borderId="9" xfId="0" applyFont="1" applyFill="1" applyBorder="1" applyAlignment="1" applyProtection="1">
      <alignment horizontal="center" vertical="center" wrapText="1"/>
      <protection locked="0"/>
    </xf>
    <xf numFmtId="0" fontId="16" fillId="2" borderId="14" xfId="0" applyFont="1" applyFill="1" applyBorder="1" applyAlignment="1" applyProtection="1">
      <alignment horizontal="center" vertical="center" wrapText="1"/>
      <protection locked="0"/>
    </xf>
    <xf numFmtId="0" fontId="17" fillId="2" borderId="9" xfId="0" applyFont="1" applyFill="1"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29" fillId="3" borderId="9" xfId="0" applyFont="1" applyFill="1" applyBorder="1" applyAlignment="1" applyProtection="1">
      <alignment horizontal="center" vertical="center" wrapText="1"/>
      <protection locked="0"/>
    </xf>
    <xf numFmtId="0" fontId="16" fillId="2" borderId="15" xfId="0" applyFont="1" applyFill="1" applyBorder="1" applyAlignment="1" applyProtection="1">
      <alignment horizontal="center" vertical="center" wrapText="1"/>
      <protection locked="0"/>
    </xf>
    <xf numFmtId="2" fontId="16" fillId="2" borderId="14" xfId="0" applyNumberFormat="1" applyFont="1" applyFill="1" applyBorder="1" applyAlignment="1" applyProtection="1">
      <alignment horizontal="center" vertical="center" wrapText="1"/>
      <protection locked="0"/>
    </xf>
    <xf numFmtId="0" fontId="16" fillId="2" borderId="71" xfId="0" applyFont="1" applyFill="1" applyBorder="1" applyAlignment="1" applyProtection="1">
      <alignment horizontal="center" vertical="center" wrapText="1"/>
      <protection locked="0"/>
    </xf>
    <xf numFmtId="0" fontId="16" fillId="2" borderId="69" xfId="0" applyFont="1" applyFill="1" applyBorder="1" applyAlignment="1" applyProtection="1">
      <alignment horizontal="center" vertical="center" wrapText="1"/>
      <protection locked="0"/>
    </xf>
    <xf numFmtId="0" fontId="14" fillId="0" borderId="9" xfId="0" applyFont="1" applyBorder="1" applyAlignment="1" applyProtection="1">
      <alignment horizontal="center" vertical="center" wrapText="1"/>
      <protection locked="0"/>
    </xf>
    <xf numFmtId="0" fontId="22" fillId="2" borderId="14" xfId="0" applyFont="1" applyFill="1" applyBorder="1" applyAlignment="1" applyProtection="1">
      <alignment horizontal="center" vertical="center" wrapText="1"/>
      <protection locked="0"/>
    </xf>
    <xf numFmtId="2" fontId="22" fillId="2" borderId="14" xfId="0" applyNumberFormat="1" applyFont="1" applyFill="1" applyBorder="1" applyAlignment="1" applyProtection="1">
      <alignment horizontal="center" vertical="center" wrapText="1"/>
      <protection locked="0"/>
    </xf>
    <xf numFmtId="0" fontId="29" fillId="4" borderId="9" xfId="0" applyFont="1" applyFill="1" applyBorder="1" applyAlignment="1" applyProtection="1">
      <alignment horizontal="center" vertical="center" wrapText="1"/>
      <protection locked="0"/>
    </xf>
    <xf numFmtId="0" fontId="22" fillId="2" borderId="61" xfId="0" applyFont="1" applyFill="1" applyBorder="1" applyAlignment="1" applyProtection="1">
      <alignment horizontal="center" vertical="center" wrapText="1"/>
      <protection locked="0"/>
    </xf>
    <xf numFmtId="0" fontId="22" fillId="2" borderId="69" xfId="0" applyFont="1" applyFill="1" applyBorder="1" applyAlignment="1" applyProtection="1">
      <alignment horizontal="center" vertical="center" wrapText="1"/>
      <protection locked="0"/>
    </xf>
    <xf numFmtId="2" fontId="22" fillId="0" borderId="9" xfId="0" applyNumberFormat="1" applyFont="1" applyBorder="1" applyAlignment="1" applyProtection="1">
      <alignment horizontal="center" vertical="center" wrapText="1"/>
      <protection hidden="1"/>
    </xf>
    <xf numFmtId="0" fontId="29" fillId="0" borderId="9" xfId="0" applyFont="1" applyBorder="1" applyAlignment="1" applyProtection="1">
      <alignment horizontal="center" vertical="center" wrapText="1"/>
      <protection locked="0"/>
    </xf>
    <xf numFmtId="0" fontId="14" fillId="0" borderId="38" xfId="0" applyFont="1" applyBorder="1" applyAlignment="1">
      <alignment horizontal="center" vertical="center" wrapText="1"/>
    </xf>
    <xf numFmtId="0" fontId="49" fillId="0" borderId="0" xfId="0" applyFont="1" applyAlignment="1">
      <alignment horizontal="center" vertical="center" wrapText="1"/>
    </xf>
    <xf numFmtId="2" fontId="41" fillId="0" borderId="0" xfId="0" applyNumberFormat="1" applyFont="1" applyAlignment="1">
      <alignment horizontal="center" vertical="center" wrapText="1"/>
    </xf>
    <xf numFmtId="2" fontId="50" fillId="0" borderId="0" xfId="0" applyNumberFormat="1" applyFont="1" applyAlignment="1">
      <alignment horizontal="center" vertical="center" wrapText="1"/>
    </xf>
    <xf numFmtId="0" fontId="51" fillId="0" borderId="0" xfId="8" applyFont="1" applyAlignment="1">
      <alignment horizontal="center" vertical="center" wrapText="1"/>
    </xf>
    <xf numFmtId="0" fontId="22" fillId="2" borderId="71" xfId="0" applyFont="1" applyFill="1" applyBorder="1" applyAlignment="1" applyProtection="1">
      <alignment horizontal="center" vertical="center" wrapText="1"/>
      <protection locked="0"/>
    </xf>
    <xf numFmtId="0" fontId="38" fillId="0" borderId="9" xfId="0" applyFont="1" applyBorder="1" applyAlignment="1" applyProtection="1">
      <alignment horizontal="center" vertical="center" wrapText="1"/>
      <protection locked="0"/>
    </xf>
    <xf numFmtId="2" fontId="22" fillId="2" borderId="15" xfId="0" applyNumberFormat="1" applyFont="1" applyFill="1" applyBorder="1" applyAlignment="1" applyProtection="1">
      <alignment horizontal="center" vertical="center" wrapText="1"/>
      <protection locked="0"/>
    </xf>
    <xf numFmtId="0" fontId="22" fillId="2" borderId="25" xfId="0" applyFont="1" applyFill="1" applyBorder="1" applyAlignment="1" applyProtection="1">
      <alignment horizontal="center" vertical="center" wrapText="1"/>
      <protection locked="0"/>
    </xf>
    <xf numFmtId="0" fontId="22" fillId="2" borderId="12" xfId="0" applyFont="1" applyFill="1" applyBorder="1" applyAlignment="1">
      <alignment horizontal="center" vertical="center" wrapText="1"/>
    </xf>
    <xf numFmtId="0" fontId="29" fillId="9" borderId="12" xfId="0" applyFont="1" applyFill="1" applyBorder="1" applyAlignment="1">
      <alignment horizontal="center" vertical="center" wrapText="1"/>
    </xf>
    <xf numFmtId="2" fontId="22" fillId="9" borderId="12" xfId="0" applyNumberFormat="1" applyFont="1" applyFill="1" applyBorder="1" applyAlignment="1">
      <alignment horizontal="center" vertical="center" wrapText="1"/>
    </xf>
    <xf numFmtId="0" fontId="22" fillId="9" borderId="26" xfId="0" applyFont="1" applyFill="1" applyBorder="1" applyAlignment="1">
      <alignment horizontal="center" vertical="center" wrapText="1"/>
    </xf>
    <xf numFmtId="0" fontId="29" fillId="0" borderId="26" xfId="0" applyFont="1" applyBorder="1" applyAlignment="1">
      <alignment horizontal="center" vertical="center" wrapText="1"/>
    </xf>
    <xf numFmtId="0" fontId="14" fillId="0" borderId="10" xfId="0" applyFont="1" applyBorder="1" applyAlignment="1">
      <alignment horizontal="center" vertical="center" wrapText="1"/>
    </xf>
    <xf numFmtId="0" fontId="14" fillId="8" borderId="0" xfId="0" applyFont="1" applyFill="1" applyAlignment="1">
      <alignment horizontal="center" vertical="center" wrapText="1"/>
    </xf>
    <xf numFmtId="0" fontId="22" fillId="2" borderId="9" xfId="0" applyFont="1" applyFill="1" applyBorder="1" applyAlignment="1">
      <alignment horizontal="center" vertical="center" wrapText="1"/>
    </xf>
    <xf numFmtId="0" fontId="29" fillId="0" borderId="9" xfId="0" applyFont="1" applyBorder="1" applyAlignment="1">
      <alignment horizontal="center" vertical="center" wrapText="1"/>
    </xf>
    <xf numFmtId="0" fontId="22" fillId="3" borderId="9" xfId="0" applyFont="1" applyFill="1" applyBorder="1" applyAlignment="1" applyProtection="1">
      <alignment horizontal="center" vertical="center" wrapText="1"/>
      <protection locked="0"/>
    </xf>
    <xf numFmtId="0" fontId="53" fillId="0" borderId="9" xfId="0" applyFont="1" applyBorder="1" applyAlignment="1" applyProtection="1">
      <alignment horizontal="center" vertical="center" wrapText="1"/>
      <protection locked="0"/>
    </xf>
    <xf numFmtId="0" fontId="22" fillId="8" borderId="9" xfId="0" applyFont="1" applyFill="1" applyBorder="1" applyAlignment="1" applyProtection="1">
      <alignment horizontal="center" vertical="center" wrapText="1"/>
      <protection locked="0"/>
    </xf>
    <xf numFmtId="0" fontId="22" fillId="2" borderId="73" xfId="0" applyFont="1" applyFill="1" applyBorder="1" applyAlignment="1" applyProtection="1">
      <alignment horizontal="center" vertical="center" wrapText="1"/>
      <protection locked="0"/>
    </xf>
    <xf numFmtId="0" fontId="41" fillId="0" borderId="10" xfId="0" applyFont="1" applyBorder="1" applyAlignment="1">
      <alignment horizontal="center" vertical="center" wrapText="1"/>
    </xf>
    <xf numFmtId="0" fontId="17" fillId="8" borderId="0" xfId="0" applyFont="1" applyFill="1" applyAlignment="1">
      <alignment vertical="center"/>
    </xf>
    <xf numFmtId="0" fontId="17" fillId="8" borderId="36" xfId="0" applyFont="1" applyFill="1" applyBorder="1" applyAlignment="1">
      <alignment vertical="center"/>
    </xf>
    <xf numFmtId="0" fontId="16" fillId="8" borderId="0" xfId="0" applyFont="1" applyFill="1" applyAlignment="1">
      <alignment vertical="center"/>
    </xf>
    <xf numFmtId="0" fontId="0" fillId="11" borderId="0" xfId="0" applyFill="1" applyAlignment="1">
      <alignment wrapText="1"/>
    </xf>
    <xf numFmtId="0" fontId="0" fillId="11" borderId="9" xfId="0" applyFill="1" applyBorder="1"/>
    <xf numFmtId="0" fontId="0" fillId="11" borderId="9" xfId="0" applyFill="1" applyBorder="1" applyAlignment="1">
      <alignment horizontal="center" vertical="center"/>
    </xf>
    <xf numFmtId="0" fontId="0" fillId="11" borderId="12" xfId="0" applyFill="1" applyBorder="1" applyAlignment="1">
      <alignment horizontal="center" vertical="center"/>
    </xf>
    <xf numFmtId="0" fontId="0" fillId="3" borderId="9" xfId="0" applyFill="1" applyBorder="1" applyAlignment="1">
      <alignment horizontal="center" vertical="center"/>
    </xf>
    <xf numFmtId="0" fontId="54" fillId="2" borderId="9" xfId="0" applyFont="1" applyFill="1" applyBorder="1" applyAlignment="1">
      <alignment horizontal="center" vertical="center" wrapText="1"/>
    </xf>
    <xf numFmtId="0" fontId="22" fillId="2" borderId="15" xfId="0" applyFont="1" applyFill="1" applyBorder="1" applyAlignment="1">
      <alignment horizontal="center" vertical="center" wrapText="1"/>
    </xf>
    <xf numFmtId="0" fontId="29" fillId="4" borderId="15" xfId="0" applyFont="1" applyFill="1" applyBorder="1" applyAlignment="1">
      <alignment horizontal="center" vertical="center" wrapText="1"/>
    </xf>
    <xf numFmtId="0" fontId="29" fillId="0" borderId="15" xfId="0" applyFont="1" applyBorder="1" applyAlignment="1">
      <alignment horizontal="center" vertical="center" wrapText="1"/>
    </xf>
    <xf numFmtId="0" fontId="29" fillId="0" borderId="72" xfId="0" applyFont="1" applyBorder="1" applyAlignment="1">
      <alignment horizontal="center" vertical="center" wrapText="1"/>
    </xf>
    <xf numFmtId="0" fontId="14" fillId="0" borderId="9" xfId="0" applyFont="1" applyBorder="1" applyAlignment="1">
      <alignment horizontal="center" vertical="center" wrapText="1"/>
    </xf>
    <xf numFmtId="0" fontId="29" fillId="2" borderId="9" xfId="0" applyFont="1" applyFill="1" applyBorder="1" applyAlignment="1">
      <alignment horizontal="center" vertical="center" wrapText="1"/>
    </xf>
    <xf numFmtId="0" fontId="17" fillId="3" borderId="9" xfId="0" applyFont="1" applyFill="1" applyBorder="1" applyAlignment="1" applyProtection="1">
      <alignment horizontal="center" vertical="center" wrapText="1"/>
      <protection locked="0"/>
    </xf>
    <xf numFmtId="2" fontId="16" fillId="0" borderId="9" xfId="0" applyNumberFormat="1" applyFont="1" applyBorder="1" applyAlignment="1">
      <alignment horizontal="center" vertical="center" wrapText="1"/>
    </xf>
    <xf numFmtId="0" fontId="0" fillId="0" borderId="9" xfId="0" applyBorder="1" applyAlignment="1">
      <alignment horizontal="center" vertical="center" wrapText="1"/>
    </xf>
    <xf numFmtId="164" fontId="0" fillId="0" borderId="0" xfId="0" applyNumberFormat="1" applyAlignment="1">
      <alignment horizontal="center"/>
    </xf>
    <xf numFmtId="0" fontId="14" fillId="0" borderId="9" xfId="0" applyFont="1" applyFill="1" applyBorder="1" applyAlignment="1" applyProtection="1">
      <alignment horizontal="center" vertical="center" wrapText="1"/>
      <protection locked="0"/>
    </xf>
    <xf numFmtId="0" fontId="29" fillId="0" borderId="9" xfId="0" applyFont="1" applyFill="1" applyBorder="1" applyAlignment="1" applyProtection="1">
      <alignment horizontal="center" vertical="center" wrapText="1"/>
      <protection locked="0"/>
    </xf>
    <xf numFmtId="0" fontId="38" fillId="0" borderId="9" xfId="0" applyFont="1" applyFill="1" applyBorder="1" applyAlignment="1" applyProtection="1">
      <alignment horizontal="center" vertical="center" wrapText="1"/>
      <protection locked="0"/>
    </xf>
    <xf numFmtId="0" fontId="53" fillId="0" borderId="9" xfId="0" applyFont="1" applyFill="1" applyBorder="1" applyAlignment="1" applyProtection="1">
      <alignment horizontal="center" vertical="center" wrapText="1"/>
      <protection locked="0"/>
    </xf>
    <xf numFmtId="0" fontId="22" fillId="2" borderId="9" xfId="0" applyFont="1" applyFill="1" applyBorder="1" applyAlignment="1" applyProtection="1">
      <alignment horizontal="center" vertical="center" wrapText="1"/>
      <protection locked="0"/>
    </xf>
    <xf numFmtId="0" fontId="22" fillId="2" borderId="15" xfId="0" applyFont="1" applyFill="1" applyBorder="1" applyAlignment="1" applyProtection="1">
      <alignment horizontal="center" vertical="center" wrapText="1"/>
      <protection locked="0"/>
    </xf>
    <xf numFmtId="0" fontId="29" fillId="2" borderId="9" xfId="0" applyFont="1" applyFill="1" applyBorder="1" applyAlignment="1" applyProtection="1">
      <alignment horizontal="center" vertical="center" wrapText="1"/>
      <protection locked="0"/>
    </xf>
    <xf numFmtId="0" fontId="16" fillId="2" borderId="9" xfId="0" applyFont="1" applyFill="1" applyBorder="1" applyAlignment="1" applyProtection="1">
      <alignment horizontal="center" vertical="center" wrapText="1"/>
      <protection locked="0"/>
    </xf>
    <xf numFmtId="0" fontId="14" fillId="0" borderId="0" xfId="0" applyFont="1" applyBorder="1" applyAlignment="1">
      <alignment horizontal="center" vertical="center" wrapText="1"/>
    </xf>
    <xf numFmtId="0" fontId="41" fillId="2" borderId="9" xfId="0" applyFont="1" applyFill="1" applyBorder="1" applyAlignment="1" applyProtection="1">
      <alignment horizontal="center" vertical="center" wrapText="1"/>
      <protection locked="0"/>
    </xf>
    <xf numFmtId="0" fontId="41" fillId="3" borderId="9" xfId="0" applyFont="1" applyFill="1" applyBorder="1" applyAlignment="1" applyProtection="1">
      <alignment horizontal="center" vertical="center" wrapText="1"/>
      <protection locked="0"/>
    </xf>
    <xf numFmtId="2" fontId="41" fillId="0" borderId="9" xfId="0" applyNumberFormat="1" applyFont="1" applyBorder="1" applyAlignment="1">
      <alignment horizontal="center" vertical="center" wrapText="1"/>
    </xf>
    <xf numFmtId="2" fontId="16" fillId="0" borderId="9" xfId="0" applyNumberFormat="1" applyFont="1" applyBorder="1" applyAlignment="1" applyProtection="1">
      <alignment horizontal="center" vertical="center" wrapText="1"/>
      <protection locked="0"/>
    </xf>
    <xf numFmtId="0" fontId="41" fillId="0" borderId="0" xfId="0" applyFont="1" applyBorder="1" applyAlignment="1">
      <alignment horizontal="center" vertical="center" wrapText="1"/>
    </xf>
    <xf numFmtId="0" fontId="29" fillId="4" borderId="9" xfId="0" applyFont="1" applyFill="1" applyBorder="1" applyAlignment="1">
      <alignment horizontal="center" vertical="center" wrapText="1"/>
    </xf>
    <xf numFmtId="0" fontId="0" fillId="0" borderId="0" xfId="0" applyBorder="1" applyAlignment="1">
      <alignment horizontal="center" vertical="center" wrapText="1"/>
    </xf>
    <xf numFmtId="0" fontId="17" fillId="0" borderId="9" xfId="0" applyFont="1" applyBorder="1" applyAlignment="1" applyProtection="1">
      <alignment horizontal="center" vertical="center" wrapText="1"/>
      <protection locked="0"/>
    </xf>
    <xf numFmtId="43" fontId="17" fillId="3" borderId="9" xfId="12" applyFont="1" applyFill="1" applyBorder="1" applyAlignment="1" applyProtection="1">
      <alignment horizontal="center" vertical="center" wrapText="1"/>
      <protection locked="0"/>
    </xf>
    <xf numFmtId="0" fontId="17" fillId="3" borderId="9" xfId="0" applyFont="1" applyFill="1" applyBorder="1" applyAlignment="1">
      <alignment horizontal="center" vertical="center" wrapText="1"/>
    </xf>
    <xf numFmtId="0" fontId="22" fillId="2" borderId="59" xfId="0" applyFont="1" applyFill="1" applyBorder="1" applyAlignment="1" applyProtection="1">
      <alignment horizontal="center" vertical="center" wrapText="1"/>
      <protection locked="0"/>
    </xf>
    <xf numFmtId="2" fontId="22" fillId="2" borderId="9" xfId="0" applyNumberFormat="1" applyFont="1" applyFill="1" applyBorder="1" applyAlignment="1" applyProtection="1">
      <alignment horizontal="center" vertical="center" wrapText="1"/>
      <protection locked="0"/>
    </xf>
    <xf numFmtId="0" fontId="9" fillId="0" borderId="9" xfId="8" applyBorder="1" applyAlignment="1" applyProtection="1">
      <alignment horizontal="center" vertical="center" wrapText="1"/>
      <protection locked="0"/>
    </xf>
    <xf numFmtId="2" fontId="22" fillId="8" borderId="15" xfId="0" applyNumberFormat="1" applyFont="1" applyFill="1" applyBorder="1" applyAlignment="1">
      <alignment horizontal="center" vertical="center" wrapText="1"/>
    </xf>
    <xf numFmtId="0" fontId="29" fillId="9" borderId="15" xfId="0" applyFont="1" applyFill="1" applyBorder="1" applyAlignment="1">
      <alignment horizontal="center" vertical="center" wrapText="1"/>
    </xf>
    <xf numFmtId="0" fontId="22" fillId="9" borderId="15" xfId="0" applyFont="1" applyFill="1" applyBorder="1" applyAlignment="1">
      <alignment horizontal="center" vertical="center" wrapText="1"/>
    </xf>
    <xf numFmtId="0" fontId="48" fillId="0" borderId="9" xfId="0" applyFont="1" applyBorder="1" applyAlignment="1" applyProtection="1">
      <alignment horizontal="center" vertical="center"/>
      <protection locked="0"/>
    </xf>
    <xf numFmtId="0" fontId="48" fillId="0" borderId="0" xfId="0" applyFont="1" applyAlignment="1">
      <alignment horizontal="center" vertical="center"/>
    </xf>
    <xf numFmtId="164" fontId="14" fillId="0" borderId="0" xfId="0" applyNumberFormat="1" applyFont="1" applyAlignment="1">
      <alignment horizontal="center" vertical="center" wrapText="1"/>
    </xf>
    <xf numFmtId="0" fontId="5" fillId="8" borderId="0" xfId="4" applyFont="1" applyFill="1" applyAlignment="1">
      <alignment horizontal="center" vertical="center" wrapText="1"/>
    </xf>
    <xf numFmtId="0" fontId="5" fillId="8" borderId="38" xfId="4" applyFont="1" applyFill="1" applyBorder="1" applyAlignment="1">
      <alignment horizontal="center" vertical="center" wrapText="1"/>
    </xf>
    <xf numFmtId="0" fontId="22" fillId="2" borderId="65" xfId="0" applyFont="1" applyFill="1" applyBorder="1" applyAlignment="1">
      <alignment horizontal="center" vertical="center" wrapText="1"/>
    </xf>
    <xf numFmtId="0" fontId="14" fillId="3" borderId="9" xfId="0" applyFont="1" applyFill="1" applyBorder="1" applyAlignment="1" applyProtection="1">
      <alignment horizontal="center" vertical="center" wrapText="1"/>
      <protection locked="0"/>
    </xf>
    <xf numFmtId="0" fontId="14" fillId="0" borderId="0" xfId="0" applyFont="1" applyAlignment="1">
      <alignment horizontal="center" vertical="center"/>
    </xf>
    <xf numFmtId="0" fontId="5" fillId="0" borderId="0" xfId="0" applyFont="1" applyAlignment="1">
      <alignment horizontal="center" vertical="center" wrapText="1"/>
    </xf>
    <xf numFmtId="0" fontId="22" fillId="0" borderId="16" xfId="0" applyFont="1" applyBorder="1" applyAlignment="1">
      <alignment horizontal="left" wrapText="1"/>
    </xf>
    <xf numFmtId="0" fontId="22" fillId="0" borderId="17" xfId="0" applyFont="1" applyBorder="1" applyAlignment="1">
      <alignment horizontal="left" wrapText="1"/>
    </xf>
    <xf numFmtId="0" fontId="27" fillId="8" borderId="0" xfId="0" applyFont="1" applyFill="1" applyAlignment="1">
      <alignment horizontal="left" vertical="center" wrapText="1"/>
    </xf>
    <xf numFmtId="0" fontId="26" fillId="8" borderId="0" xfId="0" applyFont="1" applyFill="1" applyAlignment="1">
      <alignment horizontal="left" vertical="center" wrapText="1"/>
    </xf>
    <xf numFmtId="0" fontId="24" fillId="8" borderId="0" xfId="0" applyFont="1" applyFill="1" applyAlignment="1">
      <alignment horizontal="center" vertical="center"/>
    </xf>
    <xf numFmtId="0" fontId="25" fillId="8" borderId="0" xfId="0" applyFont="1" applyFill="1" applyAlignment="1">
      <alignment horizontal="left" vertical="center"/>
    </xf>
    <xf numFmtId="0" fontId="12" fillId="0" borderId="37" xfId="0" quotePrefix="1" applyFont="1" applyBorder="1" applyAlignment="1" applyProtection="1">
      <alignment horizontal="left" vertical="center" wrapText="1" indent="2"/>
      <protection locked="0"/>
    </xf>
    <xf numFmtId="0" fontId="12" fillId="0" borderId="42" xfId="0" quotePrefix="1" applyFont="1" applyBorder="1" applyAlignment="1" applyProtection="1">
      <alignment horizontal="left" vertical="center" wrapText="1" indent="2"/>
      <protection locked="0"/>
    </xf>
    <xf numFmtId="0" fontId="12" fillId="0" borderId="75" xfId="0" quotePrefix="1" applyFont="1" applyBorder="1" applyAlignment="1" applyProtection="1">
      <alignment horizontal="left" vertical="center" wrapText="1" indent="2"/>
      <protection locked="0"/>
    </xf>
    <xf numFmtId="0" fontId="12" fillId="0" borderId="76" xfId="0" applyFont="1" applyBorder="1" applyAlignment="1" applyProtection="1">
      <alignment horizontal="left" vertical="center" wrapText="1" indent="2"/>
      <protection locked="0"/>
    </xf>
    <xf numFmtId="0" fontId="12" fillId="0" borderId="42" xfId="0" applyFont="1" applyBorder="1" applyAlignment="1" applyProtection="1">
      <alignment horizontal="left" vertical="center" wrapText="1" indent="2"/>
      <protection locked="0"/>
    </xf>
    <xf numFmtId="0" fontId="12" fillId="0" borderId="40" xfId="0" applyFont="1" applyBorder="1" applyAlignment="1" applyProtection="1">
      <alignment horizontal="left" vertical="center" wrapText="1" indent="2"/>
      <protection locked="0"/>
    </xf>
    <xf numFmtId="0" fontId="12" fillId="0" borderId="37" xfId="0" applyFont="1" applyBorder="1" applyAlignment="1" applyProtection="1">
      <alignment horizontal="left" vertical="center" wrapText="1" indent="2"/>
      <protection locked="0"/>
    </xf>
    <xf numFmtId="0" fontId="12" fillId="0" borderId="5" xfId="0" applyFont="1" applyBorder="1" applyAlignment="1" applyProtection="1">
      <alignment horizontal="left" vertical="center" wrapText="1" indent="2"/>
      <protection locked="0"/>
    </xf>
    <xf numFmtId="0" fontId="12" fillId="0" borderId="9" xfId="0" applyFont="1" applyBorder="1" applyAlignment="1" applyProtection="1">
      <alignment horizontal="left" vertical="center" wrapText="1" indent="2"/>
      <protection locked="0"/>
    </xf>
    <xf numFmtId="0" fontId="20" fillId="7" borderId="0" xfId="0" applyFont="1" applyFill="1" applyAlignment="1">
      <alignment horizontal="center" vertical="center" wrapText="1"/>
    </xf>
    <xf numFmtId="0" fontId="20" fillId="7" borderId="24" xfId="0" applyFont="1" applyFill="1" applyBorder="1" applyAlignment="1">
      <alignment horizontal="center" vertical="center" wrapText="1"/>
    </xf>
    <xf numFmtId="0" fontId="12" fillId="10" borderId="0" xfId="0" applyFont="1" applyFill="1" applyAlignment="1">
      <alignment horizontal="center" vertical="center" wrapText="1"/>
    </xf>
    <xf numFmtId="0" fontId="30" fillId="11" borderId="0" xfId="0" applyFont="1" applyFill="1" applyAlignment="1">
      <alignment horizontal="center" vertical="center" wrapText="1"/>
    </xf>
    <xf numFmtId="0" fontId="30" fillId="11" borderId="24" xfId="0" applyFont="1" applyFill="1" applyBorder="1" applyAlignment="1">
      <alignment horizontal="center" vertical="center" wrapText="1"/>
    </xf>
    <xf numFmtId="165" fontId="26" fillId="0" borderId="2" xfId="0" applyNumberFormat="1" applyFont="1" applyBorder="1" applyAlignment="1" applyProtection="1">
      <alignment horizontal="center" vertical="center" wrapText="1"/>
      <protection locked="0"/>
    </xf>
    <xf numFmtId="165" fontId="26" fillId="0" borderId="1" xfId="0" applyNumberFormat="1" applyFont="1" applyBorder="1" applyAlignment="1" applyProtection="1">
      <alignment horizontal="center" vertical="center" wrapText="1"/>
      <protection locked="0"/>
    </xf>
    <xf numFmtId="165" fontId="26" fillId="0" borderId="18" xfId="0" applyNumberFormat="1" applyFont="1" applyBorder="1" applyAlignment="1" applyProtection="1">
      <alignment horizontal="center" vertical="center" wrapText="1"/>
      <protection locked="0"/>
    </xf>
    <xf numFmtId="0" fontId="30" fillId="7" borderId="19" xfId="0" applyFont="1" applyFill="1" applyBorder="1" applyAlignment="1">
      <alignment horizontal="center" vertical="center" wrapText="1"/>
    </xf>
    <xf numFmtId="0" fontId="30" fillId="7" borderId="12" xfId="0" applyFont="1" applyFill="1" applyBorder="1" applyAlignment="1">
      <alignment horizontal="center" vertical="center" wrapText="1"/>
    </xf>
    <xf numFmtId="0" fontId="30" fillId="7" borderId="20" xfId="0" applyFont="1" applyFill="1" applyBorder="1" applyAlignment="1">
      <alignment horizontal="center" vertical="center" wrapText="1"/>
    </xf>
    <xf numFmtId="0" fontId="26" fillId="0" borderId="2"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0" borderId="18" xfId="0" applyFont="1" applyBorder="1" applyAlignment="1" applyProtection="1">
      <alignment horizontal="center" vertical="center" wrapText="1"/>
      <protection locked="0"/>
    </xf>
    <xf numFmtId="0" fontId="12" fillId="0" borderId="9" xfId="0" quotePrefix="1" applyFont="1" applyBorder="1" applyAlignment="1" applyProtection="1">
      <alignment horizontal="left" vertical="center" wrapText="1" indent="2"/>
      <protection locked="0"/>
    </xf>
    <xf numFmtId="0" fontId="12" fillId="0" borderId="6" xfId="0" applyFont="1" applyBorder="1" applyAlignment="1" applyProtection="1">
      <alignment horizontal="left" vertical="center" wrapText="1" indent="2"/>
      <protection locked="0"/>
    </xf>
    <xf numFmtId="0" fontId="12" fillId="0" borderId="7" xfId="0" applyFont="1" applyBorder="1" applyAlignment="1" applyProtection="1">
      <alignment horizontal="left" vertical="center" wrapText="1" indent="2"/>
      <protection locked="0"/>
    </xf>
    <xf numFmtId="0" fontId="12" fillId="0" borderId="21" xfId="0" applyFont="1" applyBorder="1" applyAlignment="1" applyProtection="1">
      <alignment horizontal="left" vertical="center" wrapText="1" indent="2"/>
      <protection locked="0"/>
    </xf>
    <xf numFmtId="0" fontId="12" fillId="0" borderId="8" xfId="0" applyFont="1" applyBorder="1" applyAlignment="1" applyProtection="1">
      <alignment horizontal="left" vertical="center" wrapText="1" indent="2"/>
      <protection locked="0"/>
    </xf>
    <xf numFmtId="0" fontId="12" fillId="0" borderId="21"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2" fillId="8" borderId="5" xfId="0" applyFont="1" applyFill="1" applyBorder="1" applyAlignment="1" applyProtection="1">
      <alignment horizontal="left" vertical="center" wrapText="1" indent="2"/>
      <protection locked="0"/>
    </xf>
    <xf numFmtId="0" fontId="12" fillId="8" borderId="9" xfId="0" applyFont="1" applyFill="1" applyBorder="1" applyAlignment="1" applyProtection="1">
      <alignment horizontal="left" vertical="center" wrapText="1" indent="2"/>
      <protection locked="0"/>
    </xf>
    <xf numFmtId="0" fontId="12" fillId="8" borderId="6" xfId="0" applyFont="1" applyFill="1" applyBorder="1" applyAlignment="1" applyProtection="1">
      <alignment horizontal="left" vertical="center" wrapText="1" indent="2"/>
      <protection locked="0"/>
    </xf>
    <xf numFmtId="0" fontId="30" fillId="11" borderId="11" xfId="0" applyFont="1" applyFill="1" applyBorder="1" applyAlignment="1">
      <alignment horizontal="center" vertical="center" wrapText="1"/>
    </xf>
    <xf numFmtId="0" fontId="30" fillId="11" borderId="10" xfId="0" applyFont="1" applyFill="1" applyBorder="1" applyAlignment="1">
      <alignment horizontal="center" vertical="center" wrapText="1"/>
    </xf>
    <xf numFmtId="0" fontId="30" fillId="11" borderId="22" xfId="0" applyFont="1" applyFill="1" applyBorder="1" applyAlignment="1">
      <alignment horizontal="center" vertical="center" wrapText="1"/>
    </xf>
    <xf numFmtId="0" fontId="12" fillId="0" borderId="3" xfId="0" applyFont="1" applyBorder="1" applyAlignment="1" applyProtection="1">
      <alignment horizontal="left" vertical="center" wrapText="1" indent="2"/>
      <protection locked="0"/>
    </xf>
    <xf numFmtId="0" fontId="12" fillId="0" borderId="23" xfId="0" applyFont="1" applyBorder="1" applyAlignment="1" applyProtection="1">
      <alignment horizontal="left" vertical="center" wrapText="1" indent="2"/>
      <protection locked="0"/>
    </xf>
    <xf numFmtId="0" fontId="12" fillId="0" borderId="4" xfId="0" applyFont="1" applyBorder="1" applyAlignment="1" applyProtection="1">
      <alignment horizontal="left" vertical="center" wrapText="1" indent="2"/>
      <protection locked="0"/>
    </xf>
    <xf numFmtId="0" fontId="16" fillId="12" borderId="9" xfId="0" applyFont="1" applyFill="1" applyBorder="1" applyAlignment="1">
      <alignment horizontal="center"/>
    </xf>
    <xf numFmtId="0" fontId="16" fillId="12" borderId="0" xfId="0" applyFont="1" applyFill="1" applyAlignment="1">
      <alignment horizontal="center"/>
    </xf>
    <xf numFmtId="0" fontId="18" fillId="11" borderId="3" xfId="4" applyFont="1" applyFill="1" applyBorder="1" applyAlignment="1">
      <alignment horizontal="center" vertical="center" wrapText="1"/>
    </xf>
    <xf numFmtId="0" fontId="18" fillId="11" borderId="23" xfId="4" applyFont="1" applyFill="1" applyBorder="1" applyAlignment="1">
      <alignment horizontal="center" vertical="center" wrapText="1"/>
    </xf>
    <xf numFmtId="0" fontId="22" fillId="2" borderId="9" xfId="0" applyFont="1" applyFill="1" applyBorder="1" applyAlignment="1" applyProtection="1">
      <alignment horizontal="center" vertical="center" wrapText="1"/>
      <protection locked="0"/>
    </xf>
    <xf numFmtId="0" fontId="26" fillId="11" borderId="54" xfId="4" applyFont="1" applyFill="1" applyBorder="1" applyAlignment="1">
      <alignment horizontal="left" vertical="center" wrapText="1"/>
    </xf>
    <xf numFmtId="0" fontId="26" fillId="11" borderId="26" xfId="4" applyFont="1" applyFill="1" applyBorder="1" applyAlignment="1">
      <alignment horizontal="left" vertical="center" wrapText="1"/>
    </xf>
    <xf numFmtId="0" fontId="26" fillId="11" borderId="70" xfId="4" applyFont="1" applyFill="1" applyBorder="1" applyAlignment="1">
      <alignment horizontal="left" vertical="center" wrapText="1"/>
    </xf>
    <xf numFmtId="0" fontId="18" fillId="11" borderId="2" xfId="4" applyFont="1" applyFill="1" applyBorder="1" applyAlignment="1">
      <alignment horizontal="center" vertical="center" wrapText="1"/>
    </xf>
    <xf numFmtId="0" fontId="18" fillId="11" borderId="1" xfId="4" applyFont="1" applyFill="1" applyBorder="1" applyAlignment="1">
      <alignment horizontal="center" vertical="center" wrapText="1"/>
    </xf>
    <xf numFmtId="0" fontId="18" fillId="11" borderId="37" xfId="4" applyFont="1" applyFill="1" applyBorder="1" applyAlignment="1">
      <alignment horizontal="center" vertical="center" wrapText="1"/>
    </xf>
    <xf numFmtId="0" fontId="18" fillId="11" borderId="42" xfId="4" applyFont="1" applyFill="1" applyBorder="1" applyAlignment="1">
      <alignment horizontal="center" vertical="center" wrapText="1"/>
    </xf>
    <xf numFmtId="0" fontId="29" fillId="2" borderId="9" xfId="0" applyFont="1" applyFill="1" applyBorder="1" applyAlignment="1" applyProtection="1">
      <alignment horizontal="center" vertical="center" wrapText="1"/>
      <protection locked="0"/>
    </xf>
    <xf numFmtId="0" fontId="18" fillId="11" borderId="9" xfId="4" applyFont="1" applyFill="1" applyBorder="1" applyAlignment="1">
      <alignment horizontal="center" vertical="center" wrapText="1"/>
    </xf>
    <xf numFmtId="0" fontId="18" fillId="11" borderId="11" xfId="4" applyFont="1" applyFill="1" applyBorder="1" applyAlignment="1">
      <alignment horizontal="center" vertical="center" wrapText="1"/>
    </xf>
    <xf numFmtId="0" fontId="18" fillId="11" borderId="10" xfId="4" applyFont="1" applyFill="1" applyBorder="1" applyAlignment="1">
      <alignment horizontal="center" vertical="center" wrapText="1"/>
    </xf>
    <xf numFmtId="0" fontId="17" fillId="2" borderId="9" xfId="0" applyFont="1" applyFill="1" applyBorder="1" applyAlignment="1" applyProtection="1">
      <alignment horizontal="center" vertical="center" wrapText="1"/>
      <protection locked="0"/>
    </xf>
    <xf numFmtId="0" fontId="16" fillId="2" borderId="9" xfId="0" applyFont="1" applyFill="1" applyBorder="1" applyAlignment="1" applyProtection="1">
      <alignment horizontal="center" vertical="center" wrapText="1"/>
      <protection locked="0"/>
    </xf>
    <xf numFmtId="0" fontId="37" fillId="12" borderId="3" xfId="0" applyFont="1" applyFill="1" applyBorder="1" applyAlignment="1">
      <alignment horizontal="center"/>
    </xf>
    <xf numFmtId="0" fontId="37" fillId="12" borderId="23" xfId="0" applyFont="1" applyFill="1" applyBorder="1" applyAlignment="1">
      <alignment horizontal="center"/>
    </xf>
    <xf numFmtId="0" fontId="37" fillId="12" borderId="4" xfId="0" applyFont="1" applyFill="1" applyBorder="1" applyAlignment="1">
      <alignment horizontal="center"/>
    </xf>
    <xf numFmtId="0" fontId="16" fillId="0" borderId="37" xfId="0" applyFont="1" applyBorder="1" applyAlignment="1">
      <alignment horizontal="left" vertical="top" wrapText="1"/>
    </xf>
    <xf numFmtId="0" fontId="16" fillId="0" borderId="42" xfId="0" applyFont="1" applyBorder="1" applyAlignment="1">
      <alignment horizontal="left" vertical="top" wrapText="1"/>
    </xf>
    <xf numFmtId="0" fontId="16" fillId="0" borderId="40" xfId="0" applyFont="1" applyBorder="1" applyAlignment="1">
      <alignment horizontal="left" vertical="top" wrapText="1"/>
    </xf>
    <xf numFmtId="0" fontId="16" fillId="0" borderId="37" xfId="0" applyFont="1" applyBorder="1" applyAlignment="1">
      <alignment horizontal="left" wrapText="1"/>
    </xf>
    <xf numFmtId="0" fontId="16" fillId="0" borderId="42" xfId="0" applyFont="1" applyBorder="1" applyAlignment="1">
      <alignment horizontal="left" wrapText="1"/>
    </xf>
    <xf numFmtId="0" fontId="16" fillId="0" borderId="40" xfId="0" applyFont="1" applyBorder="1" applyAlignment="1">
      <alignment horizontal="left" wrapText="1"/>
    </xf>
    <xf numFmtId="0" fontId="16" fillId="0" borderId="54" xfId="0" applyFont="1" applyBorder="1" applyAlignment="1">
      <alignment horizontal="left" vertical="top" wrapText="1"/>
    </xf>
    <xf numFmtId="0" fontId="16" fillId="0" borderId="26" xfId="0" applyFont="1" applyBorder="1" applyAlignment="1">
      <alignment horizontal="left" vertical="top" wrapText="1"/>
    </xf>
    <xf numFmtId="0" fontId="16" fillId="0" borderId="43" xfId="0" applyFont="1" applyBorder="1" applyAlignment="1">
      <alignment horizontal="left" vertical="top" wrapText="1"/>
    </xf>
    <xf numFmtId="0" fontId="17" fillId="0" borderId="0" xfId="0" applyFont="1" applyAlignment="1">
      <alignment horizontal="left"/>
    </xf>
    <xf numFmtId="0" fontId="17" fillId="0" borderId="31" xfId="0" applyFont="1" applyBorder="1" applyAlignment="1">
      <alignment horizontal="left"/>
    </xf>
    <xf numFmtId="0" fontId="19" fillId="0" borderId="0" xfId="0" applyFont="1" applyAlignment="1">
      <alignment horizontal="center"/>
    </xf>
    <xf numFmtId="0" fontId="17" fillId="0" borderId="0" xfId="0" applyFont="1" applyAlignment="1">
      <alignment horizontal="left" wrapText="1"/>
    </xf>
    <xf numFmtId="0" fontId="17" fillId="0" borderId="31" xfId="0" applyFont="1" applyBorder="1" applyAlignment="1">
      <alignment horizontal="left" wrapText="1"/>
    </xf>
    <xf numFmtId="0" fontId="35" fillId="0" borderId="0" xfId="0" applyFont="1" applyAlignment="1">
      <alignment horizontal="center"/>
    </xf>
    <xf numFmtId="0" fontId="17" fillId="0" borderId="0" xfId="0" applyFont="1" applyAlignment="1">
      <alignment horizontal="left" vertical="top" wrapText="1"/>
    </xf>
    <xf numFmtId="0" fontId="34" fillId="0" borderId="2" xfId="0" applyFont="1" applyBorder="1" applyAlignment="1">
      <alignment horizontal="center"/>
    </xf>
    <xf numFmtId="0" fontId="34" fillId="0" borderId="1" xfId="0" applyFont="1" applyBorder="1" applyAlignment="1">
      <alignment horizontal="center"/>
    </xf>
    <xf numFmtId="0" fontId="34" fillId="0" borderId="18" xfId="0" applyFont="1" applyBorder="1" applyAlignment="1">
      <alignment horizontal="center"/>
    </xf>
    <xf numFmtId="0" fontId="34" fillId="0" borderId="27" xfId="0" applyFont="1" applyBorder="1" applyAlignment="1">
      <alignment horizontal="center"/>
    </xf>
    <xf numFmtId="0" fontId="34" fillId="0" borderId="28" xfId="0" applyFont="1" applyBorder="1" applyAlignment="1">
      <alignment horizontal="center"/>
    </xf>
    <xf numFmtId="0" fontId="35" fillId="0" borderId="30" xfId="0" applyFont="1" applyBorder="1" applyAlignment="1">
      <alignment horizontal="center"/>
    </xf>
    <xf numFmtId="0" fontId="37" fillId="12" borderId="52" xfId="0" applyFont="1" applyFill="1" applyBorder="1" applyAlignment="1">
      <alignment horizontal="center"/>
    </xf>
    <xf numFmtId="0" fontId="37" fillId="12" borderId="55" xfId="0" applyFont="1" applyFill="1" applyBorder="1" applyAlignment="1">
      <alignment horizontal="center"/>
    </xf>
    <xf numFmtId="0" fontId="6" fillId="8" borderId="9" xfId="0" applyFont="1" applyFill="1" applyBorder="1" applyAlignment="1">
      <alignment horizontal="right" vertical="center"/>
    </xf>
    <xf numFmtId="0" fontId="0" fillId="8" borderId="37" xfId="0" applyFill="1" applyBorder="1" applyAlignment="1">
      <alignment horizontal="left" vertical="center" wrapText="1"/>
    </xf>
    <xf numFmtId="0" fontId="0" fillId="8" borderId="40" xfId="0" applyFill="1" applyBorder="1" applyAlignment="1">
      <alignment horizontal="left" vertical="center" wrapText="1"/>
    </xf>
    <xf numFmtId="0" fontId="43" fillId="12" borderId="37" xfId="9" applyFont="1" applyFill="1" applyBorder="1" applyAlignment="1">
      <alignment horizontal="center"/>
    </xf>
    <xf numFmtId="0" fontId="43" fillId="12" borderId="42" xfId="9" applyFont="1" applyFill="1" applyBorder="1" applyAlignment="1">
      <alignment horizontal="center"/>
    </xf>
    <xf numFmtId="0" fontId="43" fillId="12" borderId="40" xfId="9" applyFont="1" applyFill="1" applyBorder="1" applyAlignment="1">
      <alignment horizontal="center"/>
    </xf>
    <xf numFmtId="0" fontId="6" fillId="8" borderId="9" xfId="0" applyFont="1" applyFill="1" applyBorder="1" applyAlignment="1">
      <alignment horizontal="right" vertical="center" wrapText="1"/>
    </xf>
    <xf numFmtId="0" fontId="6" fillId="8" borderId="9" xfId="0" applyFont="1" applyFill="1" applyBorder="1" applyAlignment="1">
      <alignment vertical="center" wrapText="1"/>
    </xf>
    <xf numFmtId="0" fontId="6" fillId="8" borderId="37" xfId="0" applyFont="1" applyFill="1" applyBorder="1" applyAlignment="1">
      <alignment horizontal="right" vertical="center" wrapText="1"/>
    </xf>
    <xf numFmtId="0" fontId="6" fillId="8" borderId="40" xfId="0" applyFont="1" applyFill="1" applyBorder="1" applyAlignment="1">
      <alignment horizontal="right" vertical="center" wrapText="1"/>
    </xf>
    <xf numFmtId="0" fontId="0" fillId="8" borderId="37" xfId="0" applyFill="1" applyBorder="1" applyAlignment="1">
      <alignment horizontal="center" vertical="center" wrapText="1"/>
    </xf>
    <xf numFmtId="0" fontId="0" fillId="8" borderId="40" xfId="0" applyFill="1" applyBorder="1" applyAlignment="1">
      <alignment horizontal="center" vertical="center" wrapText="1"/>
    </xf>
    <xf numFmtId="0" fontId="40" fillId="0" borderId="36" xfId="0" applyFont="1" applyBorder="1" applyAlignment="1">
      <alignment horizontal="center" wrapText="1"/>
    </xf>
    <xf numFmtId="0" fontId="40" fillId="0" borderId="45" xfId="0" applyFont="1" applyBorder="1" applyAlignment="1">
      <alignment horizontal="center"/>
    </xf>
    <xf numFmtId="0" fontId="40" fillId="0" borderId="46" xfId="0" applyFont="1" applyBorder="1" applyAlignment="1">
      <alignment horizontal="center"/>
    </xf>
    <xf numFmtId="0" fontId="40" fillId="0" borderId="47" xfId="0" applyFont="1" applyBorder="1" applyAlignment="1">
      <alignment horizontal="center"/>
    </xf>
    <xf numFmtId="0" fontId="15" fillId="8" borderId="2" xfId="0" applyFont="1" applyFill="1" applyBorder="1" applyAlignment="1">
      <alignment horizontal="center"/>
    </xf>
    <xf numFmtId="0" fontId="15" fillId="8" borderId="1" xfId="0" applyFont="1" applyFill="1" applyBorder="1" applyAlignment="1">
      <alignment horizontal="center"/>
    </xf>
    <xf numFmtId="0" fontId="15" fillId="8" borderId="18" xfId="0" applyFont="1" applyFill="1" applyBorder="1" applyAlignment="1">
      <alignment horizontal="center"/>
    </xf>
    <xf numFmtId="2" fontId="17" fillId="8" borderId="59" xfId="0" applyNumberFormat="1" applyFont="1" applyFill="1" applyBorder="1" applyAlignment="1">
      <alignment horizontal="left" vertical="center" wrapText="1"/>
    </xf>
    <xf numFmtId="2" fontId="17" fillId="8" borderId="72" xfId="0" applyNumberFormat="1" applyFont="1" applyFill="1" applyBorder="1" applyAlignment="1">
      <alignment horizontal="left" vertical="center" wrapText="1"/>
    </xf>
    <xf numFmtId="2" fontId="17" fillId="8" borderId="74" xfId="0" applyNumberFormat="1" applyFont="1" applyFill="1" applyBorder="1" applyAlignment="1">
      <alignment horizontal="left" vertical="center" wrapText="1"/>
    </xf>
    <xf numFmtId="0" fontId="17" fillId="2" borderId="41" xfId="0" applyFont="1" applyFill="1" applyBorder="1" applyAlignment="1">
      <alignment horizontal="left" vertical="center" wrapText="1"/>
    </xf>
    <xf numFmtId="0" fontId="17" fillId="2" borderId="66" xfId="0" applyFont="1" applyFill="1" applyBorder="1" applyAlignment="1">
      <alignment horizontal="left" vertical="center" wrapText="1"/>
    </xf>
    <xf numFmtId="0" fontId="17" fillId="2" borderId="65" xfId="0" applyFont="1" applyFill="1" applyBorder="1" applyAlignment="1">
      <alignment horizontal="left" vertical="center" wrapText="1"/>
    </xf>
    <xf numFmtId="2" fontId="17" fillId="8" borderId="44" xfId="0" applyNumberFormat="1" applyFont="1" applyFill="1" applyBorder="1" applyAlignment="1">
      <alignment horizontal="left" vertical="center" wrapText="1"/>
    </xf>
    <xf numFmtId="0" fontId="15" fillId="8" borderId="50" xfId="0" applyFont="1" applyFill="1" applyBorder="1" applyAlignment="1">
      <alignment horizontal="center"/>
    </xf>
    <xf numFmtId="0" fontId="15" fillId="8" borderId="48" xfId="0" applyFont="1" applyFill="1" applyBorder="1" applyAlignment="1">
      <alignment horizontal="center"/>
    </xf>
    <xf numFmtId="0" fontId="15" fillId="8" borderId="58" xfId="0" applyFont="1" applyFill="1" applyBorder="1" applyAlignment="1">
      <alignment horizontal="center"/>
    </xf>
    <xf numFmtId="0" fontId="15" fillId="8" borderId="49" xfId="0" applyFont="1" applyFill="1" applyBorder="1" applyAlignment="1">
      <alignment horizontal="center"/>
    </xf>
    <xf numFmtId="0" fontId="17" fillId="2" borderId="61" xfId="0" applyFont="1" applyFill="1" applyBorder="1" applyAlignment="1">
      <alignment horizontal="left" vertical="center" wrapText="1"/>
    </xf>
    <xf numFmtId="0" fontId="15" fillId="11" borderId="60" xfId="0" applyFont="1" applyFill="1" applyBorder="1" applyAlignment="1">
      <alignment horizontal="center" vertical="center" wrapText="1"/>
    </xf>
    <xf numFmtId="0" fontId="15" fillId="11" borderId="63" xfId="0" applyFont="1" applyFill="1" applyBorder="1" applyAlignment="1">
      <alignment horizontal="center" vertical="center" wrapText="1"/>
    </xf>
    <xf numFmtId="0" fontId="15" fillId="11" borderId="64" xfId="0" applyFont="1" applyFill="1" applyBorder="1" applyAlignment="1">
      <alignment horizontal="center" vertical="center" wrapText="1"/>
    </xf>
    <xf numFmtId="0" fontId="15" fillId="11" borderId="11" xfId="0" applyFont="1" applyFill="1" applyBorder="1" applyAlignment="1">
      <alignment horizontal="center" vertical="center" wrapText="1"/>
    </xf>
    <xf numFmtId="0" fontId="15" fillId="11" borderId="38" xfId="0" applyFont="1" applyFill="1" applyBorder="1" applyAlignment="1">
      <alignment horizontal="center" vertical="center" wrapText="1"/>
    </xf>
    <xf numFmtId="0" fontId="15" fillId="11" borderId="39" xfId="0" applyFont="1" applyFill="1" applyBorder="1" applyAlignment="1">
      <alignment horizontal="center" vertical="center" wrapText="1"/>
    </xf>
    <xf numFmtId="0" fontId="18" fillId="11" borderId="11" xfId="0" applyFont="1" applyFill="1" applyBorder="1" applyAlignment="1">
      <alignment horizontal="center" vertical="center" wrapText="1"/>
    </xf>
    <xf numFmtId="0" fontId="18" fillId="11" borderId="38" xfId="0" applyFont="1" applyFill="1" applyBorder="1" applyAlignment="1">
      <alignment horizontal="center" vertical="center" wrapText="1"/>
    </xf>
    <xf numFmtId="0" fontId="18" fillId="11" borderId="39" xfId="0" applyFont="1" applyFill="1" applyBorder="1" applyAlignment="1">
      <alignment horizontal="center" vertical="center" wrapText="1"/>
    </xf>
    <xf numFmtId="0" fontId="18" fillId="11" borderId="60" xfId="0" applyFont="1" applyFill="1" applyBorder="1" applyAlignment="1">
      <alignment horizontal="center" vertical="center" wrapText="1"/>
    </xf>
    <xf numFmtId="0" fontId="18" fillId="11" borderId="63" xfId="0" applyFont="1" applyFill="1" applyBorder="1" applyAlignment="1">
      <alignment horizontal="center" vertical="center" wrapText="1"/>
    </xf>
    <xf numFmtId="0" fontId="18" fillId="11" borderId="64" xfId="0" applyFont="1" applyFill="1" applyBorder="1" applyAlignment="1">
      <alignment horizontal="center" vertical="center" wrapText="1"/>
    </xf>
  </cellXfs>
  <cellStyles count="13">
    <cellStyle name="20% - Accent1" xfId="10" builtinId="30"/>
    <cellStyle name="40% - Accent1" xfId="11" builtinId="31"/>
    <cellStyle name="Accent1" xfId="9" builtinId="29"/>
    <cellStyle name="Comma" xfId="12" builtinId="3"/>
    <cellStyle name="Currency 2" xfId="2" xr:uid="{00000000-0005-0000-0000-000002000000}"/>
    <cellStyle name="Currency 3" xfId="5" xr:uid="{00000000-0005-0000-0000-000003000000}"/>
    <cellStyle name="Hyperlink" xfId="8" builtinId="8"/>
    <cellStyle name="Normal" xfId="0" builtinId="0"/>
    <cellStyle name="Normal 2" xfId="1" xr:uid="{00000000-0005-0000-0000-000007000000}"/>
    <cellStyle name="Normal 3" xfId="4" xr:uid="{00000000-0005-0000-0000-000008000000}"/>
    <cellStyle name="Percent" xfId="7" builtinId="5"/>
    <cellStyle name="Percent 2" xfId="3" xr:uid="{00000000-0005-0000-0000-000009000000}"/>
    <cellStyle name="Percent 3" xfId="6" xr:uid="{00000000-0005-0000-0000-00000A000000}"/>
  </cellStyles>
  <dxfs count="671">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00B0F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00B0F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00B0F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0" tint="-0.34998626667073579"/>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theme="1"/>
        </patternFill>
      </fill>
    </dxf>
    <dxf>
      <fill>
        <patternFill>
          <bgColor theme="1"/>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1"/>
        </patternFill>
      </fill>
    </dxf>
    <dxf>
      <fill>
        <patternFill>
          <bgColor theme="1"/>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0000"/>
        </patternFill>
      </fill>
    </dxf>
    <dxf>
      <fill>
        <patternFill>
          <bgColor rgb="FFFFC000"/>
        </patternFill>
      </fill>
    </dxf>
    <dxf>
      <fill>
        <patternFill>
          <bgColor rgb="FF92D050"/>
        </patternFill>
      </fill>
    </dxf>
    <dxf>
      <fill>
        <patternFill>
          <bgColor rgb="FF00B0F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92D050"/>
        </patternFill>
      </fill>
    </dxf>
    <dxf>
      <fill>
        <patternFill>
          <bgColor rgb="FF00B0F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00B0F0"/>
        </patternFill>
      </fill>
    </dxf>
    <dxf>
      <fill>
        <patternFill>
          <bgColor theme="9" tint="-0.24994659260841701"/>
        </patternFill>
      </fill>
    </dxf>
    <dxf>
      <fill>
        <patternFill>
          <bgColor rgb="FFFFC000"/>
        </patternFill>
      </fill>
    </dxf>
    <dxf>
      <fill>
        <patternFill>
          <bgColor theme="1"/>
        </patternFill>
      </fill>
    </dxf>
    <dxf>
      <fill>
        <patternFill>
          <bgColor theme="1"/>
        </patternFill>
      </fill>
    </dxf>
    <dxf>
      <fill>
        <patternFill>
          <bgColor theme="1"/>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00B0F0"/>
        </patternFill>
      </fill>
    </dxf>
    <dxf>
      <fill>
        <patternFill>
          <bgColor theme="9" tint="-0.24994659260841701"/>
        </patternFill>
      </fill>
    </dxf>
    <dxf>
      <fill>
        <patternFill>
          <bgColor rgb="FFFFC000"/>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1"/>
        </patternFill>
      </fill>
    </dxf>
    <dxf>
      <fill>
        <patternFill>
          <bgColor theme="1"/>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00B0F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00B0F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theme="1"/>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92D050"/>
        </patternFill>
      </fill>
    </dxf>
    <dxf>
      <fill>
        <patternFill>
          <bgColor rgb="FFFF0000"/>
        </patternFill>
      </fill>
    </dxf>
    <dxf>
      <fill>
        <patternFill>
          <bgColor rgb="FFFFC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92D050"/>
        </patternFill>
      </fill>
    </dxf>
    <dxf>
      <fill>
        <patternFill>
          <bgColor rgb="FFFF0000"/>
        </patternFill>
      </fill>
    </dxf>
    <dxf>
      <fill>
        <patternFill>
          <bgColor rgb="FFFFC000"/>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theme="1"/>
        </patternFill>
      </fill>
    </dxf>
    <dxf>
      <fill>
        <patternFill>
          <bgColor rgb="FFFF000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theme="1"/>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theme="1"/>
        </patternFill>
      </fill>
    </dxf>
    <dxf>
      <fill>
        <patternFill>
          <bgColor rgb="FF92D050"/>
        </patternFill>
      </fill>
    </dxf>
    <dxf>
      <fill>
        <patternFill>
          <bgColor rgb="FFFF0000"/>
        </patternFill>
      </fill>
    </dxf>
    <dxf>
      <fill>
        <patternFill>
          <bgColor rgb="FFFFC000"/>
        </patternFill>
      </fill>
    </dxf>
    <dxf>
      <fill>
        <patternFill>
          <bgColor theme="1"/>
        </patternFill>
      </fill>
    </dxf>
    <dxf>
      <fill>
        <patternFill>
          <bgColor rgb="FF92D050"/>
        </patternFill>
      </fill>
    </dxf>
    <dxf>
      <fill>
        <patternFill>
          <bgColor rgb="FFFF0000"/>
        </patternFill>
      </fill>
    </dxf>
    <dxf>
      <fill>
        <patternFill>
          <bgColor rgb="FFFFC000"/>
        </patternFill>
      </fill>
    </dxf>
    <dxf>
      <fill>
        <patternFill>
          <bgColor theme="1"/>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F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00B0F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F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00B0F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00B0F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theme="0" tint="-0.34998626667073579"/>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rgb="FFFFC000"/>
        </patternFill>
      </fill>
    </dxf>
    <dxf>
      <fill>
        <patternFill>
          <bgColor rgb="FF92D050"/>
        </patternFill>
      </fill>
    </dxf>
    <dxf>
      <fill>
        <patternFill>
          <bgColor theme="1"/>
        </patternFill>
      </fill>
    </dxf>
    <dxf>
      <fill>
        <patternFill>
          <bgColor theme="1"/>
        </patternFill>
      </fill>
    </dxf>
    <dxf>
      <fill>
        <patternFill>
          <bgColor rgb="FFFF0000"/>
        </patternFill>
      </fill>
    </dxf>
    <dxf>
      <fill>
        <patternFill>
          <bgColor rgb="FFFF0000"/>
        </patternFill>
      </fill>
    </dxf>
    <dxf>
      <fill>
        <patternFill>
          <bgColor rgb="FF92D050"/>
        </patternFill>
      </fill>
    </dxf>
    <dxf>
      <fill>
        <patternFill>
          <bgColor rgb="FF00B0F0"/>
        </patternFill>
      </fill>
    </dxf>
    <dxf>
      <fill>
        <patternFill>
          <bgColor rgb="FFFFC000"/>
        </patternFill>
      </fill>
    </dxf>
    <dxf>
      <fill>
        <patternFill>
          <bgColor theme="9" tint="-0.24994659260841701"/>
        </patternFill>
      </fill>
    </dxf>
    <dxf>
      <fill>
        <patternFill>
          <bgColor rgb="FFFFC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theme="1"/>
        </patternFill>
      </fill>
    </dxf>
    <dxf>
      <fill>
        <patternFill>
          <bgColor rgb="FFFFC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rgb="FFFF0000"/>
        </patternFill>
      </fill>
    </dxf>
    <dxf>
      <fill>
        <patternFill>
          <bgColor rgb="FFFF0000"/>
        </patternFill>
      </fill>
    </dxf>
    <dxf>
      <fill>
        <patternFill>
          <bgColor rgb="FF92D050"/>
        </patternFill>
      </fill>
    </dxf>
    <dxf>
      <fill>
        <patternFill>
          <bgColor rgb="FF00B0F0"/>
        </patternFill>
      </fill>
    </dxf>
    <dxf>
      <fill>
        <patternFill>
          <bgColor rgb="FFFFC000"/>
        </patternFill>
      </fill>
    </dxf>
    <dxf>
      <fill>
        <patternFill>
          <bgColor theme="9" tint="-0.24994659260841701"/>
        </patternFill>
      </fill>
    </dxf>
    <dxf>
      <fill>
        <patternFill>
          <bgColor rgb="FFFFC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00B0F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FFC000"/>
        </patternFill>
      </fill>
    </dxf>
  </dxfs>
  <tableStyles count="0" defaultTableStyle="TableStyleMedium2" defaultPivotStyle="PivotStyleLight16"/>
  <colors>
    <mruColors>
      <color rgb="FFFFFF99"/>
      <color rgb="FF71BFBD"/>
      <color rgb="FFE6661F"/>
      <color rgb="FF264E59"/>
      <color rgb="FF008C84"/>
      <color rgb="FFAA2573"/>
      <color rgb="FF0000FF"/>
      <color rgb="FFA7BF39"/>
      <color rgb="FF301739"/>
      <color rgb="FF403B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 Id="rId30" Type="http://schemas.microsoft.com/office/2006/relationships/vbaProject" Target="vbaProject.bin"/></Relationships>
</file>

<file path=xl/charts/_rels/chart53.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Estado</a:t>
            </a:r>
          </a:p>
        </c:rich>
      </c:tx>
      <c:overlay val="0"/>
    </c:title>
    <c:autoTitleDeleted val="0"/>
    <c:plotArea>
      <c:layout/>
      <c:radarChart>
        <c:radarStyle val="marker"/>
        <c:varyColors val="0"/>
        <c:ser>
          <c:idx val="0"/>
          <c:order val="0"/>
          <c:tx>
            <c:strRef>
              <c:f>'Tableros General'!$F$3</c:f>
              <c:strCache>
                <c:ptCount val="1"/>
                <c:pt idx="0">
                  <c:v>Línea basal</c:v>
                </c:pt>
              </c:strCache>
            </c:strRef>
          </c:tx>
          <c:spPr>
            <a:ln>
              <a:solidFill>
                <a:srgbClr val="008C84"/>
              </a:solidFill>
            </a:ln>
          </c:spPr>
          <c:marker>
            <c:symbol val="none"/>
          </c:marker>
          <c:cat>
            <c:strRef>
              <c:f>'Tableros General'!$B$4:$E$15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General'!$F$4:$F$15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D7C8-4655-B457-D608C331349E}"/>
            </c:ext>
          </c:extLst>
        </c:ser>
        <c:ser>
          <c:idx val="1"/>
          <c:order val="1"/>
          <c:tx>
            <c:strRef>
              <c:f>'Tableros General'!$G$3</c:f>
              <c:strCache>
                <c:ptCount val="1"/>
                <c:pt idx="0">
                  <c:v>Línea final</c:v>
                </c:pt>
              </c:strCache>
            </c:strRef>
          </c:tx>
          <c:spPr>
            <a:ln>
              <a:solidFill>
                <a:srgbClr val="E6661F"/>
              </a:solidFill>
            </a:ln>
          </c:spPr>
          <c:marker>
            <c:symbol val="none"/>
          </c:marker>
          <c:cat>
            <c:strRef>
              <c:f>'Tableros General'!$B$4:$E$15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General'!$G$4:$G$15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D7C8-4655-B457-D608C331349E}"/>
            </c:ext>
          </c:extLst>
        </c:ser>
        <c:dLbls>
          <c:showLegendKey val="0"/>
          <c:showVal val="0"/>
          <c:showCatName val="0"/>
          <c:showSerName val="0"/>
          <c:showPercent val="0"/>
          <c:showBubbleSize val="0"/>
        </c:dLbls>
        <c:axId val="-161017536"/>
        <c:axId val="-161026784"/>
      </c:radarChart>
      <c:catAx>
        <c:axId val="-161017536"/>
        <c:scaling>
          <c:orientation val="minMax"/>
        </c:scaling>
        <c:delete val="0"/>
        <c:axPos val="b"/>
        <c:majorGridlines/>
        <c:numFmt formatCode="#,##0.0" sourceLinked="0"/>
        <c:majorTickMark val="out"/>
        <c:minorTickMark val="none"/>
        <c:tickLblPos val="nextTo"/>
        <c:txPr>
          <a:bodyPr/>
          <a:lstStyle/>
          <a:p>
            <a:pPr>
              <a:defRPr sz="900"/>
            </a:pPr>
            <a:endParaRPr lang="en-US"/>
          </a:p>
        </c:txPr>
        <c:crossAx val="-161026784"/>
        <c:crosses val="autoZero"/>
        <c:auto val="1"/>
        <c:lblAlgn val="ctr"/>
        <c:lblOffset val="100"/>
        <c:noMultiLvlLbl val="0"/>
      </c:catAx>
      <c:valAx>
        <c:axId val="-161026784"/>
        <c:scaling>
          <c:orientation val="minMax"/>
          <c:max val="10"/>
        </c:scaling>
        <c:delete val="0"/>
        <c:axPos val="l"/>
        <c:majorGridlines/>
        <c:numFmt formatCode="0.00" sourceLinked="1"/>
        <c:majorTickMark val="cross"/>
        <c:minorTickMark val="none"/>
        <c:tickLblPos val="nextTo"/>
        <c:txPr>
          <a:bodyPr/>
          <a:lstStyle/>
          <a:p>
            <a:pPr>
              <a:defRPr sz="800"/>
            </a:pPr>
            <a:endParaRPr lang="en-US"/>
          </a:p>
        </c:txPr>
        <c:crossAx val="-161017536"/>
        <c:crosses val="autoZero"/>
        <c:crossBetween val="between"/>
      </c:valAx>
    </c:plotArea>
    <c:legend>
      <c:legendPos val="r"/>
      <c:layout>
        <c:manualLayout>
          <c:xMode val="edge"/>
          <c:yMode val="edge"/>
          <c:x val="0.88291261681461797"/>
          <c:y val="0.86778798570254501"/>
          <c:w val="0.102548283360047"/>
          <c:h val="0.11047215707478"/>
        </c:manualLayout>
      </c:layout>
      <c:overlay val="0"/>
      <c:txPr>
        <a:bodyPr/>
        <a:lstStyle/>
        <a:p>
          <a:pPr>
            <a:defRPr sz="900"/>
          </a:pPr>
          <a:endParaRPr lang="en-US"/>
        </a:p>
      </c:txPr>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Calidad</a:t>
            </a:r>
          </a:p>
        </c:rich>
      </c:tx>
      <c:overlay val="0"/>
    </c:title>
    <c:autoTitleDeleted val="0"/>
    <c:plotArea>
      <c:layout/>
      <c:radarChart>
        <c:radarStyle val="marker"/>
        <c:varyColors val="0"/>
        <c:ser>
          <c:idx val="0"/>
          <c:order val="0"/>
          <c:tx>
            <c:strRef>
              <c:f>'Tableros General'!$H$3</c:f>
              <c:strCache>
                <c:ptCount val="1"/>
                <c:pt idx="0">
                  <c:v>Línea basal</c:v>
                </c:pt>
              </c:strCache>
            </c:strRef>
          </c:tx>
          <c:spPr>
            <a:ln>
              <a:solidFill>
                <a:srgbClr val="008C84"/>
              </a:solidFill>
            </a:ln>
          </c:spPr>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General'!$H$4:$H$15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3E07-47D3-BD2D-998E3D28EBF4}"/>
            </c:ext>
          </c:extLst>
        </c:ser>
        <c:ser>
          <c:idx val="1"/>
          <c:order val="1"/>
          <c:tx>
            <c:strRef>
              <c:f>'Tableros General'!$I$3</c:f>
              <c:strCache>
                <c:ptCount val="1"/>
                <c:pt idx="0">
                  <c:v>Línea final</c:v>
                </c:pt>
              </c:strCache>
            </c:strRef>
          </c:tx>
          <c:spPr>
            <a:ln>
              <a:solidFill>
                <a:srgbClr val="E6661F"/>
              </a:solidFill>
            </a:ln>
          </c:spPr>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General'!$I$4:$I$15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3E07-47D3-BD2D-998E3D28EBF4}"/>
            </c:ext>
          </c:extLst>
        </c:ser>
        <c:dLbls>
          <c:showLegendKey val="0"/>
          <c:showVal val="0"/>
          <c:showCatName val="0"/>
          <c:showSerName val="0"/>
          <c:showPercent val="0"/>
          <c:showBubbleSize val="0"/>
        </c:dLbls>
        <c:axId val="-161016992"/>
        <c:axId val="-161013184"/>
      </c:radarChart>
      <c:catAx>
        <c:axId val="-161016992"/>
        <c:scaling>
          <c:orientation val="minMax"/>
        </c:scaling>
        <c:delete val="0"/>
        <c:axPos val="b"/>
        <c:majorGridlines/>
        <c:numFmt formatCode="#,##0.0" sourceLinked="0"/>
        <c:majorTickMark val="out"/>
        <c:minorTickMark val="none"/>
        <c:tickLblPos val="nextTo"/>
        <c:txPr>
          <a:bodyPr/>
          <a:lstStyle/>
          <a:p>
            <a:pPr>
              <a:defRPr sz="900"/>
            </a:pPr>
            <a:endParaRPr lang="en-US"/>
          </a:p>
        </c:txPr>
        <c:crossAx val="-161013184"/>
        <c:crosses val="autoZero"/>
        <c:auto val="1"/>
        <c:lblAlgn val="ctr"/>
        <c:lblOffset val="100"/>
        <c:noMultiLvlLbl val="0"/>
      </c:catAx>
      <c:valAx>
        <c:axId val="-161013184"/>
        <c:scaling>
          <c:orientation val="minMax"/>
          <c:max val="10"/>
        </c:scaling>
        <c:delete val="0"/>
        <c:axPos val="l"/>
        <c:majorGridlines/>
        <c:numFmt formatCode="0.00" sourceLinked="1"/>
        <c:majorTickMark val="cross"/>
        <c:minorTickMark val="none"/>
        <c:tickLblPos val="nextTo"/>
        <c:spPr>
          <a:noFill/>
        </c:spPr>
        <c:txPr>
          <a:bodyPr/>
          <a:lstStyle/>
          <a:p>
            <a:pPr>
              <a:defRPr sz="800"/>
            </a:pPr>
            <a:endParaRPr lang="en-US"/>
          </a:p>
        </c:txPr>
        <c:crossAx val="-161016992"/>
        <c:crosses val="autoZero"/>
        <c:crossBetween val="between"/>
      </c:valAx>
    </c:plotArea>
    <c:legend>
      <c:legendPos val="r"/>
      <c:layout>
        <c:manualLayout>
          <c:xMode val="edge"/>
          <c:yMode val="edge"/>
          <c:x val="0.88020546424985502"/>
          <c:y val="0.87212139861827598"/>
          <c:w val="0.113944716442927"/>
          <c:h val="0.11085310887863201"/>
        </c:manualLayout>
      </c:layout>
      <c:overlay val="0"/>
      <c:txPr>
        <a:bodyPr/>
        <a:lstStyle/>
        <a:p>
          <a:pPr>
            <a:defRPr sz="900"/>
          </a:pPr>
          <a:endParaRPr lang="en-US"/>
        </a:p>
      </c:txPr>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800" b="1" i="0" u="none" strike="noStrike" baseline="0">
                <a:effectLst/>
              </a:rPr>
              <a:t>Técnica</a:t>
            </a:r>
            <a:endParaRPr lang="en-US"/>
          </a:p>
        </c:rich>
      </c:tx>
      <c:layout>
        <c:manualLayout>
          <c:xMode val="edge"/>
          <c:yMode val="edge"/>
          <c:x val="0.42046639577823935"/>
          <c:y val="2.046783625730994E-2"/>
        </c:manualLayout>
      </c:layout>
      <c:overlay val="0"/>
    </c:title>
    <c:autoTitleDeleted val="0"/>
    <c:plotArea>
      <c:layout/>
      <c:radarChart>
        <c:radarStyle val="marker"/>
        <c:varyColors val="0"/>
        <c:ser>
          <c:idx val="0"/>
          <c:order val="0"/>
          <c:tx>
            <c:strRef>
              <c:f>'Tableros General'!$J$3</c:f>
              <c:strCache>
                <c:ptCount val="1"/>
                <c:pt idx="0">
                  <c:v>Línea basal</c:v>
                </c:pt>
              </c:strCache>
            </c:strRef>
          </c:tx>
          <c:spPr>
            <a:ln>
              <a:solidFill>
                <a:srgbClr val="008C84"/>
              </a:solidFill>
            </a:ln>
          </c:spPr>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General'!$J$4:$J$15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C6F1-4000-A5D8-672F4BC405AC}"/>
            </c:ext>
          </c:extLst>
        </c:ser>
        <c:ser>
          <c:idx val="1"/>
          <c:order val="1"/>
          <c:tx>
            <c:strRef>
              <c:f>'Tableros General'!$K$3</c:f>
              <c:strCache>
                <c:ptCount val="1"/>
                <c:pt idx="0">
                  <c:v>Línea final</c:v>
                </c:pt>
              </c:strCache>
            </c:strRef>
          </c:tx>
          <c:spPr>
            <a:ln>
              <a:solidFill>
                <a:srgbClr val="E6661F"/>
              </a:solidFill>
            </a:ln>
          </c:spPr>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General'!$K$4:$K$15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C6F1-4000-A5D8-672F4BC405AC}"/>
            </c:ext>
          </c:extLst>
        </c:ser>
        <c:dLbls>
          <c:showLegendKey val="0"/>
          <c:showVal val="0"/>
          <c:showCatName val="0"/>
          <c:showSerName val="0"/>
          <c:showPercent val="0"/>
          <c:showBubbleSize val="0"/>
        </c:dLbls>
        <c:axId val="-161025696"/>
        <c:axId val="-161018624"/>
      </c:radarChart>
      <c:catAx>
        <c:axId val="-161025696"/>
        <c:scaling>
          <c:orientation val="minMax"/>
        </c:scaling>
        <c:delete val="0"/>
        <c:axPos val="b"/>
        <c:majorGridlines/>
        <c:numFmt formatCode="#,##0.0" sourceLinked="0"/>
        <c:majorTickMark val="out"/>
        <c:minorTickMark val="none"/>
        <c:tickLblPos val="nextTo"/>
        <c:txPr>
          <a:bodyPr/>
          <a:lstStyle/>
          <a:p>
            <a:pPr>
              <a:defRPr sz="900"/>
            </a:pPr>
            <a:endParaRPr lang="en-US"/>
          </a:p>
        </c:txPr>
        <c:crossAx val="-161018624"/>
        <c:crosses val="autoZero"/>
        <c:auto val="1"/>
        <c:lblAlgn val="ctr"/>
        <c:lblOffset val="100"/>
        <c:noMultiLvlLbl val="0"/>
      </c:catAx>
      <c:valAx>
        <c:axId val="-161018624"/>
        <c:scaling>
          <c:orientation val="minMax"/>
          <c:max val="10"/>
        </c:scaling>
        <c:delete val="0"/>
        <c:axPos val="l"/>
        <c:majorGridlines/>
        <c:numFmt formatCode="0.00" sourceLinked="1"/>
        <c:majorTickMark val="cross"/>
        <c:minorTickMark val="none"/>
        <c:tickLblPos val="nextTo"/>
        <c:txPr>
          <a:bodyPr/>
          <a:lstStyle/>
          <a:p>
            <a:pPr>
              <a:defRPr sz="800"/>
            </a:pPr>
            <a:endParaRPr lang="en-US"/>
          </a:p>
        </c:txPr>
        <c:crossAx val="-161025696"/>
        <c:crosses val="autoZero"/>
        <c:crossBetween val="between"/>
      </c:valAx>
    </c:plotArea>
    <c:legend>
      <c:legendPos val="r"/>
      <c:layout>
        <c:manualLayout>
          <c:xMode val="edge"/>
          <c:yMode val="edge"/>
          <c:x val="0.87329015107044805"/>
          <c:y val="0.86960399686881296"/>
          <c:w val="0.10002153233878899"/>
          <c:h val="0.105748031496063"/>
        </c:manualLayout>
      </c:layout>
      <c:overlay val="0"/>
      <c:txPr>
        <a:bodyPr/>
        <a:lstStyle/>
        <a:p>
          <a:pPr>
            <a:defRPr sz="900"/>
          </a:pPr>
          <a:endParaRPr lang="en-US"/>
        </a:p>
      </c:txPr>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Financiera</a:t>
            </a:r>
          </a:p>
        </c:rich>
      </c:tx>
      <c:overlay val="0"/>
    </c:title>
    <c:autoTitleDeleted val="0"/>
    <c:plotArea>
      <c:layout>
        <c:manualLayout>
          <c:layoutTarget val="inner"/>
          <c:xMode val="edge"/>
          <c:yMode val="edge"/>
          <c:x val="0.24138514667885699"/>
          <c:y val="0.22237446090163801"/>
          <c:w val="0.49249689199950603"/>
          <c:h val="0.64328349925422301"/>
        </c:manualLayout>
      </c:layout>
      <c:radarChart>
        <c:radarStyle val="marker"/>
        <c:varyColors val="0"/>
        <c:ser>
          <c:idx val="0"/>
          <c:order val="0"/>
          <c:tx>
            <c:strRef>
              <c:f>'Tableros General'!$L$3</c:f>
              <c:strCache>
                <c:ptCount val="1"/>
                <c:pt idx="0">
                  <c:v>Línea basal</c:v>
                </c:pt>
              </c:strCache>
            </c:strRef>
          </c:tx>
          <c:spPr>
            <a:ln>
              <a:solidFill>
                <a:srgbClr val="008C84"/>
              </a:solidFill>
            </a:ln>
          </c:spPr>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General'!$L$4:$L$15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C25F-4282-9587-412242A0E79B}"/>
            </c:ext>
          </c:extLst>
        </c:ser>
        <c:ser>
          <c:idx val="1"/>
          <c:order val="1"/>
          <c:tx>
            <c:strRef>
              <c:f>'Tableros General'!$M$3</c:f>
              <c:strCache>
                <c:ptCount val="1"/>
                <c:pt idx="0">
                  <c:v>Línea final</c:v>
                </c:pt>
              </c:strCache>
            </c:strRef>
          </c:tx>
          <c:spPr>
            <a:ln>
              <a:solidFill>
                <a:srgbClr val="E6661F"/>
              </a:solidFill>
            </a:ln>
          </c:spPr>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General'!$M$4:$M$15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C25F-4282-9587-412242A0E79B}"/>
            </c:ext>
          </c:extLst>
        </c:ser>
        <c:dLbls>
          <c:showLegendKey val="0"/>
          <c:showVal val="0"/>
          <c:showCatName val="0"/>
          <c:showSerName val="0"/>
          <c:showPercent val="0"/>
          <c:showBubbleSize val="0"/>
        </c:dLbls>
        <c:axId val="-161020256"/>
        <c:axId val="-161025152"/>
      </c:radarChart>
      <c:catAx>
        <c:axId val="-161020256"/>
        <c:scaling>
          <c:orientation val="minMax"/>
        </c:scaling>
        <c:delete val="0"/>
        <c:axPos val="b"/>
        <c:majorGridlines/>
        <c:numFmt formatCode="#,##0.0" sourceLinked="0"/>
        <c:majorTickMark val="out"/>
        <c:minorTickMark val="none"/>
        <c:tickLblPos val="nextTo"/>
        <c:txPr>
          <a:bodyPr/>
          <a:lstStyle/>
          <a:p>
            <a:pPr>
              <a:defRPr sz="900"/>
            </a:pPr>
            <a:endParaRPr lang="en-US"/>
          </a:p>
        </c:txPr>
        <c:crossAx val="-161025152"/>
        <c:crosses val="autoZero"/>
        <c:auto val="1"/>
        <c:lblAlgn val="ctr"/>
        <c:lblOffset val="100"/>
        <c:noMultiLvlLbl val="0"/>
      </c:catAx>
      <c:valAx>
        <c:axId val="-161025152"/>
        <c:scaling>
          <c:orientation val="minMax"/>
          <c:max val="10"/>
        </c:scaling>
        <c:delete val="0"/>
        <c:axPos val="l"/>
        <c:majorGridlines/>
        <c:numFmt formatCode="0.00" sourceLinked="1"/>
        <c:majorTickMark val="cross"/>
        <c:minorTickMark val="none"/>
        <c:tickLblPos val="nextTo"/>
        <c:txPr>
          <a:bodyPr/>
          <a:lstStyle/>
          <a:p>
            <a:pPr>
              <a:defRPr sz="800"/>
            </a:pPr>
            <a:endParaRPr lang="en-US"/>
          </a:p>
        </c:txPr>
        <c:crossAx val="-161020256"/>
        <c:crosses val="autoZero"/>
        <c:crossBetween val="between"/>
        <c:majorUnit val="1"/>
      </c:valAx>
    </c:plotArea>
    <c:legend>
      <c:legendPos val="r"/>
      <c:layout>
        <c:manualLayout>
          <c:xMode val="edge"/>
          <c:yMode val="edge"/>
          <c:x val="0.86696322739530896"/>
          <c:y val="0.86242163562153895"/>
          <c:w val="0.112441755736354"/>
          <c:h val="0.103478760433916"/>
        </c:manualLayout>
      </c:layout>
      <c:overlay val="0"/>
      <c:txPr>
        <a:bodyPr/>
        <a:lstStyle/>
        <a:p>
          <a:pPr>
            <a:defRPr sz="900"/>
          </a:pPr>
          <a:endParaRPr lang="en-US"/>
        </a:p>
      </c:txPr>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radarChart>
        <c:radarStyle val="marker"/>
        <c:varyColors val="0"/>
        <c:ser>
          <c:idx val="0"/>
          <c:order val="0"/>
          <c:tx>
            <c:strRef>
              <c:f>'Tableros General'!$F$3</c:f>
              <c:strCache>
                <c:ptCount val="1"/>
                <c:pt idx="0">
                  <c:v>Línea basal</c:v>
                </c:pt>
              </c:strCache>
            </c:strRef>
          </c:tx>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General'!$F$4:$F$15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DBBD-4064-BC38-19EF0CFCC682}"/>
            </c:ext>
          </c:extLst>
        </c:ser>
        <c:dLbls>
          <c:showLegendKey val="0"/>
          <c:showVal val="0"/>
          <c:showCatName val="0"/>
          <c:showSerName val="0"/>
          <c:showPercent val="0"/>
          <c:showBubbleSize val="0"/>
        </c:dLbls>
        <c:axId val="-161018080"/>
        <c:axId val="-161012096"/>
      </c:radarChart>
      <c:catAx>
        <c:axId val="-161018080"/>
        <c:scaling>
          <c:orientation val="minMax"/>
        </c:scaling>
        <c:delete val="0"/>
        <c:axPos val="b"/>
        <c:majorGridlines/>
        <c:numFmt formatCode="#,##0.0" sourceLinked="0"/>
        <c:majorTickMark val="out"/>
        <c:minorTickMark val="none"/>
        <c:tickLblPos val="nextTo"/>
        <c:crossAx val="-161012096"/>
        <c:crosses val="autoZero"/>
        <c:auto val="1"/>
        <c:lblAlgn val="ctr"/>
        <c:lblOffset val="100"/>
        <c:noMultiLvlLbl val="0"/>
      </c:catAx>
      <c:valAx>
        <c:axId val="-161012096"/>
        <c:scaling>
          <c:orientation val="minMax"/>
          <c:max val="10"/>
        </c:scaling>
        <c:delete val="0"/>
        <c:axPos val="l"/>
        <c:majorGridlines/>
        <c:numFmt formatCode="0.00" sourceLinked="1"/>
        <c:majorTickMark val="cross"/>
        <c:minorTickMark val="none"/>
        <c:tickLblPos val="nextTo"/>
        <c:txPr>
          <a:bodyPr/>
          <a:lstStyle/>
          <a:p>
            <a:pPr>
              <a:defRPr sz="700">
                <a:solidFill>
                  <a:schemeClr val="bg1">
                    <a:lumMod val="50000"/>
                  </a:schemeClr>
                </a:solidFill>
              </a:defRPr>
            </a:pPr>
            <a:endParaRPr lang="en-US"/>
          </a:p>
        </c:txPr>
        <c:crossAx val="-161018080"/>
        <c:crosses val="autoZero"/>
        <c:crossBetween val="between"/>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radarChart>
        <c:radarStyle val="marker"/>
        <c:varyColors val="0"/>
        <c:ser>
          <c:idx val="0"/>
          <c:order val="0"/>
          <c:tx>
            <c:strRef>
              <c:f>'Tableros General'!$H$3</c:f>
              <c:strCache>
                <c:ptCount val="1"/>
                <c:pt idx="0">
                  <c:v>Línea basal</c:v>
                </c:pt>
              </c:strCache>
            </c:strRef>
          </c:tx>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General'!$H$4:$H$15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8686-4B71-BB8E-B5BAC5D151FB}"/>
            </c:ext>
          </c:extLst>
        </c:ser>
        <c:dLbls>
          <c:showLegendKey val="0"/>
          <c:showVal val="0"/>
          <c:showCatName val="0"/>
          <c:showSerName val="0"/>
          <c:showPercent val="0"/>
          <c:showBubbleSize val="0"/>
        </c:dLbls>
        <c:axId val="-161014816"/>
        <c:axId val="-161022432"/>
      </c:radarChart>
      <c:catAx>
        <c:axId val="-161014816"/>
        <c:scaling>
          <c:orientation val="minMax"/>
        </c:scaling>
        <c:delete val="0"/>
        <c:axPos val="b"/>
        <c:majorGridlines/>
        <c:numFmt formatCode="#,##0.0" sourceLinked="0"/>
        <c:majorTickMark val="out"/>
        <c:minorTickMark val="none"/>
        <c:tickLblPos val="nextTo"/>
        <c:crossAx val="-161022432"/>
        <c:crosses val="autoZero"/>
        <c:auto val="1"/>
        <c:lblAlgn val="ctr"/>
        <c:lblOffset val="100"/>
        <c:noMultiLvlLbl val="0"/>
      </c:catAx>
      <c:valAx>
        <c:axId val="-161022432"/>
        <c:scaling>
          <c:orientation val="minMax"/>
          <c:max val="10"/>
        </c:scaling>
        <c:delete val="0"/>
        <c:axPos val="l"/>
        <c:majorGridlines/>
        <c:numFmt formatCode="0.00" sourceLinked="1"/>
        <c:majorTickMark val="cross"/>
        <c:minorTickMark val="none"/>
        <c:tickLblPos val="nextTo"/>
        <c:spPr>
          <a:solidFill>
            <a:sysClr val="window" lastClr="FFFFFF"/>
          </a:solidFill>
        </c:spPr>
        <c:txPr>
          <a:bodyPr/>
          <a:lstStyle/>
          <a:p>
            <a:pPr>
              <a:defRPr sz="700">
                <a:solidFill>
                  <a:schemeClr val="bg1">
                    <a:lumMod val="50000"/>
                  </a:schemeClr>
                </a:solidFill>
              </a:defRPr>
            </a:pPr>
            <a:endParaRPr lang="en-US"/>
          </a:p>
        </c:txPr>
        <c:crossAx val="-161014816"/>
        <c:crosses val="autoZero"/>
        <c:crossBetween val="between"/>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radarChart>
        <c:radarStyle val="marker"/>
        <c:varyColors val="0"/>
        <c:ser>
          <c:idx val="0"/>
          <c:order val="0"/>
          <c:tx>
            <c:strRef>
              <c:f>'Tableros General'!$J$3</c:f>
              <c:strCache>
                <c:ptCount val="1"/>
                <c:pt idx="0">
                  <c:v>Línea basal</c:v>
                </c:pt>
              </c:strCache>
            </c:strRef>
          </c:tx>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General'!$J$4:$J$15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18A8-4AEC-8BD6-2B47205D8DAA}"/>
            </c:ext>
          </c:extLst>
        </c:ser>
        <c:dLbls>
          <c:showLegendKey val="0"/>
          <c:showVal val="0"/>
          <c:showCatName val="0"/>
          <c:showSerName val="0"/>
          <c:showPercent val="0"/>
          <c:showBubbleSize val="0"/>
        </c:dLbls>
        <c:axId val="-161021344"/>
        <c:axId val="-161020800"/>
      </c:radarChart>
      <c:catAx>
        <c:axId val="-161021344"/>
        <c:scaling>
          <c:orientation val="minMax"/>
        </c:scaling>
        <c:delete val="0"/>
        <c:axPos val="b"/>
        <c:majorGridlines/>
        <c:numFmt formatCode="#,##0.0" sourceLinked="0"/>
        <c:majorTickMark val="out"/>
        <c:minorTickMark val="none"/>
        <c:tickLblPos val="nextTo"/>
        <c:crossAx val="-161020800"/>
        <c:crosses val="autoZero"/>
        <c:auto val="1"/>
        <c:lblAlgn val="ctr"/>
        <c:lblOffset val="100"/>
        <c:noMultiLvlLbl val="0"/>
      </c:catAx>
      <c:valAx>
        <c:axId val="-161020800"/>
        <c:scaling>
          <c:orientation val="minMax"/>
          <c:max val="10"/>
        </c:scaling>
        <c:delete val="0"/>
        <c:axPos val="l"/>
        <c:majorGridlines/>
        <c:numFmt formatCode="0.00" sourceLinked="1"/>
        <c:majorTickMark val="cross"/>
        <c:minorTickMark val="none"/>
        <c:tickLblPos val="nextTo"/>
        <c:txPr>
          <a:bodyPr/>
          <a:lstStyle/>
          <a:p>
            <a:pPr>
              <a:defRPr sz="700">
                <a:solidFill>
                  <a:schemeClr val="bg1">
                    <a:lumMod val="50000"/>
                  </a:schemeClr>
                </a:solidFill>
              </a:defRPr>
            </a:pPr>
            <a:endParaRPr lang="en-US"/>
          </a:p>
        </c:txPr>
        <c:crossAx val="-161021344"/>
        <c:crosses val="autoZero"/>
        <c:crossBetween val="between"/>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24138514667885699"/>
          <c:y val="0.22237446090163801"/>
          <c:w val="0.49249689199950603"/>
          <c:h val="0.64328349925422301"/>
        </c:manualLayout>
      </c:layout>
      <c:radarChart>
        <c:radarStyle val="marker"/>
        <c:varyColors val="0"/>
        <c:ser>
          <c:idx val="0"/>
          <c:order val="0"/>
          <c:tx>
            <c:strRef>
              <c:f>'Tableros General'!$L$3</c:f>
              <c:strCache>
                <c:ptCount val="1"/>
                <c:pt idx="0">
                  <c:v>Línea basal</c:v>
                </c:pt>
              </c:strCache>
            </c:strRef>
          </c:tx>
          <c:marker>
            <c:symbol val="none"/>
          </c:marker>
          <c:cat>
            <c:strRef>
              <c:f>'Tableros General'!$B$4:$B$15</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General'!$L$4:$L$15</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3049-4BBC-BBD4-E7C943DD899D}"/>
            </c:ext>
          </c:extLst>
        </c:ser>
        <c:dLbls>
          <c:showLegendKey val="0"/>
          <c:showVal val="0"/>
          <c:showCatName val="0"/>
          <c:showSerName val="0"/>
          <c:showPercent val="0"/>
          <c:showBubbleSize val="0"/>
        </c:dLbls>
        <c:axId val="-160563664"/>
        <c:axId val="-160569104"/>
      </c:radarChart>
      <c:catAx>
        <c:axId val="-160563664"/>
        <c:scaling>
          <c:orientation val="minMax"/>
        </c:scaling>
        <c:delete val="0"/>
        <c:axPos val="b"/>
        <c:majorGridlines/>
        <c:numFmt formatCode="#,##0.0" sourceLinked="0"/>
        <c:majorTickMark val="out"/>
        <c:minorTickMark val="none"/>
        <c:tickLblPos val="nextTo"/>
        <c:crossAx val="-160569104"/>
        <c:crosses val="autoZero"/>
        <c:auto val="1"/>
        <c:lblAlgn val="ctr"/>
        <c:lblOffset val="100"/>
        <c:noMultiLvlLbl val="0"/>
      </c:catAx>
      <c:valAx>
        <c:axId val="-160569104"/>
        <c:scaling>
          <c:orientation val="minMax"/>
          <c:max val="10"/>
        </c:scaling>
        <c:delete val="0"/>
        <c:axPos val="l"/>
        <c:majorGridlines/>
        <c:numFmt formatCode="0.00" sourceLinked="1"/>
        <c:majorTickMark val="cross"/>
        <c:minorTickMark val="none"/>
        <c:tickLblPos val="nextTo"/>
        <c:txPr>
          <a:bodyPr/>
          <a:lstStyle/>
          <a:p>
            <a:pPr>
              <a:defRPr sz="700">
                <a:solidFill>
                  <a:schemeClr val="bg1">
                    <a:lumMod val="50000"/>
                  </a:schemeClr>
                </a:solidFill>
              </a:defRPr>
            </a:pPr>
            <a:endParaRPr lang="en-US"/>
          </a:p>
        </c:txPr>
        <c:crossAx val="-160563664"/>
        <c:crosses val="autoZero"/>
        <c:crossBetween val="between"/>
      </c:valAx>
    </c:plotArea>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'1.0'!$G$7</c:f>
              <c:numCache>
                <c:formatCode>0.00</c:formatCode>
                <c:ptCount val="1"/>
                <c:pt idx="0">
                  <c:v>0</c:v>
                </c:pt>
              </c:numCache>
            </c:numRef>
          </c:val>
          <c:extLst>
            <c:ext xmlns:c16="http://schemas.microsoft.com/office/drawing/2014/chart" uri="{C3380CC4-5D6E-409C-BE32-E72D297353CC}">
              <c16:uniqueId val="{00000000-E925-4226-AE7B-8CAC79DC92BD}"/>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'1.0'!$G$14</c:f>
              <c:numCache>
                <c:formatCode>0.00</c:formatCode>
                <c:ptCount val="1"/>
                <c:pt idx="0">
                  <c:v>0</c:v>
                </c:pt>
              </c:numCache>
            </c:numRef>
          </c:val>
          <c:extLst>
            <c:ext xmlns:c16="http://schemas.microsoft.com/office/drawing/2014/chart" uri="{C3380CC4-5D6E-409C-BE32-E72D297353CC}">
              <c16:uniqueId val="{00000001-E925-4226-AE7B-8CAC79DC92BD}"/>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'1.0'!$G$20</c:f>
              <c:numCache>
                <c:formatCode>0.00</c:formatCode>
                <c:ptCount val="1"/>
                <c:pt idx="0">
                  <c:v>0</c:v>
                </c:pt>
              </c:numCache>
            </c:numRef>
          </c:val>
          <c:extLst>
            <c:ext xmlns:c16="http://schemas.microsoft.com/office/drawing/2014/chart" uri="{C3380CC4-5D6E-409C-BE32-E72D297353CC}">
              <c16:uniqueId val="{00000002-E925-4226-AE7B-8CAC79DC92BD}"/>
            </c:ext>
          </c:extLst>
        </c:ser>
        <c:ser>
          <c:idx val="3"/>
          <c:order val="3"/>
          <c:tx>
            <c:v>E4</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'1.0'!$G$26</c:f>
              <c:numCache>
                <c:formatCode>0.00</c:formatCode>
                <c:ptCount val="1"/>
                <c:pt idx="0">
                  <c:v>0</c:v>
                </c:pt>
              </c:numCache>
            </c:numRef>
          </c:val>
          <c:extLst>
            <c:ext xmlns:c16="http://schemas.microsoft.com/office/drawing/2014/chart" uri="{C3380CC4-5D6E-409C-BE32-E72D297353CC}">
              <c16:uniqueId val="{00000003-E925-4226-AE7B-8CAC79DC92BD}"/>
            </c:ext>
          </c:extLst>
        </c:ser>
        <c:dLbls>
          <c:showLegendKey val="0"/>
          <c:showVal val="0"/>
          <c:showCatName val="0"/>
          <c:showSerName val="0"/>
          <c:showPercent val="0"/>
          <c:showBubbleSize val="0"/>
        </c:dLbls>
        <c:gapWidth val="150"/>
        <c:overlap val="-40"/>
        <c:axId val="-160572368"/>
        <c:axId val="-160567472"/>
      </c:barChart>
      <c:catAx>
        <c:axId val="-160572368"/>
        <c:scaling>
          <c:orientation val="minMax"/>
        </c:scaling>
        <c:delete val="1"/>
        <c:axPos val="b"/>
        <c:majorTickMark val="out"/>
        <c:minorTickMark val="none"/>
        <c:tickLblPos val="nextTo"/>
        <c:crossAx val="-160567472"/>
        <c:crosses val="autoZero"/>
        <c:auto val="1"/>
        <c:lblAlgn val="ctr"/>
        <c:lblOffset val="100"/>
        <c:noMultiLvlLbl val="0"/>
      </c:catAx>
      <c:valAx>
        <c:axId val="-160567472"/>
        <c:scaling>
          <c:orientation val="minMax"/>
          <c:max val="10"/>
        </c:scaling>
        <c:delete val="1"/>
        <c:axPos val="l"/>
        <c:numFmt formatCode="0.00" sourceLinked="1"/>
        <c:majorTickMark val="none"/>
        <c:minorTickMark val="none"/>
        <c:tickLblPos val="nextTo"/>
        <c:crossAx val="-16057236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3"/>
          <c:order val="0"/>
          <c:tx>
            <c:v>E4</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'1.0'!$G$27</c:f>
              <c:numCache>
                <c:formatCode>0.00</c:formatCode>
                <c:ptCount val="1"/>
                <c:pt idx="0">
                  <c:v>0</c:v>
                </c:pt>
              </c:numCache>
            </c:numRef>
          </c:val>
          <c:extLst>
            <c:ext xmlns:c16="http://schemas.microsoft.com/office/drawing/2014/chart" uri="{C3380CC4-5D6E-409C-BE32-E72D297353CC}">
              <c16:uniqueId val="{00000000-A8DC-46D9-A39E-22758DAC1635}"/>
            </c:ext>
          </c:extLst>
        </c:ser>
        <c:dLbls>
          <c:showLegendKey val="0"/>
          <c:showVal val="0"/>
          <c:showCatName val="0"/>
          <c:showSerName val="0"/>
          <c:showPercent val="0"/>
          <c:showBubbleSize val="0"/>
        </c:dLbls>
        <c:gapWidth val="150"/>
        <c:overlap val="-40"/>
        <c:axId val="-160559856"/>
        <c:axId val="-160558768"/>
      </c:barChart>
      <c:catAx>
        <c:axId val="-160559856"/>
        <c:scaling>
          <c:orientation val="minMax"/>
        </c:scaling>
        <c:delete val="1"/>
        <c:axPos val="b"/>
        <c:majorTickMark val="out"/>
        <c:minorTickMark val="none"/>
        <c:tickLblPos val="nextTo"/>
        <c:crossAx val="-160558768"/>
        <c:crosses val="autoZero"/>
        <c:auto val="1"/>
        <c:lblAlgn val="ctr"/>
        <c:lblOffset val="100"/>
        <c:noMultiLvlLbl val="0"/>
      </c:catAx>
      <c:valAx>
        <c:axId val="-160558768"/>
        <c:scaling>
          <c:orientation val="minMax"/>
          <c:max val="10"/>
        </c:scaling>
        <c:delete val="1"/>
        <c:axPos val="l"/>
        <c:numFmt formatCode="0.00" sourceLinked="1"/>
        <c:majorTickMark val="none"/>
        <c:minorTickMark val="none"/>
        <c:tickLblPos val="nextTo"/>
        <c:crossAx val="-160559856"/>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6.3858146262887105E-2"/>
          <c:y val="0.31289110960086802"/>
          <c:w val="0.88599458532250397"/>
          <c:h val="0.56810060134888196"/>
        </c:manualLayout>
      </c:layout>
      <c:barChart>
        <c:barDir val="col"/>
        <c:grouping val="clustered"/>
        <c:varyColors val="0"/>
        <c:ser>
          <c:idx val="0"/>
          <c:order val="0"/>
          <c:tx>
            <c:v>E1</c:v>
          </c:tx>
          <c:spPr>
            <a:solidFill>
              <a:srgbClr val="264E59"/>
            </a:solidFill>
            <a:effectLst/>
            <a:scene3d>
              <a:camera prst="orthographicFront"/>
              <a:lightRig rig="threePt" dir="t"/>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Datos!$G$5</c:f>
              <c:numCache>
                <c:formatCode>0.00</c:formatCode>
                <c:ptCount val="1"/>
                <c:pt idx="0">
                  <c:v>0</c:v>
                </c:pt>
              </c:numCache>
            </c:numRef>
          </c:val>
          <c:extLst>
            <c:ext xmlns:c16="http://schemas.microsoft.com/office/drawing/2014/chart" uri="{C3380CC4-5D6E-409C-BE32-E72D297353CC}">
              <c16:uniqueId val="{00000000-DE1F-4137-8EB7-6C2706630A15}"/>
            </c:ext>
          </c:extLst>
        </c:ser>
        <c:ser>
          <c:idx val="1"/>
          <c:order val="1"/>
          <c:tx>
            <c:v>E2</c:v>
          </c:tx>
          <c:spPr>
            <a:solidFill>
              <a:srgbClr val="264E59"/>
            </a:solidFill>
            <a:effectLst/>
            <a:scene3d>
              <a:camera prst="orthographicFront"/>
              <a:lightRig rig="threePt" dir="t"/>
            </a:scene3d>
            <a:sp3d/>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1-DE1F-4137-8EB7-6C2706630A15}"/>
                </c:ext>
              </c:extLst>
            </c:dLbl>
            <c:spPr>
              <a:noFill/>
              <a:ln>
                <a:noFill/>
              </a:ln>
              <a:effectLst/>
            </c:spPr>
            <c:showLegendKey val="0"/>
            <c:showVal val="1"/>
            <c:showCatName val="0"/>
            <c:showSerName val="1"/>
            <c:showPercent val="0"/>
            <c:showBubbleSize val="0"/>
            <c:showLeaderLines val="0"/>
            <c:extLst>
              <c:ext xmlns:c15="http://schemas.microsoft.com/office/drawing/2012/chart" uri="{CE6537A1-D6FC-4f65-9D91-7224C49458BB}">
                <c15:showLeaderLines val="1"/>
              </c:ext>
            </c:extLst>
          </c:dLbls>
          <c:val>
            <c:numRef>
              <c:f>Datos!$G$6</c:f>
              <c:numCache>
                <c:formatCode>0.00</c:formatCode>
                <c:ptCount val="1"/>
                <c:pt idx="0">
                  <c:v>0</c:v>
                </c:pt>
              </c:numCache>
            </c:numRef>
          </c:val>
          <c:extLst>
            <c:ext xmlns:c16="http://schemas.microsoft.com/office/drawing/2014/chart" uri="{C3380CC4-5D6E-409C-BE32-E72D297353CC}">
              <c16:uniqueId val="{00000002-DE1F-4137-8EB7-6C2706630A15}"/>
            </c:ext>
          </c:extLst>
        </c:ser>
        <c:ser>
          <c:idx val="2"/>
          <c:order val="2"/>
          <c:tx>
            <c:v>E3</c:v>
          </c:tx>
          <c:spPr>
            <a:solidFill>
              <a:srgbClr val="264E59"/>
            </a:solidFill>
            <a:effectLst/>
            <a:scene3d>
              <a:camera prst="orthographicFront"/>
              <a:lightRig rig="threePt" dir="t"/>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Datos!$G$7</c:f>
              <c:numCache>
                <c:formatCode>0.00</c:formatCode>
                <c:ptCount val="1"/>
                <c:pt idx="0">
                  <c:v>0</c:v>
                </c:pt>
              </c:numCache>
            </c:numRef>
          </c:val>
          <c:extLst>
            <c:ext xmlns:c16="http://schemas.microsoft.com/office/drawing/2014/chart" uri="{C3380CC4-5D6E-409C-BE32-E72D297353CC}">
              <c16:uniqueId val="{00000003-DE1F-4137-8EB7-6C2706630A15}"/>
            </c:ext>
          </c:extLst>
        </c:ser>
        <c:ser>
          <c:idx val="3"/>
          <c:order val="3"/>
          <c:tx>
            <c:v>E4</c:v>
          </c:tx>
          <c:spPr>
            <a:solidFill>
              <a:srgbClr val="264E59"/>
            </a:solidFill>
            <a:effectLst/>
            <a:scene3d>
              <a:camera prst="orthographicFront"/>
              <a:lightRig rig="threePt" dir="t"/>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Datos!$G$8</c:f>
              <c:numCache>
                <c:formatCode>0.00</c:formatCode>
                <c:ptCount val="1"/>
                <c:pt idx="0">
                  <c:v>0</c:v>
                </c:pt>
              </c:numCache>
            </c:numRef>
          </c:val>
          <c:extLst>
            <c:ext xmlns:c16="http://schemas.microsoft.com/office/drawing/2014/chart" uri="{C3380CC4-5D6E-409C-BE32-E72D297353CC}">
              <c16:uniqueId val="{00000004-DE1F-4137-8EB7-6C2706630A15}"/>
            </c:ext>
          </c:extLst>
        </c:ser>
        <c:dLbls>
          <c:showLegendKey val="0"/>
          <c:showVal val="1"/>
          <c:showCatName val="0"/>
          <c:showSerName val="0"/>
          <c:showPercent val="0"/>
          <c:showBubbleSize val="0"/>
        </c:dLbls>
        <c:gapWidth val="150"/>
        <c:overlap val="-40"/>
        <c:axId val="-81097408"/>
        <c:axId val="-81101216"/>
      </c:barChart>
      <c:catAx>
        <c:axId val="-81097408"/>
        <c:scaling>
          <c:orientation val="minMax"/>
        </c:scaling>
        <c:delete val="1"/>
        <c:axPos val="b"/>
        <c:numFmt formatCode="General" sourceLinked="1"/>
        <c:majorTickMark val="out"/>
        <c:minorTickMark val="none"/>
        <c:tickLblPos val="nextTo"/>
        <c:crossAx val="-81101216"/>
        <c:crosses val="autoZero"/>
        <c:auto val="1"/>
        <c:lblAlgn val="ctr"/>
        <c:lblOffset val="100"/>
        <c:noMultiLvlLbl val="0"/>
      </c:catAx>
      <c:valAx>
        <c:axId val="-81101216"/>
        <c:scaling>
          <c:orientation val="minMax"/>
          <c:max val="10"/>
        </c:scaling>
        <c:delete val="1"/>
        <c:axPos val="l"/>
        <c:numFmt formatCode="0.00" sourceLinked="1"/>
        <c:majorTickMark val="none"/>
        <c:minorTickMark val="none"/>
        <c:tickLblPos val="nextTo"/>
        <c:crossAx val="-8109740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BD7E-443A-8BEC-8D110C08C904}"/>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'2.0'!$G$3</c:f>
              <c:numCache>
                <c:formatCode>0.00</c:formatCode>
                <c:ptCount val="1"/>
                <c:pt idx="0">
                  <c:v>0</c:v>
                </c:pt>
              </c:numCache>
            </c:numRef>
          </c:val>
          <c:extLst>
            <c:ext xmlns:c16="http://schemas.microsoft.com/office/drawing/2014/chart" uri="{C3380CC4-5D6E-409C-BE32-E72D297353CC}">
              <c16:uniqueId val="{00000001-BD7E-443A-8BEC-8D110C08C904}"/>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'2.0'!$G$13</c:f>
              <c:numCache>
                <c:formatCode>0.00</c:formatCode>
                <c:ptCount val="1"/>
                <c:pt idx="0">
                  <c:v>0</c:v>
                </c:pt>
              </c:numCache>
            </c:numRef>
          </c:val>
          <c:extLst>
            <c:ext xmlns:c16="http://schemas.microsoft.com/office/drawing/2014/chart" uri="{C3380CC4-5D6E-409C-BE32-E72D297353CC}">
              <c16:uniqueId val="{00000002-BD7E-443A-8BEC-8D110C08C904}"/>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'2.0'!$G$21</c:f>
              <c:numCache>
                <c:formatCode>0.00</c:formatCode>
                <c:ptCount val="1"/>
                <c:pt idx="0">
                  <c:v>0</c:v>
                </c:pt>
              </c:numCache>
            </c:numRef>
          </c:val>
          <c:extLst>
            <c:ext xmlns:c16="http://schemas.microsoft.com/office/drawing/2014/chart" uri="{C3380CC4-5D6E-409C-BE32-E72D297353CC}">
              <c16:uniqueId val="{00000003-BD7E-443A-8BEC-8D110C08C904}"/>
            </c:ext>
          </c:extLst>
        </c:ser>
        <c:ser>
          <c:idx val="3"/>
          <c:order val="3"/>
          <c:tx>
            <c:v>E4</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'2.0'!$G$29</c:f>
              <c:numCache>
                <c:formatCode>0.00</c:formatCode>
                <c:ptCount val="1"/>
                <c:pt idx="0">
                  <c:v>0</c:v>
                </c:pt>
              </c:numCache>
            </c:numRef>
          </c:val>
          <c:extLst>
            <c:ext xmlns:c16="http://schemas.microsoft.com/office/drawing/2014/chart" uri="{C3380CC4-5D6E-409C-BE32-E72D297353CC}">
              <c16:uniqueId val="{00000004-BD7E-443A-8BEC-8D110C08C904}"/>
            </c:ext>
          </c:extLst>
        </c:ser>
        <c:ser>
          <c:idx val="4"/>
          <c:order val="4"/>
          <c:tx>
            <c:v>E5</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'2.0'!$G$37</c:f>
              <c:numCache>
                <c:formatCode>0.00</c:formatCode>
                <c:ptCount val="1"/>
                <c:pt idx="0">
                  <c:v>0</c:v>
                </c:pt>
              </c:numCache>
            </c:numRef>
          </c:val>
          <c:extLst>
            <c:ext xmlns:c16="http://schemas.microsoft.com/office/drawing/2014/chart" uri="{C3380CC4-5D6E-409C-BE32-E72D297353CC}">
              <c16:uniqueId val="{00000005-BD7E-443A-8BEC-8D110C08C904}"/>
            </c:ext>
          </c:extLst>
        </c:ser>
        <c:dLbls>
          <c:showLegendKey val="0"/>
          <c:showVal val="0"/>
          <c:showCatName val="0"/>
          <c:showSerName val="0"/>
          <c:showPercent val="0"/>
          <c:showBubbleSize val="0"/>
        </c:dLbls>
        <c:gapWidth val="150"/>
        <c:overlap val="-40"/>
        <c:axId val="-81093600"/>
        <c:axId val="-81095232"/>
      </c:barChart>
      <c:catAx>
        <c:axId val="-81093600"/>
        <c:scaling>
          <c:orientation val="minMax"/>
        </c:scaling>
        <c:delete val="1"/>
        <c:axPos val="b"/>
        <c:majorTickMark val="out"/>
        <c:minorTickMark val="none"/>
        <c:tickLblPos val="nextTo"/>
        <c:crossAx val="-81095232"/>
        <c:crosses val="autoZero"/>
        <c:auto val="1"/>
        <c:lblAlgn val="ctr"/>
        <c:lblOffset val="100"/>
        <c:noMultiLvlLbl val="0"/>
      </c:catAx>
      <c:valAx>
        <c:axId val="-81095232"/>
        <c:scaling>
          <c:orientation val="minMax"/>
          <c:max val="10"/>
        </c:scaling>
        <c:delete val="1"/>
        <c:axPos val="l"/>
        <c:numFmt formatCode="0.00" sourceLinked="1"/>
        <c:majorTickMark val="none"/>
        <c:minorTickMark val="none"/>
        <c:tickLblPos val="nextTo"/>
        <c:crossAx val="-8109360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'2.0'!$G$11</c:f>
              <c:numCache>
                <c:formatCode>0.00</c:formatCode>
                <c:ptCount val="1"/>
                <c:pt idx="0">
                  <c:v>0</c:v>
                </c:pt>
              </c:numCache>
            </c:numRef>
          </c:val>
          <c:extLst>
            <c:ext xmlns:c16="http://schemas.microsoft.com/office/drawing/2014/chart" uri="{C3380CC4-5D6E-409C-BE32-E72D297353CC}">
              <c16:uniqueId val="{00000000-FFF6-4BA4-8F1A-AC1990DA6D7A}"/>
            </c:ext>
          </c:extLst>
        </c:ser>
        <c:ser>
          <c:idx val="4"/>
          <c:order val="1"/>
          <c:tx>
            <c:v>E5</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'2.0'!$G$43</c:f>
              <c:numCache>
                <c:formatCode>0.00</c:formatCode>
                <c:ptCount val="1"/>
                <c:pt idx="0">
                  <c:v>0</c:v>
                </c:pt>
              </c:numCache>
            </c:numRef>
          </c:val>
          <c:extLst>
            <c:ext xmlns:c16="http://schemas.microsoft.com/office/drawing/2014/chart" uri="{C3380CC4-5D6E-409C-BE32-E72D297353CC}">
              <c16:uniqueId val="{00000001-FFF6-4BA4-8F1A-AC1990DA6D7A}"/>
            </c:ext>
          </c:extLst>
        </c:ser>
        <c:dLbls>
          <c:showLegendKey val="0"/>
          <c:showVal val="0"/>
          <c:showCatName val="0"/>
          <c:showSerName val="0"/>
          <c:showPercent val="0"/>
          <c:showBubbleSize val="0"/>
        </c:dLbls>
        <c:gapWidth val="150"/>
        <c:overlap val="-40"/>
        <c:axId val="-81107744"/>
        <c:axId val="-81106112"/>
      </c:barChart>
      <c:catAx>
        <c:axId val="-81107744"/>
        <c:scaling>
          <c:orientation val="minMax"/>
        </c:scaling>
        <c:delete val="1"/>
        <c:axPos val="b"/>
        <c:majorTickMark val="out"/>
        <c:minorTickMark val="none"/>
        <c:tickLblPos val="nextTo"/>
        <c:crossAx val="-81106112"/>
        <c:crosses val="autoZero"/>
        <c:auto val="1"/>
        <c:lblAlgn val="ctr"/>
        <c:lblOffset val="100"/>
        <c:noMultiLvlLbl val="0"/>
      </c:catAx>
      <c:valAx>
        <c:axId val="-81106112"/>
        <c:scaling>
          <c:orientation val="minMax"/>
          <c:max val="10"/>
        </c:scaling>
        <c:delete val="1"/>
        <c:axPos val="l"/>
        <c:numFmt formatCode="0.00" sourceLinked="1"/>
        <c:majorTickMark val="none"/>
        <c:minorTickMark val="none"/>
        <c:tickLblPos val="nextTo"/>
        <c:crossAx val="-8110774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'2.0'!$G$12</c:f>
              <c:numCache>
                <c:formatCode>0.00</c:formatCode>
                <c:ptCount val="1"/>
                <c:pt idx="0">
                  <c:v>0</c:v>
                </c:pt>
              </c:numCache>
            </c:numRef>
          </c:val>
          <c:extLst>
            <c:ext xmlns:c16="http://schemas.microsoft.com/office/drawing/2014/chart" uri="{C3380CC4-5D6E-409C-BE32-E72D297353CC}">
              <c16:uniqueId val="{00000000-22D8-441B-8470-2DDF6BD5192D}"/>
            </c:ext>
          </c:extLst>
        </c:ser>
        <c:ser>
          <c:idx val="4"/>
          <c:order val="1"/>
          <c:tx>
            <c:v>E5</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'2.0'!$G$44</c:f>
              <c:numCache>
                <c:formatCode>0.00</c:formatCode>
                <c:ptCount val="1"/>
                <c:pt idx="0">
                  <c:v>0</c:v>
                </c:pt>
              </c:numCache>
            </c:numRef>
          </c:val>
          <c:extLst>
            <c:ext xmlns:c16="http://schemas.microsoft.com/office/drawing/2014/chart" uri="{C3380CC4-5D6E-409C-BE32-E72D297353CC}">
              <c16:uniqueId val="{00000001-22D8-441B-8470-2DDF6BD5192D}"/>
            </c:ext>
          </c:extLst>
        </c:ser>
        <c:dLbls>
          <c:showLegendKey val="0"/>
          <c:showVal val="0"/>
          <c:showCatName val="0"/>
          <c:showSerName val="0"/>
          <c:showPercent val="0"/>
          <c:showBubbleSize val="0"/>
        </c:dLbls>
        <c:gapWidth val="150"/>
        <c:overlap val="-40"/>
        <c:axId val="-81094688"/>
        <c:axId val="-81099584"/>
      </c:barChart>
      <c:catAx>
        <c:axId val="-81094688"/>
        <c:scaling>
          <c:orientation val="minMax"/>
        </c:scaling>
        <c:delete val="1"/>
        <c:axPos val="b"/>
        <c:majorTickMark val="out"/>
        <c:minorTickMark val="none"/>
        <c:tickLblPos val="nextTo"/>
        <c:crossAx val="-81099584"/>
        <c:crosses val="autoZero"/>
        <c:auto val="1"/>
        <c:lblAlgn val="ctr"/>
        <c:lblOffset val="100"/>
        <c:noMultiLvlLbl val="0"/>
      </c:catAx>
      <c:valAx>
        <c:axId val="-81099584"/>
        <c:scaling>
          <c:orientation val="minMax"/>
          <c:max val="10"/>
        </c:scaling>
        <c:delete val="1"/>
        <c:axPos val="l"/>
        <c:numFmt formatCode="0.00" sourceLinked="1"/>
        <c:majorTickMark val="none"/>
        <c:minorTickMark val="none"/>
        <c:tickLblPos val="nextTo"/>
        <c:crossAx val="-8109468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Datos!$G$17</c:f>
              <c:numCache>
                <c:formatCode>0.00</c:formatCode>
                <c:ptCount val="1"/>
                <c:pt idx="0">
                  <c:v>0</c:v>
                </c:pt>
              </c:numCache>
            </c:numRef>
          </c:val>
          <c:extLst>
            <c:ext xmlns:c16="http://schemas.microsoft.com/office/drawing/2014/chart" uri="{C3380CC4-5D6E-409C-BE32-E72D297353CC}">
              <c16:uniqueId val="{00000000-D47A-4982-84B2-2FB7ADC502B2}"/>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Datos!$G$18</c:f>
              <c:numCache>
                <c:formatCode>0.00</c:formatCode>
                <c:ptCount val="1"/>
                <c:pt idx="0">
                  <c:v>0</c:v>
                </c:pt>
              </c:numCache>
            </c:numRef>
          </c:val>
          <c:extLst>
            <c:ext xmlns:c16="http://schemas.microsoft.com/office/drawing/2014/chart" uri="{C3380CC4-5D6E-409C-BE32-E72D297353CC}">
              <c16:uniqueId val="{00000001-D47A-4982-84B2-2FB7ADC502B2}"/>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Datos!$G$19</c:f>
              <c:numCache>
                <c:formatCode>0.00</c:formatCode>
                <c:ptCount val="1"/>
                <c:pt idx="0">
                  <c:v>0</c:v>
                </c:pt>
              </c:numCache>
            </c:numRef>
          </c:val>
          <c:extLst>
            <c:ext xmlns:c16="http://schemas.microsoft.com/office/drawing/2014/chart" uri="{C3380CC4-5D6E-409C-BE32-E72D297353CC}">
              <c16:uniqueId val="{00000002-D47A-4982-84B2-2FB7ADC502B2}"/>
            </c:ext>
          </c:extLst>
        </c:ser>
        <c:ser>
          <c:idx val="3"/>
          <c:order val="3"/>
          <c:tx>
            <c:v>E4</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Datos!$G$20</c:f>
              <c:numCache>
                <c:formatCode>0.00</c:formatCode>
                <c:ptCount val="1"/>
                <c:pt idx="0">
                  <c:v>0</c:v>
                </c:pt>
              </c:numCache>
            </c:numRef>
          </c:val>
          <c:extLst>
            <c:ext xmlns:c16="http://schemas.microsoft.com/office/drawing/2014/chart" uri="{C3380CC4-5D6E-409C-BE32-E72D297353CC}">
              <c16:uniqueId val="{00000003-D47A-4982-84B2-2FB7ADC502B2}"/>
            </c:ext>
          </c:extLst>
        </c:ser>
        <c:ser>
          <c:idx val="4"/>
          <c:order val="4"/>
          <c:tx>
            <c:v>E5</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Datos!$G$21</c:f>
              <c:numCache>
                <c:formatCode>0.00</c:formatCode>
                <c:ptCount val="1"/>
                <c:pt idx="0">
                  <c:v>0</c:v>
                </c:pt>
              </c:numCache>
            </c:numRef>
          </c:val>
          <c:extLst>
            <c:ext xmlns:c16="http://schemas.microsoft.com/office/drawing/2014/chart" uri="{C3380CC4-5D6E-409C-BE32-E72D297353CC}">
              <c16:uniqueId val="{00000004-D47A-4982-84B2-2FB7ADC502B2}"/>
            </c:ext>
          </c:extLst>
        </c:ser>
        <c:dLbls>
          <c:showLegendKey val="0"/>
          <c:showVal val="1"/>
          <c:showCatName val="0"/>
          <c:showSerName val="0"/>
          <c:showPercent val="0"/>
          <c:showBubbleSize val="0"/>
        </c:dLbls>
        <c:gapWidth val="150"/>
        <c:overlap val="-40"/>
        <c:axId val="-81100128"/>
        <c:axId val="-81094144"/>
      </c:barChart>
      <c:catAx>
        <c:axId val="-81100128"/>
        <c:scaling>
          <c:orientation val="minMax"/>
        </c:scaling>
        <c:delete val="1"/>
        <c:axPos val="b"/>
        <c:numFmt formatCode="General" sourceLinked="1"/>
        <c:majorTickMark val="out"/>
        <c:minorTickMark val="none"/>
        <c:tickLblPos val="nextTo"/>
        <c:crossAx val="-81094144"/>
        <c:crosses val="autoZero"/>
        <c:auto val="1"/>
        <c:lblAlgn val="ctr"/>
        <c:lblOffset val="100"/>
        <c:noMultiLvlLbl val="0"/>
      </c:catAx>
      <c:valAx>
        <c:axId val="-81094144"/>
        <c:scaling>
          <c:orientation val="minMax"/>
          <c:max val="10"/>
        </c:scaling>
        <c:delete val="1"/>
        <c:axPos val="l"/>
        <c:numFmt formatCode="0.00" sourceLinked="1"/>
        <c:majorTickMark val="none"/>
        <c:minorTickMark val="none"/>
        <c:tickLblPos val="nextTo"/>
        <c:crossAx val="-8110012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4.2900779134891598E-2"/>
          <c:y val="0.31289079371407702"/>
          <c:w val="0.92798933597867195"/>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4547-45C7-AD1D-93970491BF9E}"/>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'3.0'!$G$3</c:f>
              <c:numCache>
                <c:formatCode>0.00</c:formatCode>
                <c:ptCount val="1"/>
                <c:pt idx="0">
                  <c:v>0</c:v>
                </c:pt>
              </c:numCache>
            </c:numRef>
          </c:val>
          <c:extLst>
            <c:ext xmlns:c16="http://schemas.microsoft.com/office/drawing/2014/chart" uri="{C3380CC4-5D6E-409C-BE32-E72D297353CC}">
              <c16:uniqueId val="{00000001-4547-45C7-AD1D-93970491BF9E}"/>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'3.0'!$G$10</c:f>
              <c:numCache>
                <c:formatCode>0.00</c:formatCode>
                <c:ptCount val="1"/>
                <c:pt idx="0">
                  <c:v>0</c:v>
                </c:pt>
              </c:numCache>
            </c:numRef>
          </c:val>
          <c:extLst>
            <c:ext xmlns:c16="http://schemas.microsoft.com/office/drawing/2014/chart" uri="{C3380CC4-5D6E-409C-BE32-E72D297353CC}">
              <c16:uniqueId val="{00000002-4547-45C7-AD1D-93970491BF9E}"/>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'3.0'!$G$17</c:f>
              <c:numCache>
                <c:formatCode>0.00</c:formatCode>
                <c:ptCount val="1"/>
                <c:pt idx="0">
                  <c:v>0</c:v>
                </c:pt>
              </c:numCache>
            </c:numRef>
          </c:val>
          <c:extLst>
            <c:ext xmlns:c16="http://schemas.microsoft.com/office/drawing/2014/chart" uri="{C3380CC4-5D6E-409C-BE32-E72D297353CC}">
              <c16:uniqueId val="{00000003-4547-45C7-AD1D-93970491BF9E}"/>
            </c:ext>
          </c:extLst>
        </c:ser>
        <c:ser>
          <c:idx val="3"/>
          <c:order val="3"/>
          <c:tx>
            <c:v>E4</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'3.0'!$G$26</c:f>
              <c:numCache>
                <c:formatCode>0.00</c:formatCode>
                <c:ptCount val="1"/>
                <c:pt idx="0">
                  <c:v>0</c:v>
                </c:pt>
              </c:numCache>
            </c:numRef>
          </c:val>
          <c:extLst>
            <c:ext xmlns:c16="http://schemas.microsoft.com/office/drawing/2014/chart" uri="{C3380CC4-5D6E-409C-BE32-E72D297353CC}">
              <c16:uniqueId val="{00000004-4547-45C7-AD1D-93970491BF9E}"/>
            </c:ext>
          </c:extLst>
        </c:ser>
        <c:ser>
          <c:idx val="4"/>
          <c:order val="4"/>
          <c:tx>
            <c:v>E5</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'3.0'!$G$33</c:f>
              <c:numCache>
                <c:formatCode>0.00</c:formatCode>
                <c:ptCount val="1"/>
                <c:pt idx="0">
                  <c:v>0</c:v>
                </c:pt>
              </c:numCache>
            </c:numRef>
          </c:val>
          <c:extLst>
            <c:ext xmlns:c16="http://schemas.microsoft.com/office/drawing/2014/chart" uri="{C3380CC4-5D6E-409C-BE32-E72D297353CC}">
              <c16:uniqueId val="{00000005-4547-45C7-AD1D-93970491BF9E}"/>
            </c:ext>
          </c:extLst>
        </c:ser>
        <c:ser>
          <c:idx val="5"/>
          <c:order val="5"/>
          <c:tx>
            <c:v>E6</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'3.0'!$G$40</c:f>
              <c:numCache>
                <c:formatCode>0.00</c:formatCode>
                <c:ptCount val="1"/>
                <c:pt idx="0">
                  <c:v>0</c:v>
                </c:pt>
              </c:numCache>
            </c:numRef>
          </c:val>
          <c:extLst>
            <c:ext xmlns:c16="http://schemas.microsoft.com/office/drawing/2014/chart" uri="{C3380CC4-5D6E-409C-BE32-E72D297353CC}">
              <c16:uniqueId val="{00000006-4547-45C7-AD1D-93970491BF9E}"/>
            </c:ext>
          </c:extLst>
        </c:ser>
        <c:ser>
          <c:idx val="6"/>
          <c:order val="6"/>
          <c:tx>
            <c:v>E7</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'3.0'!$G$49</c:f>
              <c:numCache>
                <c:formatCode>0.00</c:formatCode>
                <c:ptCount val="1"/>
                <c:pt idx="0">
                  <c:v>0</c:v>
                </c:pt>
              </c:numCache>
            </c:numRef>
          </c:val>
          <c:extLst>
            <c:ext xmlns:c16="http://schemas.microsoft.com/office/drawing/2014/chart" uri="{C3380CC4-5D6E-409C-BE32-E72D297353CC}">
              <c16:uniqueId val="{00000007-4547-45C7-AD1D-93970491BF9E}"/>
            </c:ext>
          </c:extLst>
        </c:ser>
        <c:dLbls>
          <c:showLegendKey val="0"/>
          <c:showVal val="0"/>
          <c:showCatName val="0"/>
          <c:showSerName val="0"/>
          <c:showPercent val="0"/>
          <c:showBubbleSize val="0"/>
        </c:dLbls>
        <c:gapWidth val="150"/>
        <c:overlap val="-40"/>
        <c:axId val="-81097952"/>
        <c:axId val="-81108832"/>
      </c:barChart>
      <c:catAx>
        <c:axId val="-81097952"/>
        <c:scaling>
          <c:orientation val="minMax"/>
        </c:scaling>
        <c:delete val="1"/>
        <c:axPos val="b"/>
        <c:majorTickMark val="out"/>
        <c:minorTickMark val="none"/>
        <c:tickLblPos val="nextTo"/>
        <c:crossAx val="-81108832"/>
        <c:crosses val="autoZero"/>
        <c:auto val="1"/>
        <c:lblAlgn val="ctr"/>
        <c:lblOffset val="100"/>
        <c:noMultiLvlLbl val="0"/>
      </c:catAx>
      <c:valAx>
        <c:axId val="-81108832"/>
        <c:scaling>
          <c:orientation val="minMax"/>
          <c:max val="10"/>
        </c:scaling>
        <c:delete val="1"/>
        <c:axPos val="l"/>
        <c:numFmt formatCode="0.00" sourceLinked="1"/>
        <c:majorTickMark val="none"/>
        <c:minorTickMark val="none"/>
        <c:tickLblPos val="nextTo"/>
        <c:crossAx val="-8109795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'3.0'!$G$8</c:f>
              <c:numCache>
                <c:formatCode>0.00</c:formatCode>
                <c:ptCount val="1"/>
                <c:pt idx="0">
                  <c:v>0</c:v>
                </c:pt>
              </c:numCache>
            </c:numRef>
          </c:val>
          <c:extLst>
            <c:ext xmlns:c16="http://schemas.microsoft.com/office/drawing/2014/chart" uri="{C3380CC4-5D6E-409C-BE32-E72D297353CC}">
              <c16:uniqueId val="{00000000-944A-4A59-A14A-17888D5C067F}"/>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'3.0'!$G$15</c:f>
              <c:numCache>
                <c:formatCode>0.00</c:formatCode>
                <c:ptCount val="1"/>
                <c:pt idx="0">
                  <c:v>0</c:v>
                </c:pt>
              </c:numCache>
            </c:numRef>
          </c:val>
          <c:extLst>
            <c:ext xmlns:c16="http://schemas.microsoft.com/office/drawing/2014/chart" uri="{C3380CC4-5D6E-409C-BE32-E72D297353CC}">
              <c16:uniqueId val="{00000001-944A-4A59-A14A-17888D5C067F}"/>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'3.0'!$G$24</c:f>
              <c:numCache>
                <c:formatCode>0.00</c:formatCode>
                <c:ptCount val="1"/>
                <c:pt idx="0">
                  <c:v>0</c:v>
                </c:pt>
              </c:numCache>
            </c:numRef>
          </c:val>
          <c:extLst>
            <c:ext xmlns:c16="http://schemas.microsoft.com/office/drawing/2014/chart" uri="{C3380CC4-5D6E-409C-BE32-E72D297353CC}">
              <c16:uniqueId val="{00000002-944A-4A59-A14A-17888D5C067F}"/>
            </c:ext>
          </c:extLst>
        </c:ser>
        <c:ser>
          <c:idx val="4"/>
          <c:order val="3"/>
          <c:tx>
            <c:v>E5</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'3.0'!$G$38</c:f>
              <c:numCache>
                <c:formatCode>0.00</c:formatCode>
                <c:ptCount val="1"/>
                <c:pt idx="0">
                  <c:v>0</c:v>
                </c:pt>
              </c:numCache>
            </c:numRef>
          </c:val>
          <c:extLst>
            <c:ext xmlns:c16="http://schemas.microsoft.com/office/drawing/2014/chart" uri="{C3380CC4-5D6E-409C-BE32-E72D297353CC}">
              <c16:uniqueId val="{00000003-944A-4A59-A14A-17888D5C067F}"/>
            </c:ext>
          </c:extLst>
        </c:ser>
        <c:ser>
          <c:idx val="5"/>
          <c:order val="4"/>
          <c:tx>
            <c:v>E6</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'3.0'!$G$47</c:f>
              <c:numCache>
                <c:formatCode>0.00</c:formatCode>
                <c:ptCount val="1"/>
                <c:pt idx="0">
                  <c:v>0</c:v>
                </c:pt>
              </c:numCache>
            </c:numRef>
          </c:val>
          <c:extLst>
            <c:ext xmlns:c16="http://schemas.microsoft.com/office/drawing/2014/chart" uri="{C3380CC4-5D6E-409C-BE32-E72D297353CC}">
              <c16:uniqueId val="{00000004-944A-4A59-A14A-17888D5C067F}"/>
            </c:ext>
          </c:extLst>
        </c:ser>
        <c:dLbls>
          <c:showLegendKey val="0"/>
          <c:showVal val="0"/>
          <c:showCatName val="0"/>
          <c:showSerName val="0"/>
          <c:showPercent val="0"/>
          <c:showBubbleSize val="0"/>
        </c:dLbls>
        <c:gapWidth val="150"/>
        <c:overlap val="-40"/>
        <c:axId val="-81104480"/>
        <c:axId val="-81103936"/>
      </c:barChart>
      <c:catAx>
        <c:axId val="-81104480"/>
        <c:scaling>
          <c:orientation val="minMax"/>
        </c:scaling>
        <c:delete val="1"/>
        <c:axPos val="b"/>
        <c:majorTickMark val="out"/>
        <c:minorTickMark val="none"/>
        <c:tickLblPos val="nextTo"/>
        <c:crossAx val="-81103936"/>
        <c:crosses val="autoZero"/>
        <c:auto val="1"/>
        <c:lblAlgn val="ctr"/>
        <c:lblOffset val="100"/>
        <c:noMultiLvlLbl val="0"/>
      </c:catAx>
      <c:valAx>
        <c:axId val="-81103936"/>
        <c:scaling>
          <c:orientation val="minMax"/>
          <c:max val="10"/>
        </c:scaling>
        <c:delete val="1"/>
        <c:axPos val="l"/>
        <c:numFmt formatCode="0.00" sourceLinked="1"/>
        <c:majorTickMark val="none"/>
        <c:minorTickMark val="none"/>
        <c:tickLblPos val="nextTo"/>
        <c:crossAx val="-8110448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'3.0'!$G$9</c:f>
              <c:numCache>
                <c:formatCode>0.00</c:formatCode>
                <c:ptCount val="1"/>
                <c:pt idx="0">
                  <c:v>0</c:v>
                </c:pt>
              </c:numCache>
            </c:numRef>
          </c:val>
          <c:extLst>
            <c:ext xmlns:c16="http://schemas.microsoft.com/office/drawing/2014/chart" uri="{C3380CC4-5D6E-409C-BE32-E72D297353CC}">
              <c16:uniqueId val="{00000000-5E92-4453-86E7-3DD4071BBC5B}"/>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'3.0'!$G$16</c:f>
              <c:numCache>
                <c:formatCode>0.00</c:formatCode>
                <c:ptCount val="1"/>
                <c:pt idx="0">
                  <c:v>0</c:v>
                </c:pt>
              </c:numCache>
            </c:numRef>
          </c:val>
          <c:extLst>
            <c:ext xmlns:c16="http://schemas.microsoft.com/office/drawing/2014/chart" uri="{C3380CC4-5D6E-409C-BE32-E72D297353CC}">
              <c16:uniqueId val="{00000001-5E92-4453-86E7-3DD4071BBC5B}"/>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'3.0'!$G$25</c:f>
              <c:numCache>
                <c:formatCode>0.00</c:formatCode>
                <c:ptCount val="1"/>
                <c:pt idx="0">
                  <c:v>0</c:v>
                </c:pt>
              </c:numCache>
            </c:numRef>
          </c:val>
          <c:extLst>
            <c:ext xmlns:c16="http://schemas.microsoft.com/office/drawing/2014/chart" uri="{C3380CC4-5D6E-409C-BE32-E72D297353CC}">
              <c16:uniqueId val="{00000002-5E92-4453-86E7-3DD4071BBC5B}"/>
            </c:ext>
          </c:extLst>
        </c:ser>
        <c:ser>
          <c:idx val="3"/>
          <c:order val="3"/>
          <c:tx>
            <c:v>E5</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'3.0'!$G$39</c:f>
              <c:numCache>
                <c:formatCode>0.00</c:formatCode>
                <c:ptCount val="1"/>
                <c:pt idx="0">
                  <c:v>0</c:v>
                </c:pt>
              </c:numCache>
            </c:numRef>
          </c:val>
          <c:extLst>
            <c:ext xmlns:c16="http://schemas.microsoft.com/office/drawing/2014/chart" uri="{C3380CC4-5D6E-409C-BE32-E72D297353CC}">
              <c16:uniqueId val="{00000003-5E92-4453-86E7-3DD4071BBC5B}"/>
            </c:ext>
          </c:extLst>
        </c:ser>
        <c:ser>
          <c:idx val="4"/>
          <c:order val="4"/>
          <c:tx>
            <c:v>E6</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'3.0'!$G$48</c:f>
              <c:numCache>
                <c:formatCode>0.00</c:formatCode>
                <c:ptCount val="1"/>
                <c:pt idx="0">
                  <c:v>0</c:v>
                </c:pt>
              </c:numCache>
            </c:numRef>
          </c:val>
          <c:extLst>
            <c:ext xmlns:c16="http://schemas.microsoft.com/office/drawing/2014/chart" uri="{C3380CC4-5D6E-409C-BE32-E72D297353CC}">
              <c16:uniqueId val="{00000004-5E92-4453-86E7-3DD4071BBC5B}"/>
            </c:ext>
          </c:extLst>
        </c:ser>
        <c:dLbls>
          <c:showLegendKey val="0"/>
          <c:showVal val="0"/>
          <c:showCatName val="0"/>
          <c:showSerName val="0"/>
          <c:showPercent val="0"/>
          <c:showBubbleSize val="0"/>
        </c:dLbls>
        <c:gapWidth val="150"/>
        <c:overlap val="-40"/>
        <c:axId val="-81096320"/>
        <c:axId val="-80166272"/>
      </c:barChart>
      <c:catAx>
        <c:axId val="-81096320"/>
        <c:scaling>
          <c:orientation val="minMax"/>
        </c:scaling>
        <c:delete val="1"/>
        <c:axPos val="b"/>
        <c:majorTickMark val="out"/>
        <c:minorTickMark val="none"/>
        <c:tickLblPos val="nextTo"/>
        <c:crossAx val="-80166272"/>
        <c:crosses val="autoZero"/>
        <c:auto val="1"/>
        <c:lblAlgn val="ctr"/>
        <c:lblOffset val="100"/>
        <c:noMultiLvlLbl val="0"/>
      </c:catAx>
      <c:valAx>
        <c:axId val="-80166272"/>
        <c:scaling>
          <c:orientation val="minMax"/>
          <c:max val="10"/>
        </c:scaling>
        <c:delete val="1"/>
        <c:axPos val="l"/>
        <c:numFmt formatCode="0.00" sourceLinked="1"/>
        <c:majorTickMark val="none"/>
        <c:minorTickMark val="none"/>
        <c:tickLblPos val="nextTo"/>
        <c:crossAx val="-8109632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Datos!$G$27</c:f>
              <c:numCache>
                <c:formatCode>0.00</c:formatCode>
                <c:ptCount val="1"/>
                <c:pt idx="0">
                  <c:v>0</c:v>
                </c:pt>
              </c:numCache>
            </c:numRef>
          </c:val>
          <c:extLst>
            <c:ext xmlns:c16="http://schemas.microsoft.com/office/drawing/2014/chart" uri="{C3380CC4-5D6E-409C-BE32-E72D297353CC}">
              <c16:uniqueId val="{00000000-C8E9-47C3-8B4F-8F7CB4E98592}"/>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Datos!$G$28</c:f>
              <c:numCache>
                <c:formatCode>0.00</c:formatCode>
                <c:ptCount val="1"/>
                <c:pt idx="0">
                  <c:v>0</c:v>
                </c:pt>
              </c:numCache>
            </c:numRef>
          </c:val>
          <c:extLst>
            <c:ext xmlns:c16="http://schemas.microsoft.com/office/drawing/2014/chart" uri="{C3380CC4-5D6E-409C-BE32-E72D297353CC}">
              <c16:uniqueId val="{00000001-C8E9-47C3-8B4F-8F7CB4E98592}"/>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Datos!$G$29</c:f>
              <c:numCache>
                <c:formatCode>0.00</c:formatCode>
                <c:ptCount val="1"/>
                <c:pt idx="0">
                  <c:v>0</c:v>
                </c:pt>
              </c:numCache>
            </c:numRef>
          </c:val>
          <c:extLst>
            <c:ext xmlns:c16="http://schemas.microsoft.com/office/drawing/2014/chart" uri="{C3380CC4-5D6E-409C-BE32-E72D297353CC}">
              <c16:uniqueId val="{00000002-C8E9-47C3-8B4F-8F7CB4E98592}"/>
            </c:ext>
          </c:extLst>
        </c:ser>
        <c:ser>
          <c:idx val="3"/>
          <c:order val="3"/>
          <c:tx>
            <c:v>E4</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Datos!$G$30</c:f>
              <c:numCache>
                <c:formatCode>0.00</c:formatCode>
                <c:ptCount val="1"/>
                <c:pt idx="0">
                  <c:v>0</c:v>
                </c:pt>
              </c:numCache>
            </c:numRef>
          </c:val>
          <c:extLst>
            <c:ext xmlns:c16="http://schemas.microsoft.com/office/drawing/2014/chart" uri="{C3380CC4-5D6E-409C-BE32-E72D297353CC}">
              <c16:uniqueId val="{00000003-C8E9-47C3-8B4F-8F7CB4E98592}"/>
            </c:ext>
          </c:extLst>
        </c:ser>
        <c:ser>
          <c:idx val="4"/>
          <c:order val="4"/>
          <c:tx>
            <c:v>E5</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Datos!$G$31</c:f>
              <c:numCache>
                <c:formatCode>0.00</c:formatCode>
                <c:ptCount val="1"/>
                <c:pt idx="0">
                  <c:v>0</c:v>
                </c:pt>
              </c:numCache>
            </c:numRef>
          </c:val>
          <c:extLst>
            <c:ext xmlns:c16="http://schemas.microsoft.com/office/drawing/2014/chart" uri="{C3380CC4-5D6E-409C-BE32-E72D297353CC}">
              <c16:uniqueId val="{00000004-C8E9-47C3-8B4F-8F7CB4E98592}"/>
            </c:ext>
          </c:extLst>
        </c:ser>
        <c:ser>
          <c:idx val="5"/>
          <c:order val="5"/>
          <c:tx>
            <c:v>E6</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Datos!$G$32</c:f>
              <c:numCache>
                <c:formatCode>0.00</c:formatCode>
                <c:ptCount val="1"/>
                <c:pt idx="0">
                  <c:v>0</c:v>
                </c:pt>
              </c:numCache>
            </c:numRef>
          </c:val>
          <c:extLst>
            <c:ext xmlns:c16="http://schemas.microsoft.com/office/drawing/2014/chart" uri="{C3380CC4-5D6E-409C-BE32-E72D297353CC}">
              <c16:uniqueId val="{00000005-C8E9-47C3-8B4F-8F7CB4E98592}"/>
            </c:ext>
          </c:extLst>
        </c:ser>
        <c:dLbls>
          <c:showLegendKey val="0"/>
          <c:showVal val="1"/>
          <c:showCatName val="0"/>
          <c:showSerName val="0"/>
          <c:showPercent val="0"/>
          <c:showBubbleSize val="0"/>
        </c:dLbls>
        <c:gapWidth val="150"/>
        <c:overlap val="-40"/>
        <c:axId val="-80161376"/>
        <c:axId val="-80165184"/>
      </c:barChart>
      <c:catAx>
        <c:axId val="-80161376"/>
        <c:scaling>
          <c:orientation val="minMax"/>
        </c:scaling>
        <c:delete val="1"/>
        <c:axPos val="b"/>
        <c:numFmt formatCode="General" sourceLinked="1"/>
        <c:majorTickMark val="out"/>
        <c:minorTickMark val="none"/>
        <c:tickLblPos val="nextTo"/>
        <c:crossAx val="-80165184"/>
        <c:crosses val="autoZero"/>
        <c:auto val="1"/>
        <c:lblAlgn val="ctr"/>
        <c:lblOffset val="100"/>
        <c:noMultiLvlLbl val="0"/>
      </c:catAx>
      <c:valAx>
        <c:axId val="-80165184"/>
        <c:scaling>
          <c:orientation val="minMax"/>
          <c:max val="10"/>
        </c:scaling>
        <c:delete val="1"/>
        <c:axPos val="l"/>
        <c:numFmt formatCode="0.00" sourceLinked="1"/>
        <c:majorTickMark val="none"/>
        <c:minorTickMark val="none"/>
        <c:tickLblPos val="nextTo"/>
        <c:crossAx val="-80161376"/>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8D6C-495C-A435-0B2C64267290}"/>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'4.0'!$G$3</c:f>
              <c:numCache>
                <c:formatCode>0.00</c:formatCode>
                <c:ptCount val="1"/>
                <c:pt idx="0">
                  <c:v>0</c:v>
                </c:pt>
              </c:numCache>
            </c:numRef>
          </c:val>
          <c:extLst>
            <c:ext xmlns:c16="http://schemas.microsoft.com/office/drawing/2014/chart" uri="{C3380CC4-5D6E-409C-BE32-E72D297353CC}">
              <c16:uniqueId val="{00000001-8D6C-495C-A435-0B2C64267290}"/>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'4.0'!$G$13</c:f>
              <c:numCache>
                <c:formatCode>0.00</c:formatCode>
                <c:ptCount val="1"/>
                <c:pt idx="0">
                  <c:v>0</c:v>
                </c:pt>
              </c:numCache>
            </c:numRef>
          </c:val>
          <c:extLst>
            <c:ext xmlns:c16="http://schemas.microsoft.com/office/drawing/2014/chart" uri="{C3380CC4-5D6E-409C-BE32-E72D297353CC}">
              <c16:uniqueId val="{00000002-8D6C-495C-A435-0B2C64267290}"/>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'4.0'!$G$24</c:f>
              <c:numCache>
                <c:formatCode>0.00</c:formatCode>
                <c:ptCount val="1"/>
                <c:pt idx="0">
                  <c:v>0</c:v>
                </c:pt>
              </c:numCache>
            </c:numRef>
          </c:val>
          <c:extLst>
            <c:ext xmlns:c16="http://schemas.microsoft.com/office/drawing/2014/chart" uri="{C3380CC4-5D6E-409C-BE32-E72D297353CC}">
              <c16:uniqueId val="{00000003-8D6C-495C-A435-0B2C64267290}"/>
            </c:ext>
          </c:extLst>
        </c:ser>
        <c:dLbls>
          <c:showLegendKey val="0"/>
          <c:showVal val="0"/>
          <c:showCatName val="0"/>
          <c:showSerName val="0"/>
          <c:showPercent val="0"/>
          <c:showBubbleSize val="0"/>
        </c:dLbls>
        <c:gapWidth val="150"/>
        <c:overlap val="-40"/>
        <c:axId val="-80154304"/>
        <c:axId val="-80164096"/>
      </c:barChart>
      <c:catAx>
        <c:axId val="-80154304"/>
        <c:scaling>
          <c:orientation val="minMax"/>
        </c:scaling>
        <c:delete val="1"/>
        <c:axPos val="b"/>
        <c:majorTickMark val="out"/>
        <c:minorTickMark val="none"/>
        <c:tickLblPos val="nextTo"/>
        <c:crossAx val="-80164096"/>
        <c:crosses val="autoZero"/>
        <c:auto val="1"/>
        <c:lblAlgn val="ctr"/>
        <c:lblOffset val="100"/>
        <c:noMultiLvlLbl val="0"/>
      </c:catAx>
      <c:valAx>
        <c:axId val="-80164096"/>
        <c:scaling>
          <c:orientation val="minMax"/>
          <c:max val="10"/>
        </c:scaling>
        <c:delete val="1"/>
        <c:axPos val="l"/>
        <c:numFmt formatCode="0.00" sourceLinked="1"/>
        <c:majorTickMark val="none"/>
        <c:minorTickMark val="none"/>
        <c:tickLblPos val="nextTo"/>
        <c:crossAx val="-8015430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Datos!$G$38</c:f>
              <c:numCache>
                <c:formatCode>0.00</c:formatCode>
                <c:ptCount val="1"/>
                <c:pt idx="0">
                  <c:v>0</c:v>
                </c:pt>
              </c:numCache>
            </c:numRef>
          </c:val>
          <c:extLst>
            <c:ext xmlns:c16="http://schemas.microsoft.com/office/drawing/2014/chart" uri="{C3380CC4-5D6E-409C-BE32-E72D297353CC}">
              <c16:uniqueId val="{00000000-9F3D-4B52-9399-7B4E6E224F0D}"/>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Datos!$G$39</c:f>
              <c:numCache>
                <c:formatCode>0.00</c:formatCode>
                <c:ptCount val="1"/>
                <c:pt idx="0">
                  <c:v>0</c:v>
                </c:pt>
              </c:numCache>
            </c:numRef>
          </c:val>
          <c:extLst>
            <c:ext xmlns:c16="http://schemas.microsoft.com/office/drawing/2014/chart" uri="{C3380CC4-5D6E-409C-BE32-E72D297353CC}">
              <c16:uniqueId val="{00000001-9F3D-4B52-9399-7B4E6E224F0D}"/>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Datos!$G$40</c:f>
              <c:numCache>
                <c:formatCode>0.00</c:formatCode>
                <c:ptCount val="1"/>
                <c:pt idx="0">
                  <c:v>0</c:v>
                </c:pt>
              </c:numCache>
            </c:numRef>
          </c:val>
          <c:extLst>
            <c:ext xmlns:c16="http://schemas.microsoft.com/office/drawing/2014/chart" uri="{C3380CC4-5D6E-409C-BE32-E72D297353CC}">
              <c16:uniqueId val="{00000002-9F3D-4B52-9399-7B4E6E224F0D}"/>
            </c:ext>
          </c:extLst>
        </c:ser>
        <c:dLbls>
          <c:showLegendKey val="0"/>
          <c:showVal val="1"/>
          <c:showCatName val="0"/>
          <c:showSerName val="0"/>
          <c:showPercent val="0"/>
          <c:showBubbleSize val="0"/>
        </c:dLbls>
        <c:gapWidth val="150"/>
        <c:overlap val="-40"/>
        <c:axId val="-80159744"/>
        <c:axId val="-80154848"/>
      </c:barChart>
      <c:catAx>
        <c:axId val="-80159744"/>
        <c:scaling>
          <c:orientation val="minMax"/>
        </c:scaling>
        <c:delete val="1"/>
        <c:axPos val="b"/>
        <c:numFmt formatCode="General" sourceLinked="1"/>
        <c:majorTickMark val="out"/>
        <c:minorTickMark val="none"/>
        <c:tickLblPos val="nextTo"/>
        <c:crossAx val="-80154848"/>
        <c:crosses val="autoZero"/>
        <c:auto val="1"/>
        <c:lblAlgn val="ctr"/>
        <c:lblOffset val="100"/>
        <c:noMultiLvlLbl val="0"/>
      </c:catAx>
      <c:valAx>
        <c:axId val="-80154848"/>
        <c:scaling>
          <c:orientation val="minMax"/>
          <c:max val="10"/>
        </c:scaling>
        <c:delete val="1"/>
        <c:axPos val="l"/>
        <c:numFmt formatCode="0.00" sourceLinked="1"/>
        <c:majorTickMark val="none"/>
        <c:minorTickMark val="none"/>
        <c:tickLblPos val="nextTo"/>
        <c:crossAx val="-8015974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4ECD-4123-8A32-81D921B52BE9}"/>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'5.0'!$G$3</c:f>
              <c:numCache>
                <c:formatCode>0.00</c:formatCode>
                <c:ptCount val="1"/>
                <c:pt idx="0">
                  <c:v>0</c:v>
                </c:pt>
              </c:numCache>
            </c:numRef>
          </c:val>
          <c:extLst>
            <c:ext xmlns:c16="http://schemas.microsoft.com/office/drawing/2014/chart" uri="{C3380CC4-5D6E-409C-BE32-E72D297353CC}">
              <c16:uniqueId val="{00000001-4ECD-4123-8A32-81D921B52BE9}"/>
            </c:ext>
          </c:extLst>
        </c:ser>
        <c:dLbls>
          <c:showLegendKey val="0"/>
          <c:showVal val="0"/>
          <c:showCatName val="0"/>
          <c:showSerName val="0"/>
          <c:showPercent val="0"/>
          <c:showBubbleSize val="0"/>
        </c:dLbls>
        <c:gapWidth val="150"/>
        <c:overlap val="-40"/>
        <c:axId val="-80152672"/>
        <c:axId val="-80152128"/>
      </c:barChart>
      <c:catAx>
        <c:axId val="-80152672"/>
        <c:scaling>
          <c:orientation val="minMax"/>
        </c:scaling>
        <c:delete val="1"/>
        <c:axPos val="b"/>
        <c:majorTickMark val="out"/>
        <c:minorTickMark val="none"/>
        <c:tickLblPos val="nextTo"/>
        <c:crossAx val="-80152128"/>
        <c:crosses val="autoZero"/>
        <c:auto val="1"/>
        <c:lblAlgn val="ctr"/>
        <c:lblOffset val="100"/>
        <c:noMultiLvlLbl val="0"/>
      </c:catAx>
      <c:valAx>
        <c:axId val="-80152128"/>
        <c:scaling>
          <c:orientation val="minMax"/>
          <c:max val="10"/>
        </c:scaling>
        <c:delete val="1"/>
        <c:axPos val="l"/>
        <c:numFmt formatCode="0.00" sourceLinked="1"/>
        <c:majorTickMark val="none"/>
        <c:minorTickMark val="none"/>
        <c:tickLblPos val="nextTo"/>
        <c:crossAx val="-8015267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Datos!$G$48</c:f>
              <c:numCache>
                <c:formatCode>0.00</c:formatCode>
                <c:ptCount val="1"/>
                <c:pt idx="0">
                  <c:v>0</c:v>
                </c:pt>
              </c:numCache>
            </c:numRef>
          </c:val>
          <c:extLst>
            <c:ext xmlns:c16="http://schemas.microsoft.com/office/drawing/2014/chart" uri="{C3380CC4-5D6E-409C-BE32-E72D297353CC}">
              <c16:uniqueId val="{00000000-50FA-4ECA-89ED-B106C4980D8A}"/>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Datos!$G$49</c:f>
              <c:numCache>
                <c:formatCode>0.00</c:formatCode>
                <c:ptCount val="1"/>
              </c:numCache>
            </c:numRef>
          </c:val>
          <c:extLst>
            <c:ext xmlns:c16="http://schemas.microsoft.com/office/drawing/2014/chart" uri="{C3380CC4-5D6E-409C-BE32-E72D297353CC}">
              <c16:uniqueId val="{00000001-50FA-4ECA-89ED-B106C4980D8A}"/>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Datos!$G$50</c:f>
              <c:numCache>
                <c:formatCode>0.00</c:formatCode>
                <c:ptCount val="1"/>
              </c:numCache>
            </c:numRef>
          </c:val>
          <c:extLst>
            <c:ext xmlns:c16="http://schemas.microsoft.com/office/drawing/2014/chart" uri="{C3380CC4-5D6E-409C-BE32-E72D297353CC}">
              <c16:uniqueId val="{00000002-50FA-4ECA-89ED-B106C4980D8A}"/>
            </c:ext>
          </c:extLst>
        </c:ser>
        <c:dLbls>
          <c:showLegendKey val="0"/>
          <c:showVal val="1"/>
          <c:showCatName val="0"/>
          <c:showSerName val="0"/>
          <c:showPercent val="0"/>
          <c:showBubbleSize val="0"/>
        </c:dLbls>
        <c:gapWidth val="150"/>
        <c:overlap val="-40"/>
        <c:axId val="-79416960"/>
        <c:axId val="-79416416"/>
      </c:barChart>
      <c:catAx>
        <c:axId val="-79416960"/>
        <c:scaling>
          <c:orientation val="minMax"/>
        </c:scaling>
        <c:delete val="1"/>
        <c:axPos val="b"/>
        <c:numFmt formatCode="General" sourceLinked="1"/>
        <c:majorTickMark val="out"/>
        <c:minorTickMark val="none"/>
        <c:tickLblPos val="nextTo"/>
        <c:crossAx val="-79416416"/>
        <c:crosses val="autoZero"/>
        <c:auto val="1"/>
        <c:lblAlgn val="ctr"/>
        <c:lblOffset val="100"/>
        <c:noMultiLvlLbl val="0"/>
      </c:catAx>
      <c:valAx>
        <c:axId val="-79416416"/>
        <c:scaling>
          <c:orientation val="minMax"/>
          <c:max val="10"/>
        </c:scaling>
        <c:delete val="1"/>
        <c:axPos val="l"/>
        <c:numFmt formatCode="0.00" sourceLinked="1"/>
        <c:majorTickMark val="none"/>
        <c:minorTickMark val="none"/>
        <c:tickLblPos val="nextTo"/>
        <c:crossAx val="-7941696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403C-4744-89B6-9613533F5284}"/>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'6.0'!$G$11</c:f>
              <c:numCache>
                <c:formatCode>0.00</c:formatCode>
                <c:ptCount val="1"/>
                <c:pt idx="0">
                  <c:v>0</c:v>
                </c:pt>
              </c:numCache>
            </c:numRef>
          </c:val>
          <c:extLst>
            <c:ext xmlns:c16="http://schemas.microsoft.com/office/drawing/2014/chart" uri="{C3380CC4-5D6E-409C-BE32-E72D297353CC}">
              <c16:uniqueId val="{00000001-403C-4744-89B6-9613533F5284}"/>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'6.0'!$G$3</c:f>
              <c:numCache>
                <c:formatCode>0.00</c:formatCode>
                <c:ptCount val="1"/>
                <c:pt idx="0">
                  <c:v>0</c:v>
                </c:pt>
              </c:numCache>
            </c:numRef>
          </c:val>
          <c:extLst>
            <c:ext xmlns:c16="http://schemas.microsoft.com/office/drawing/2014/chart" uri="{C3380CC4-5D6E-409C-BE32-E72D297353CC}">
              <c16:uniqueId val="{00000002-403C-4744-89B6-9613533F5284}"/>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'6.0'!$G$17</c:f>
              <c:numCache>
                <c:formatCode>0.00</c:formatCode>
                <c:ptCount val="1"/>
                <c:pt idx="0">
                  <c:v>0</c:v>
                </c:pt>
              </c:numCache>
            </c:numRef>
          </c:val>
          <c:extLst>
            <c:ext xmlns:c16="http://schemas.microsoft.com/office/drawing/2014/chart" uri="{C3380CC4-5D6E-409C-BE32-E72D297353CC}">
              <c16:uniqueId val="{00000003-403C-4744-89B6-9613533F5284}"/>
            </c:ext>
          </c:extLst>
        </c:ser>
        <c:dLbls>
          <c:showLegendKey val="0"/>
          <c:showVal val="0"/>
          <c:showCatName val="0"/>
          <c:showSerName val="0"/>
          <c:showPercent val="0"/>
          <c:showBubbleSize val="0"/>
        </c:dLbls>
        <c:gapWidth val="150"/>
        <c:overlap val="-40"/>
        <c:axId val="-79413152"/>
        <c:axId val="-79419680"/>
      </c:barChart>
      <c:catAx>
        <c:axId val="-79413152"/>
        <c:scaling>
          <c:orientation val="minMax"/>
        </c:scaling>
        <c:delete val="1"/>
        <c:axPos val="b"/>
        <c:majorTickMark val="out"/>
        <c:minorTickMark val="none"/>
        <c:tickLblPos val="nextTo"/>
        <c:crossAx val="-79419680"/>
        <c:crosses val="autoZero"/>
        <c:auto val="1"/>
        <c:lblAlgn val="ctr"/>
        <c:lblOffset val="100"/>
        <c:noMultiLvlLbl val="0"/>
      </c:catAx>
      <c:valAx>
        <c:axId val="-79419680"/>
        <c:scaling>
          <c:orientation val="minMax"/>
          <c:max val="10"/>
        </c:scaling>
        <c:delete val="1"/>
        <c:axPos val="l"/>
        <c:numFmt formatCode="0.00" sourceLinked="1"/>
        <c:majorTickMark val="none"/>
        <c:minorTickMark val="none"/>
        <c:tickLblPos val="nextTo"/>
        <c:crossAx val="-7941315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'6.0'!$G$9</c:f>
              <c:numCache>
                <c:formatCode>0.00</c:formatCode>
                <c:ptCount val="1"/>
                <c:pt idx="0">
                  <c:v>0</c:v>
                </c:pt>
              </c:numCache>
            </c:numRef>
          </c:val>
          <c:extLst>
            <c:ext xmlns:c16="http://schemas.microsoft.com/office/drawing/2014/chart" uri="{C3380CC4-5D6E-409C-BE32-E72D297353CC}">
              <c16:uniqueId val="{00000000-97E0-40F4-AC9A-4472FE0C6A4D}"/>
            </c:ext>
          </c:extLst>
        </c:ser>
        <c:dLbls>
          <c:showLegendKey val="0"/>
          <c:showVal val="0"/>
          <c:showCatName val="0"/>
          <c:showSerName val="0"/>
          <c:showPercent val="0"/>
          <c:showBubbleSize val="0"/>
        </c:dLbls>
        <c:gapWidth val="150"/>
        <c:overlap val="-40"/>
        <c:axId val="-79407168"/>
        <c:axId val="-79415328"/>
      </c:barChart>
      <c:catAx>
        <c:axId val="-79407168"/>
        <c:scaling>
          <c:orientation val="minMax"/>
        </c:scaling>
        <c:delete val="1"/>
        <c:axPos val="b"/>
        <c:majorTickMark val="out"/>
        <c:minorTickMark val="none"/>
        <c:tickLblPos val="nextTo"/>
        <c:crossAx val="-79415328"/>
        <c:crosses val="autoZero"/>
        <c:auto val="1"/>
        <c:lblAlgn val="ctr"/>
        <c:lblOffset val="100"/>
        <c:noMultiLvlLbl val="0"/>
      </c:catAx>
      <c:valAx>
        <c:axId val="-79415328"/>
        <c:scaling>
          <c:orientation val="minMax"/>
          <c:max val="10"/>
        </c:scaling>
        <c:delete val="1"/>
        <c:axPos val="l"/>
        <c:numFmt formatCode="0.00" sourceLinked="1"/>
        <c:majorTickMark val="none"/>
        <c:minorTickMark val="none"/>
        <c:tickLblPos val="nextTo"/>
        <c:crossAx val="-7940716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'6.0'!$G$10</c:f>
              <c:numCache>
                <c:formatCode>0.00</c:formatCode>
                <c:ptCount val="1"/>
                <c:pt idx="0">
                  <c:v>0</c:v>
                </c:pt>
              </c:numCache>
            </c:numRef>
          </c:val>
          <c:extLst>
            <c:ext xmlns:c16="http://schemas.microsoft.com/office/drawing/2014/chart" uri="{C3380CC4-5D6E-409C-BE32-E72D297353CC}">
              <c16:uniqueId val="{00000000-E73B-4E88-BC41-AE6A9D49A95D}"/>
            </c:ext>
          </c:extLst>
        </c:ser>
        <c:dLbls>
          <c:showLegendKey val="0"/>
          <c:showVal val="0"/>
          <c:showCatName val="0"/>
          <c:showSerName val="0"/>
          <c:showPercent val="0"/>
          <c:showBubbleSize val="0"/>
        </c:dLbls>
        <c:gapWidth val="150"/>
        <c:overlap val="-40"/>
        <c:axId val="-79411520"/>
        <c:axId val="-79410976"/>
      </c:barChart>
      <c:catAx>
        <c:axId val="-79411520"/>
        <c:scaling>
          <c:orientation val="minMax"/>
        </c:scaling>
        <c:delete val="1"/>
        <c:axPos val="b"/>
        <c:majorTickMark val="out"/>
        <c:minorTickMark val="none"/>
        <c:tickLblPos val="nextTo"/>
        <c:crossAx val="-79410976"/>
        <c:crosses val="autoZero"/>
        <c:auto val="1"/>
        <c:lblAlgn val="ctr"/>
        <c:lblOffset val="100"/>
        <c:noMultiLvlLbl val="0"/>
      </c:catAx>
      <c:valAx>
        <c:axId val="-79410976"/>
        <c:scaling>
          <c:orientation val="minMax"/>
          <c:max val="10"/>
        </c:scaling>
        <c:delete val="1"/>
        <c:axPos val="l"/>
        <c:numFmt formatCode="0.00" sourceLinked="1"/>
        <c:majorTickMark val="none"/>
        <c:minorTickMark val="none"/>
        <c:tickLblPos val="nextTo"/>
        <c:crossAx val="-7941152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Datos!$G$56</c:f>
              <c:numCache>
                <c:formatCode>0.00</c:formatCode>
                <c:ptCount val="1"/>
                <c:pt idx="0">
                  <c:v>0</c:v>
                </c:pt>
              </c:numCache>
            </c:numRef>
          </c:val>
          <c:extLst>
            <c:ext xmlns:c16="http://schemas.microsoft.com/office/drawing/2014/chart" uri="{C3380CC4-5D6E-409C-BE32-E72D297353CC}">
              <c16:uniqueId val="{00000000-F646-4A10-8839-7EF8A4C7C098}"/>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Datos!$G$57</c:f>
              <c:numCache>
                <c:formatCode>0.00</c:formatCode>
                <c:ptCount val="1"/>
                <c:pt idx="0">
                  <c:v>0</c:v>
                </c:pt>
              </c:numCache>
            </c:numRef>
          </c:val>
          <c:extLst>
            <c:ext xmlns:c16="http://schemas.microsoft.com/office/drawing/2014/chart" uri="{C3380CC4-5D6E-409C-BE32-E72D297353CC}">
              <c16:uniqueId val="{00000001-F646-4A10-8839-7EF8A4C7C098}"/>
            </c:ext>
          </c:extLst>
        </c:ser>
        <c:ser>
          <c:idx val="2"/>
          <c:order val="2"/>
          <c:tx>
            <c:v>E3</c:v>
          </c:tx>
          <c:spPr>
            <a:solidFill>
              <a:srgbClr val="00B0F0"/>
            </a:solidFill>
          </c:spPr>
          <c:invertIfNegative val="0"/>
          <c:dPt>
            <c:idx val="0"/>
            <c:invertIfNegative val="0"/>
            <c:bubble3D val="0"/>
            <c:spPr>
              <a:solidFill>
                <a:srgbClr val="264E59"/>
              </a:solidFill>
            </c:spPr>
            <c:extLst>
              <c:ext xmlns:c16="http://schemas.microsoft.com/office/drawing/2014/chart" uri="{C3380CC4-5D6E-409C-BE32-E72D297353CC}">
                <c16:uniqueId val="{00000003-F646-4A10-8839-7EF8A4C7C098}"/>
              </c:ext>
            </c:extLst>
          </c:dPt>
          <c:dLbls>
            <c:spPr>
              <a:noFill/>
              <a:ln>
                <a:noFill/>
              </a:ln>
              <a:effectLst/>
            </c:spPr>
            <c:showLegendKey val="0"/>
            <c:showVal val="1"/>
            <c:showCatName val="0"/>
            <c:showSerName val="1"/>
            <c:showPercent val="0"/>
            <c:showBubbleSize val="0"/>
            <c:separator>
</c:separator>
            <c:showLeaderLines val="0"/>
            <c:extLst xmlns:c15="http://schemas.microsoft.com/office/drawing/2012/chart">
              <c:ext xmlns:c15="http://schemas.microsoft.com/office/drawing/2012/chart" uri="{CE6537A1-D6FC-4f65-9D91-7224C49458BB}">
                <c15:showLeaderLines val="0"/>
              </c:ext>
            </c:extLst>
          </c:dLbls>
          <c:val>
            <c:numRef>
              <c:f>'6.0'!$G$18</c:f>
              <c:numCache>
                <c:formatCode>0.00</c:formatCode>
                <c:ptCount val="1"/>
                <c:pt idx="0">
                  <c:v>0</c:v>
                </c:pt>
              </c:numCache>
            </c:numRef>
          </c:val>
          <c:extLst xmlns:c15="http://schemas.microsoft.com/office/drawing/2012/chart">
            <c:ext xmlns:c16="http://schemas.microsoft.com/office/drawing/2014/chart" uri="{C3380CC4-5D6E-409C-BE32-E72D297353CC}">
              <c16:uniqueId val="{00000004-F646-4A10-8839-7EF8A4C7C098}"/>
            </c:ext>
          </c:extLst>
        </c:ser>
        <c:dLbls>
          <c:showLegendKey val="0"/>
          <c:showVal val="1"/>
          <c:showCatName val="0"/>
          <c:showSerName val="0"/>
          <c:showPercent val="0"/>
          <c:showBubbleSize val="0"/>
        </c:dLbls>
        <c:gapWidth val="150"/>
        <c:overlap val="-40"/>
        <c:axId val="-79407712"/>
        <c:axId val="-79406080"/>
        <c:extLst/>
      </c:barChart>
      <c:catAx>
        <c:axId val="-79407712"/>
        <c:scaling>
          <c:orientation val="minMax"/>
        </c:scaling>
        <c:delete val="1"/>
        <c:axPos val="b"/>
        <c:numFmt formatCode="General" sourceLinked="1"/>
        <c:majorTickMark val="out"/>
        <c:minorTickMark val="none"/>
        <c:tickLblPos val="nextTo"/>
        <c:crossAx val="-79406080"/>
        <c:crosses val="autoZero"/>
        <c:auto val="1"/>
        <c:lblAlgn val="ctr"/>
        <c:lblOffset val="100"/>
        <c:noMultiLvlLbl val="0"/>
      </c:catAx>
      <c:valAx>
        <c:axId val="-79406080"/>
        <c:scaling>
          <c:orientation val="minMax"/>
          <c:max val="10"/>
        </c:scaling>
        <c:delete val="1"/>
        <c:axPos val="l"/>
        <c:numFmt formatCode="0.00" sourceLinked="1"/>
        <c:majorTickMark val="none"/>
        <c:minorTickMark val="none"/>
        <c:tickLblPos val="nextTo"/>
        <c:crossAx val="-7940771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AE69-4A5A-BE84-6B3AFF8B47D4}"/>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'7.0'!$G$3</c:f>
              <c:numCache>
                <c:formatCode>0.00</c:formatCode>
                <c:ptCount val="1"/>
                <c:pt idx="0">
                  <c:v>0</c:v>
                </c:pt>
              </c:numCache>
            </c:numRef>
          </c:val>
          <c:extLst>
            <c:ext xmlns:c16="http://schemas.microsoft.com/office/drawing/2014/chart" uri="{C3380CC4-5D6E-409C-BE32-E72D297353CC}">
              <c16:uniqueId val="{00000001-AE69-4A5A-BE84-6B3AFF8B47D4}"/>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'7.0'!$G$11</c:f>
              <c:numCache>
                <c:formatCode>0.00</c:formatCode>
                <c:ptCount val="1"/>
                <c:pt idx="0">
                  <c:v>0</c:v>
                </c:pt>
              </c:numCache>
            </c:numRef>
          </c:val>
          <c:extLst>
            <c:ext xmlns:c16="http://schemas.microsoft.com/office/drawing/2014/chart" uri="{C3380CC4-5D6E-409C-BE32-E72D297353CC}">
              <c16:uniqueId val="{00000002-AE69-4A5A-BE84-6B3AFF8B47D4}"/>
            </c:ext>
          </c:extLst>
        </c:ser>
        <c:dLbls>
          <c:showLegendKey val="0"/>
          <c:showVal val="0"/>
          <c:showCatName val="0"/>
          <c:showSerName val="0"/>
          <c:showPercent val="0"/>
          <c:showBubbleSize val="0"/>
        </c:dLbls>
        <c:gapWidth val="150"/>
        <c:overlap val="-40"/>
        <c:axId val="-79421312"/>
        <c:axId val="-79420768"/>
      </c:barChart>
      <c:catAx>
        <c:axId val="-79421312"/>
        <c:scaling>
          <c:orientation val="minMax"/>
        </c:scaling>
        <c:delete val="1"/>
        <c:axPos val="b"/>
        <c:majorTickMark val="out"/>
        <c:minorTickMark val="none"/>
        <c:tickLblPos val="nextTo"/>
        <c:crossAx val="-79420768"/>
        <c:crosses val="autoZero"/>
        <c:auto val="1"/>
        <c:lblAlgn val="ctr"/>
        <c:lblOffset val="100"/>
        <c:noMultiLvlLbl val="0"/>
      </c:catAx>
      <c:valAx>
        <c:axId val="-79420768"/>
        <c:scaling>
          <c:orientation val="minMax"/>
          <c:max val="10"/>
        </c:scaling>
        <c:delete val="1"/>
        <c:axPos val="l"/>
        <c:numFmt formatCode="0.00" sourceLinked="1"/>
        <c:majorTickMark val="none"/>
        <c:minorTickMark val="none"/>
        <c:tickLblPos val="nextTo"/>
        <c:crossAx val="-7942131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'7.0'!$G$9</c:f>
              <c:numCache>
                <c:formatCode>0.00</c:formatCode>
                <c:ptCount val="1"/>
                <c:pt idx="0">
                  <c:v>0</c:v>
                </c:pt>
              </c:numCache>
            </c:numRef>
          </c:val>
          <c:extLst>
            <c:ext xmlns:c16="http://schemas.microsoft.com/office/drawing/2014/chart" uri="{C3380CC4-5D6E-409C-BE32-E72D297353CC}">
              <c16:uniqueId val="{00000000-B16C-4758-B178-381FA5230FE5}"/>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'7.0'!$G$18</c:f>
              <c:numCache>
                <c:formatCode>0.00</c:formatCode>
                <c:ptCount val="1"/>
                <c:pt idx="0">
                  <c:v>0</c:v>
                </c:pt>
              </c:numCache>
            </c:numRef>
          </c:val>
          <c:extLst>
            <c:ext xmlns:c16="http://schemas.microsoft.com/office/drawing/2014/chart" uri="{C3380CC4-5D6E-409C-BE32-E72D297353CC}">
              <c16:uniqueId val="{00000001-B16C-4758-B178-381FA5230FE5}"/>
            </c:ext>
          </c:extLst>
        </c:ser>
        <c:dLbls>
          <c:showLegendKey val="0"/>
          <c:showVal val="0"/>
          <c:showCatName val="0"/>
          <c:showSerName val="0"/>
          <c:showPercent val="0"/>
          <c:showBubbleSize val="0"/>
        </c:dLbls>
        <c:gapWidth val="150"/>
        <c:overlap val="-40"/>
        <c:axId val="-79114448"/>
        <c:axId val="-79106832"/>
      </c:barChart>
      <c:catAx>
        <c:axId val="-79114448"/>
        <c:scaling>
          <c:orientation val="minMax"/>
        </c:scaling>
        <c:delete val="1"/>
        <c:axPos val="b"/>
        <c:majorTickMark val="out"/>
        <c:minorTickMark val="none"/>
        <c:tickLblPos val="nextTo"/>
        <c:crossAx val="-79106832"/>
        <c:crosses val="autoZero"/>
        <c:auto val="1"/>
        <c:lblAlgn val="ctr"/>
        <c:lblOffset val="100"/>
        <c:noMultiLvlLbl val="0"/>
      </c:catAx>
      <c:valAx>
        <c:axId val="-79106832"/>
        <c:scaling>
          <c:orientation val="minMax"/>
          <c:max val="10"/>
        </c:scaling>
        <c:delete val="1"/>
        <c:axPos val="l"/>
        <c:numFmt formatCode="0.00" sourceLinked="1"/>
        <c:majorTickMark val="none"/>
        <c:minorTickMark val="none"/>
        <c:tickLblPos val="nextTo"/>
        <c:crossAx val="-7911444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'7.0'!$G$10</c:f>
              <c:numCache>
                <c:formatCode>0.00</c:formatCode>
                <c:ptCount val="1"/>
                <c:pt idx="0">
                  <c:v>0</c:v>
                </c:pt>
              </c:numCache>
            </c:numRef>
          </c:val>
          <c:extLst>
            <c:ext xmlns:c16="http://schemas.microsoft.com/office/drawing/2014/chart" uri="{C3380CC4-5D6E-409C-BE32-E72D297353CC}">
              <c16:uniqueId val="{00000000-4442-42CF-8B8F-C3FBBD7E3567}"/>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'7.0'!$G$19</c:f>
              <c:numCache>
                <c:formatCode>0.00</c:formatCode>
                <c:ptCount val="1"/>
                <c:pt idx="0">
                  <c:v>0</c:v>
                </c:pt>
              </c:numCache>
            </c:numRef>
          </c:val>
          <c:extLst>
            <c:ext xmlns:c16="http://schemas.microsoft.com/office/drawing/2014/chart" uri="{C3380CC4-5D6E-409C-BE32-E72D297353CC}">
              <c16:uniqueId val="{00000001-4442-42CF-8B8F-C3FBBD7E3567}"/>
            </c:ext>
          </c:extLst>
        </c:ser>
        <c:dLbls>
          <c:showLegendKey val="0"/>
          <c:showVal val="0"/>
          <c:showCatName val="0"/>
          <c:showSerName val="0"/>
          <c:showPercent val="0"/>
          <c:showBubbleSize val="0"/>
        </c:dLbls>
        <c:gapWidth val="150"/>
        <c:overlap val="-40"/>
        <c:axId val="-79106288"/>
        <c:axId val="-79109552"/>
      </c:barChart>
      <c:catAx>
        <c:axId val="-79106288"/>
        <c:scaling>
          <c:orientation val="minMax"/>
        </c:scaling>
        <c:delete val="1"/>
        <c:axPos val="b"/>
        <c:numFmt formatCode="0.00" sourceLinked="1"/>
        <c:majorTickMark val="out"/>
        <c:minorTickMark val="none"/>
        <c:tickLblPos val="nextTo"/>
        <c:crossAx val="-79109552"/>
        <c:crosses val="autoZero"/>
        <c:auto val="1"/>
        <c:lblAlgn val="ctr"/>
        <c:lblOffset val="100"/>
        <c:noMultiLvlLbl val="0"/>
      </c:catAx>
      <c:valAx>
        <c:axId val="-79109552"/>
        <c:scaling>
          <c:orientation val="minMax"/>
          <c:max val="10"/>
        </c:scaling>
        <c:delete val="1"/>
        <c:axPos val="l"/>
        <c:numFmt formatCode="0.00" sourceLinked="1"/>
        <c:majorTickMark val="none"/>
        <c:minorTickMark val="none"/>
        <c:tickLblPos val="nextTo"/>
        <c:crossAx val="-7910628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Datos!$G$64</c:f>
              <c:numCache>
                <c:formatCode>0.00</c:formatCode>
                <c:ptCount val="1"/>
                <c:pt idx="0">
                  <c:v>0</c:v>
                </c:pt>
              </c:numCache>
            </c:numRef>
          </c:val>
          <c:extLst>
            <c:ext xmlns:c16="http://schemas.microsoft.com/office/drawing/2014/chart" uri="{C3380CC4-5D6E-409C-BE32-E72D297353CC}">
              <c16:uniqueId val="{00000000-DA1A-48D2-BD77-F5B017D751E5}"/>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Datos!$G$65</c:f>
              <c:numCache>
                <c:formatCode>0.00</c:formatCode>
                <c:ptCount val="1"/>
                <c:pt idx="0">
                  <c:v>0</c:v>
                </c:pt>
              </c:numCache>
            </c:numRef>
          </c:val>
          <c:extLst>
            <c:ext xmlns:c16="http://schemas.microsoft.com/office/drawing/2014/chart" uri="{C3380CC4-5D6E-409C-BE32-E72D297353CC}">
              <c16:uniqueId val="{00000001-DA1A-48D2-BD77-F5B017D751E5}"/>
            </c:ext>
          </c:extLst>
        </c:ser>
        <c:dLbls>
          <c:showLegendKey val="0"/>
          <c:showVal val="1"/>
          <c:showCatName val="0"/>
          <c:showSerName val="0"/>
          <c:showPercent val="0"/>
          <c:showBubbleSize val="0"/>
        </c:dLbls>
        <c:gapWidth val="150"/>
        <c:overlap val="-40"/>
        <c:axId val="-79118800"/>
        <c:axId val="-79113360"/>
      </c:barChart>
      <c:catAx>
        <c:axId val="-79118800"/>
        <c:scaling>
          <c:orientation val="minMax"/>
        </c:scaling>
        <c:delete val="1"/>
        <c:axPos val="b"/>
        <c:numFmt formatCode="General" sourceLinked="1"/>
        <c:majorTickMark val="out"/>
        <c:minorTickMark val="none"/>
        <c:tickLblPos val="nextTo"/>
        <c:crossAx val="-79113360"/>
        <c:crosses val="autoZero"/>
        <c:auto val="1"/>
        <c:lblAlgn val="ctr"/>
        <c:lblOffset val="100"/>
        <c:noMultiLvlLbl val="0"/>
      </c:catAx>
      <c:valAx>
        <c:axId val="-79113360"/>
        <c:scaling>
          <c:orientation val="minMax"/>
          <c:max val="10"/>
        </c:scaling>
        <c:delete val="1"/>
        <c:axPos val="l"/>
        <c:numFmt formatCode="0.00" sourceLinked="1"/>
        <c:majorTickMark val="none"/>
        <c:minorTickMark val="none"/>
        <c:tickLblPos val="nextTo"/>
        <c:crossAx val="-7911880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675F-4217-B920-736F1F16850D}"/>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'8.0'!$G$3</c:f>
              <c:numCache>
                <c:formatCode>0.00</c:formatCode>
                <c:ptCount val="1"/>
                <c:pt idx="0">
                  <c:v>0</c:v>
                </c:pt>
              </c:numCache>
            </c:numRef>
          </c:val>
          <c:extLst>
            <c:ext xmlns:c16="http://schemas.microsoft.com/office/drawing/2014/chart" uri="{C3380CC4-5D6E-409C-BE32-E72D297353CC}">
              <c16:uniqueId val="{00000001-675F-4217-B920-736F1F16850D}"/>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'8.0'!$G$9</c:f>
              <c:numCache>
                <c:formatCode>0.00</c:formatCode>
                <c:ptCount val="1"/>
                <c:pt idx="0">
                  <c:v>0</c:v>
                </c:pt>
              </c:numCache>
            </c:numRef>
          </c:val>
          <c:extLst>
            <c:ext xmlns:c16="http://schemas.microsoft.com/office/drawing/2014/chart" uri="{C3380CC4-5D6E-409C-BE32-E72D297353CC}">
              <c16:uniqueId val="{00000002-675F-4217-B920-736F1F16850D}"/>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'8.0'!$G$15</c:f>
              <c:numCache>
                <c:formatCode>0.00</c:formatCode>
                <c:ptCount val="1"/>
                <c:pt idx="0">
                  <c:v>0</c:v>
                </c:pt>
              </c:numCache>
            </c:numRef>
          </c:val>
          <c:extLst>
            <c:ext xmlns:c16="http://schemas.microsoft.com/office/drawing/2014/chart" uri="{C3380CC4-5D6E-409C-BE32-E72D297353CC}">
              <c16:uniqueId val="{00000003-675F-4217-B920-736F1F16850D}"/>
            </c:ext>
          </c:extLst>
        </c:ser>
        <c:dLbls>
          <c:showLegendKey val="0"/>
          <c:showVal val="0"/>
          <c:showCatName val="0"/>
          <c:showSerName val="0"/>
          <c:showPercent val="0"/>
          <c:showBubbleSize val="0"/>
        </c:dLbls>
        <c:gapWidth val="150"/>
        <c:overlap val="-40"/>
        <c:axId val="-79110640"/>
        <c:axId val="-79103024"/>
      </c:barChart>
      <c:catAx>
        <c:axId val="-79110640"/>
        <c:scaling>
          <c:orientation val="minMax"/>
        </c:scaling>
        <c:delete val="1"/>
        <c:axPos val="b"/>
        <c:majorTickMark val="out"/>
        <c:minorTickMark val="none"/>
        <c:tickLblPos val="nextTo"/>
        <c:crossAx val="-79103024"/>
        <c:crosses val="autoZero"/>
        <c:auto val="1"/>
        <c:lblAlgn val="ctr"/>
        <c:lblOffset val="100"/>
        <c:noMultiLvlLbl val="0"/>
      </c:catAx>
      <c:valAx>
        <c:axId val="-79103024"/>
        <c:scaling>
          <c:orientation val="minMax"/>
          <c:max val="10"/>
        </c:scaling>
        <c:delete val="1"/>
        <c:axPos val="l"/>
        <c:numFmt formatCode="0.00" sourceLinked="1"/>
        <c:majorTickMark val="none"/>
        <c:minorTickMark val="none"/>
        <c:tickLblPos val="nextTo"/>
        <c:crossAx val="-7911064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'8.0'!$G$7</c:f>
              <c:numCache>
                <c:formatCode>0.00</c:formatCode>
                <c:ptCount val="1"/>
                <c:pt idx="0">
                  <c:v>0</c:v>
                </c:pt>
              </c:numCache>
            </c:numRef>
          </c:val>
          <c:extLst>
            <c:ext xmlns:c16="http://schemas.microsoft.com/office/drawing/2014/chart" uri="{C3380CC4-5D6E-409C-BE32-E72D297353CC}">
              <c16:uniqueId val="{00000000-30BC-45D4-BE4A-1194E2EF26F1}"/>
            </c:ext>
          </c:extLst>
        </c:ser>
        <c:ser>
          <c:idx val="1"/>
          <c:order val="1"/>
          <c:tx>
            <c:v>E3</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'8.0'!$G$19</c:f>
              <c:numCache>
                <c:formatCode>0.00</c:formatCode>
                <c:ptCount val="1"/>
                <c:pt idx="0">
                  <c:v>0</c:v>
                </c:pt>
              </c:numCache>
            </c:numRef>
          </c:val>
          <c:extLst>
            <c:ext xmlns:c16="http://schemas.microsoft.com/office/drawing/2014/chart" uri="{C3380CC4-5D6E-409C-BE32-E72D297353CC}">
              <c16:uniqueId val="{00000001-30BC-45D4-BE4A-1194E2EF26F1}"/>
            </c:ext>
          </c:extLst>
        </c:ser>
        <c:dLbls>
          <c:showLegendKey val="0"/>
          <c:showVal val="0"/>
          <c:showCatName val="0"/>
          <c:showSerName val="0"/>
          <c:showPercent val="0"/>
          <c:showBubbleSize val="0"/>
        </c:dLbls>
        <c:gapWidth val="150"/>
        <c:overlap val="-40"/>
        <c:axId val="-79118256"/>
        <c:axId val="-79122608"/>
      </c:barChart>
      <c:catAx>
        <c:axId val="-79118256"/>
        <c:scaling>
          <c:orientation val="minMax"/>
        </c:scaling>
        <c:delete val="1"/>
        <c:axPos val="b"/>
        <c:majorTickMark val="out"/>
        <c:minorTickMark val="none"/>
        <c:tickLblPos val="nextTo"/>
        <c:crossAx val="-79122608"/>
        <c:crosses val="autoZero"/>
        <c:auto val="1"/>
        <c:lblAlgn val="ctr"/>
        <c:lblOffset val="100"/>
        <c:noMultiLvlLbl val="0"/>
      </c:catAx>
      <c:valAx>
        <c:axId val="-79122608"/>
        <c:scaling>
          <c:orientation val="minMax"/>
          <c:max val="10"/>
        </c:scaling>
        <c:delete val="1"/>
        <c:axPos val="l"/>
        <c:numFmt formatCode="0.00" sourceLinked="1"/>
        <c:majorTickMark val="none"/>
        <c:minorTickMark val="none"/>
        <c:tickLblPos val="nextTo"/>
        <c:crossAx val="-79118256"/>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'8.0'!$G$8</c:f>
              <c:numCache>
                <c:formatCode>0.00</c:formatCode>
                <c:ptCount val="1"/>
                <c:pt idx="0">
                  <c:v>0</c:v>
                </c:pt>
              </c:numCache>
            </c:numRef>
          </c:val>
          <c:extLst>
            <c:ext xmlns:c16="http://schemas.microsoft.com/office/drawing/2014/chart" uri="{C3380CC4-5D6E-409C-BE32-E72D297353CC}">
              <c16:uniqueId val="{00000000-1215-4546-88C4-31BC98684F2C}"/>
            </c:ext>
          </c:extLst>
        </c:ser>
        <c:ser>
          <c:idx val="0"/>
          <c:order val="1"/>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'8.0'!$G$20</c:f>
              <c:numCache>
                <c:formatCode>0.00</c:formatCode>
                <c:ptCount val="1"/>
                <c:pt idx="0">
                  <c:v>0</c:v>
                </c:pt>
              </c:numCache>
            </c:numRef>
          </c:val>
          <c:extLst>
            <c:ext xmlns:c16="http://schemas.microsoft.com/office/drawing/2014/chart" uri="{C3380CC4-5D6E-409C-BE32-E72D297353CC}">
              <c16:uniqueId val="{00000001-1215-4546-88C4-31BC98684F2C}"/>
            </c:ext>
          </c:extLst>
        </c:ser>
        <c:dLbls>
          <c:showLegendKey val="0"/>
          <c:showVal val="0"/>
          <c:showCatName val="0"/>
          <c:showSerName val="0"/>
          <c:showPercent val="0"/>
          <c:showBubbleSize val="0"/>
        </c:dLbls>
        <c:gapWidth val="150"/>
        <c:overlap val="-40"/>
        <c:axId val="-79123696"/>
        <c:axId val="-79123152"/>
      </c:barChart>
      <c:catAx>
        <c:axId val="-79123696"/>
        <c:scaling>
          <c:orientation val="minMax"/>
        </c:scaling>
        <c:delete val="1"/>
        <c:axPos val="b"/>
        <c:majorTickMark val="out"/>
        <c:minorTickMark val="none"/>
        <c:tickLblPos val="nextTo"/>
        <c:crossAx val="-79123152"/>
        <c:crosses val="autoZero"/>
        <c:auto val="1"/>
        <c:lblAlgn val="ctr"/>
        <c:lblOffset val="100"/>
        <c:noMultiLvlLbl val="0"/>
      </c:catAx>
      <c:valAx>
        <c:axId val="-79123152"/>
        <c:scaling>
          <c:orientation val="minMax"/>
          <c:max val="10"/>
        </c:scaling>
        <c:delete val="1"/>
        <c:axPos val="l"/>
        <c:numFmt formatCode="0.00" sourceLinked="1"/>
        <c:majorTickMark val="none"/>
        <c:minorTickMark val="none"/>
        <c:tickLblPos val="nextTo"/>
        <c:crossAx val="-79123696"/>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Datos!$G$72</c:f>
              <c:numCache>
                <c:formatCode>0.00</c:formatCode>
                <c:ptCount val="1"/>
                <c:pt idx="0">
                  <c:v>0</c:v>
                </c:pt>
              </c:numCache>
            </c:numRef>
          </c:val>
          <c:extLst>
            <c:ext xmlns:c16="http://schemas.microsoft.com/office/drawing/2014/chart" uri="{C3380CC4-5D6E-409C-BE32-E72D297353CC}">
              <c16:uniqueId val="{00000000-C8E0-4897-B012-DF49AFB8F0BA}"/>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Datos!$G$73</c:f>
              <c:numCache>
                <c:formatCode>0.00</c:formatCode>
                <c:ptCount val="1"/>
                <c:pt idx="0">
                  <c:v>0</c:v>
                </c:pt>
              </c:numCache>
            </c:numRef>
          </c:val>
          <c:extLst>
            <c:ext xmlns:c16="http://schemas.microsoft.com/office/drawing/2014/chart" uri="{C3380CC4-5D6E-409C-BE32-E72D297353CC}">
              <c16:uniqueId val="{00000001-C8E0-4897-B012-DF49AFB8F0BA}"/>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Datos!$G$74</c:f>
              <c:numCache>
                <c:formatCode>0.00</c:formatCode>
                <c:ptCount val="1"/>
                <c:pt idx="0">
                  <c:v>0</c:v>
                </c:pt>
              </c:numCache>
            </c:numRef>
          </c:val>
          <c:extLst>
            <c:ext xmlns:c16="http://schemas.microsoft.com/office/drawing/2014/chart" uri="{C3380CC4-5D6E-409C-BE32-E72D297353CC}">
              <c16:uniqueId val="{00000002-C8E0-4897-B012-DF49AFB8F0BA}"/>
            </c:ext>
          </c:extLst>
        </c:ser>
        <c:dLbls>
          <c:showLegendKey val="0"/>
          <c:showVal val="1"/>
          <c:showCatName val="0"/>
          <c:showSerName val="0"/>
          <c:showPercent val="0"/>
          <c:showBubbleSize val="0"/>
        </c:dLbls>
        <c:gapWidth val="150"/>
        <c:overlap val="-40"/>
        <c:axId val="-79116624"/>
        <c:axId val="-79116080"/>
      </c:barChart>
      <c:catAx>
        <c:axId val="-79116624"/>
        <c:scaling>
          <c:orientation val="minMax"/>
        </c:scaling>
        <c:delete val="1"/>
        <c:axPos val="b"/>
        <c:numFmt formatCode="General" sourceLinked="1"/>
        <c:majorTickMark val="out"/>
        <c:minorTickMark val="none"/>
        <c:tickLblPos val="nextTo"/>
        <c:crossAx val="-79116080"/>
        <c:crosses val="autoZero"/>
        <c:auto val="1"/>
        <c:lblAlgn val="ctr"/>
        <c:lblOffset val="100"/>
        <c:noMultiLvlLbl val="0"/>
      </c:catAx>
      <c:valAx>
        <c:axId val="-79116080"/>
        <c:scaling>
          <c:orientation val="minMax"/>
          <c:max val="10"/>
        </c:scaling>
        <c:delete val="1"/>
        <c:axPos val="l"/>
        <c:numFmt formatCode="0.00" sourceLinked="1"/>
        <c:majorTickMark val="none"/>
        <c:minorTickMark val="none"/>
        <c:tickLblPos val="nextTo"/>
        <c:crossAx val="-7911662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c:spPr>
          <c:invertIfNegative val="0"/>
          <c:dLbls>
            <c:spPr>
              <a:noFill/>
              <a:ln>
                <a:noFill/>
              </a:ln>
              <a:effectLst/>
            </c:spPr>
            <c:dLblPos val="out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'9.0'!$G$3</c:f>
              <c:numCache>
                <c:formatCode>0.00</c:formatCode>
                <c:ptCount val="1"/>
                <c:pt idx="0">
                  <c:v>0</c:v>
                </c:pt>
              </c:numCache>
            </c:numRef>
          </c:val>
          <c:extLst>
            <c:ext xmlns:c16="http://schemas.microsoft.com/office/drawing/2014/chart" uri="{C3380CC4-5D6E-409C-BE32-E72D297353CC}">
              <c16:uniqueId val="{00000000-1C0D-4A1D-980B-47AD56216DFE}"/>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'9.0'!$G$12</c:f>
              <c:numCache>
                <c:formatCode>0.00</c:formatCode>
                <c:ptCount val="1"/>
                <c:pt idx="0">
                  <c:v>0</c:v>
                </c:pt>
              </c:numCache>
            </c:numRef>
          </c:val>
          <c:extLst>
            <c:ext xmlns:c16="http://schemas.microsoft.com/office/drawing/2014/chart" uri="{C3380CC4-5D6E-409C-BE32-E72D297353CC}">
              <c16:uniqueId val="{00000001-1C0D-4A1D-980B-47AD56216DFE}"/>
            </c:ext>
          </c:extLst>
        </c:ser>
        <c:dLbls>
          <c:showLegendKey val="0"/>
          <c:showVal val="0"/>
          <c:showCatName val="0"/>
          <c:showSerName val="0"/>
          <c:showPercent val="0"/>
          <c:showBubbleSize val="0"/>
        </c:dLbls>
        <c:gapWidth val="150"/>
        <c:overlap val="-40"/>
        <c:axId val="-79110096"/>
        <c:axId val="-79119344"/>
      </c:barChart>
      <c:catAx>
        <c:axId val="-79110096"/>
        <c:scaling>
          <c:orientation val="minMax"/>
        </c:scaling>
        <c:delete val="1"/>
        <c:axPos val="b"/>
        <c:majorTickMark val="out"/>
        <c:minorTickMark val="none"/>
        <c:tickLblPos val="nextTo"/>
        <c:crossAx val="-79119344"/>
        <c:crosses val="autoZero"/>
        <c:auto val="1"/>
        <c:lblAlgn val="ctr"/>
        <c:lblOffset val="100"/>
        <c:noMultiLvlLbl val="0"/>
      </c:catAx>
      <c:valAx>
        <c:axId val="-79119344"/>
        <c:scaling>
          <c:orientation val="minMax"/>
          <c:max val="10"/>
        </c:scaling>
        <c:delete val="1"/>
        <c:axPos val="l"/>
        <c:numFmt formatCode="0.00" sourceLinked="1"/>
        <c:majorTickMark val="none"/>
        <c:minorTickMark val="none"/>
        <c:tickLblPos val="nextTo"/>
        <c:crossAx val="-79110096"/>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'9.0'!$G$21</c:f>
              <c:numCache>
                <c:formatCode>0.00</c:formatCode>
                <c:ptCount val="1"/>
                <c:pt idx="0">
                  <c:v>0</c:v>
                </c:pt>
              </c:numCache>
            </c:numRef>
          </c:val>
          <c:extLst>
            <c:ext xmlns:c16="http://schemas.microsoft.com/office/drawing/2014/chart" uri="{C3380CC4-5D6E-409C-BE32-E72D297353CC}">
              <c16:uniqueId val="{00000000-7690-4B19-B228-4A4DC4C14BA2}"/>
            </c:ext>
          </c:extLst>
        </c:ser>
        <c:dLbls>
          <c:showLegendKey val="0"/>
          <c:showVal val="0"/>
          <c:showCatName val="0"/>
          <c:showSerName val="0"/>
          <c:showPercent val="0"/>
          <c:showBubbleSize val="0"/>
        </c:dLbls>
        <c:gapWidth val="150"/>
        <c:overlap val="-40"/>
        <c:axId val="-79122064"/>
        <c:axId val="-79112816"/>
      </c:barChart>
      <c:catAx>
        <c:axId val="-79122064"/>
        <c:scaling>
          <c:orientation val="minMax"/>
        </c:scaling>
        <c:delete val="1"/>
        <c:axPos val="b"/>
        <c:majorTickMark val="out"/>
        <c:minorTickMark val="none"/>
        <c:tickLblPos val="nextTo"/>
        <c:crossAx val="-79112816"/>
        <c:crosses val="autoZero"/>
        <c:auto val="1"/>
        <c:lblAlgn val="ctr"/>
        <c:lblOffset val="100"/>
        <c:noMultiLvlLbl val="0"/>
      </c:catAx>
      <c:valAx>
        <c:axId val="-79112816"/>
        <c:scaling>
          <c:orientation val="minMax"/>
          <c:max val="10"/>
        </c:scaling>
        <c:delete val="1"/>
        <c:axPos val="l"/>
        <c:numFmt formatCode="0.00" sourceLinked="1"/>
        <c:majorTickMark val="none"/>
        <c:minorTickMark val="none"/>
        <c:tickLblPos val="nextTo"/>
        <c:crossAx val="-7912206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'9.0'!$G$22</c:f>
              <c:numCache>
                <c:formatCode>0.00</c:formatCode>
                <c:ptCount val="1"/>
                <c:pt idx="0">
                  <c:v>0</c:v>
                </c:pt>
              </c:numCache>
            </c:numRef>
          </c:val>
          <c:extLst>
            <c:ext xmlns:c16="http://schemas.microsoft.com/office/drawing/2014/chart" uri="{C3380CC4-5D6E-409C-BE32-E72D297353CC}">
              <c16:uniqueId val="{00000000-797A-418F-A177-BFA032B8CFCE}"/>
            </c:ext>
          </c:extLst>
        </c:ser>
        <c:dLbls>
          <c:showLegendKey val="0"/>
          <c:showVal val="0"/>
          <c:showCatName val="0"/>
          <c:showSerName val="0"/>
          <c:showPercent val="0"/>
          <c:showBubbleSize val="0"/>
        </c:dLbls>
        <c:gapWidth val="150"/>
        <c:overlap val="-40"/>
        <c:axId val="-79100304"/>
        <c:axId val="-79095952"/>
      </c:barChart>
      <c:catAx>
        <c:axId val="-79100304"/>
        <c:scaling>
          <c:orientation val="minMax"/>
        </c:scaling>
        <c:delete val="1"/>
        <c:axPos val="b"/>
        <c:majorTickMark val="out"/>
        <c:minorTickMark val="none"/>
        <c:tickLblPos val="nextTo"/>
        <c:crossAx val="-79095952"/>
        <c:crosses val="autoZero"/>
        <c:auto val="1"/>
        <c:lblAlgn val="ctr"/>
        <c:lblOffset val="100"/>
        <c:noMultiLvlLbl val="0"/>
      </c:catAx>
      <c:valAx>
        <c:axId val="-79095952"/>
        <c:scaling>
          <c:orientation val="minMax"/>
          <c:max val="10"/>
        </c:scaling>
        <c:delete val="1"/>
        <c:axPos val="l"/>
        <c:numFmt formatCode="0.00" sourceLinked="1"/>
        <c:majorTickMark val="none"/>
        <c:minorTickMark val="none"/>
        <c:tickLblPos val="nextTo"/>
        <c:crossAx val="-7910030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00B0F0"/>
            </a:solidFill>
          </c:spPr>
          <c:invertIfNegative val="0"/>
          <c:dPt>
            <c:idx val="0"/>
            <c:invertIfNegative val="0"/>
            <c:bubble3D val="0"/>
            <c:spPr>
              <a:solidFill>
                <a:srgbClr val="264E59"/>
              </a:solidFill>
              <a:effectLst/>
            </c:spPr>
            <c:extLst>
              <c:ext xmlns:c16="http://schemas.microsoft.com/office/drawing/2014/chart" uri="{C3380CC4-5D6E-409C-BE32-E72D297353CC}">
                <c16:uniqueId val="{00000001-3364-4133-8640-3BD2424C59E6}"/>
              </c:ext>
            </c:extLst>
          </c:dPt>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Datos!$G$81</c:f>
              <c:numCache>
                <c:formatCode>0.00</c:formatCode>
                <c:ptCount val="1"/>
                <c:pt idx="0">
                  <c:v>0</c:v>
                </c:pt>
              </c:numCache>
            </c:numRef>
          </c:val>
          <c:extLst>
            <c:ext xmlns:c16="http://schemas.microsoft.com/office/drawing/2014/chart" uri="{C3380CC4-5D6E-409C-BE32-E72D297353CC}">
              <c16:uniqueId val="{00000002-3364-4133-8640-3BD2424C59E6}"/>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Datos!$G$82</c:f>
              <c:numCache>
                <c:formatCode>0.00</c:formatCode>
                <c:ptCount val="1"/>
                <c:pt idx="0">
                  <c:v>0</c:v>
                </c:pt>
              </c:numCache>
            </c:numRef>
          </c:val>
          <c:extLst>
            <c:ext xmlns:c16="http://schemas.microsoft.com/office/drawing/2014/chart" uri="{C3380CC4-5D6E-409C-BE32-E72D297353CC}">
              <c16:uniqueId val="{00000003-3364-4133-8640-3BD2424C59E6}"/>
            </c:ext>
          </c:extLst>
        </c:ser>
        <c:dLbls>
          <c:showLegendKey val="0"/>
          <c:showVal val="1"/>
          <c:showCatName val="0"/>
          <c:showSerName val="0"/>
          <c:showPercent val="0"/>
          <c:showBubbleSize val="0"/>
        </c:dLbls>
        <c:gapWidth val="150"/>
        <c:overlap val="-40"/>
        <c:axId val="-79111728"/>
        <c:axId val="-79097584"/>
      </c:barChart>
      <c:catAx>
        <c:axId val="-79111728"/>
        <c:scaling>
          <c:orientation val="minMax"/>
        </c:scaling>
        <c:delete val="1"/>
        <c:axPos val="b"/>
        <c:numFmt formatCode="General" sourceLinked="1"/>
        <c:majorTickMark val="out"/>
        <c:minorTickMark val="none"/>
        <c:tickLblPos val="nextTo"/>
        <c:crossAx val="-79097584"/>
        <c:crosses val="autoZero"/>
        <c:auto val="1"/>
        <c:lblAlgn val="ctr"/>
        <c:lblOffset val="100"/>
        <c:noMultiLvlLbl val="0"/>
      </c:catAx>
      <c:valAx>
        <c:axId val="-79097584"/>
        <c:scaling>
          <c:orientation val="minMax"/>
          <c:max val="10"/>
        </c:scaling>
        <c:delete val="1"/>
        <c:axPos val="l"/>
        <c:numFmt formatCode="0.00" sourceLinked="1"/>
        <c:majorTickMark val="none"/>
        <c:minorTickMark val="none"/>
        <c:tickLblPos val="nextTo"/>
        <c:crossAx val="-7911172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885E-4F15-B7FC-B134D2BE0BA0}"/>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'10.0'!$G$3</c:f>
              <c:numCache>
                <c:formatCode>0.00</c:formatCode>
                <c:ptCount val="1"/>
                <c:pt idx="0">
                  <c:v>0</c:v>
                </c:pt>
              </c:numCache>
            </c:numRef>
          </c:val>
          <c:extLst>
            <c:ext xmlns:c16="http://schemas.microsoft.com/office/drawing/2014/chart" uri="{C3380CC4-5D6E-409C-BE32-E72D297353CC}">
              <c16:uniqueId val="{00000001-885E-4F15-B7FC-B134D2BE0BA0}"/>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'10.0'!$G$9</c:f>
              <c:numCache>
                <c:formatCode>0.00</c:formatCode>
                <c:ptCount val="1"/>
                <c:pt idx="0">
                  <c:v>0</c:v>
                </c:pt>
              </c:numCache>
            </c:numRef>
          </c:val>
          <c:extLst>
            <c:ext xmlns:c16="http://schemas.microsoft.com/office/drawing/2014/chart" uri="{C3380CC4-5D6E-409C-BE32-E72D297353CC}">
              <c16:uniqueId val="{00000002-885E-4F15-B7FC-B134D2BE0BA0}"/>
            </c:ext>
          </c:extLst>
        </c:ser>
        <c:dLbls>
          <c:showLegendKey val="0"/>
          <c:showVal val="0"/>
          <c:showCatName val="0"/>
          <c:showSerName val="0"/>
          <c:showPercent val="0"/>
          <c:showBubbleSize val="0"/>
        </c:dLbls>
        <c:gapWidth val="150"/>
        <c:overlap val="-40"/>
        <c:axId val="-79108464"/>
        <c:axId val="-79098672"/>
      </c:barChart>
      <c:catAx>
        <c:axId val="-79108464"/>
        <c:scaling>
          <c:orientation val="minMax"/>
        </c:scaling>
        <c:delete val="1"/>
        <c:axPos val="b"/>
        <c:majorTickMark val="out"/>
        <c:minorTickMark val="none"/>
        <c:tickLblPos val="nextTo"/>
        <c:crossAx val="-79098672"/>
        <c:crosses val="autoZero"/>
        <c:auto val="1"/>
        <c:lblAlgn val="ctr"/>
        <c:lblOffset val="100"/>
        <c:noMultiLvlLbl val="0"/>
      </c:catAx>
      <c:valAx>
        <c:axId val="-79098672"/>
        <c:scaling>
          <c:orientation val="minMax"/>
          <c:max val="10"/>
        </c:scaling>
        <c:delete val="1"/>
        <c:axPos val="l"/>
        <c:numFmt formatCode="0.00" sourceLinked="1"/>
        <c:majorTickMark val="none"/>
        <c:minorTickMark val="none"/>
        <c:tickLblPos val="nextTo"/>
        <c:crossAx val="-7910846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'10.0'!$G$7</c:f>
              <c:numCache>
                <c:formatCode>0.00</c:formatCode>
                <c:ptCount val="1"/>
                <c:pt idx="0">
                  <c:v>0</c:v>
                </c:pt>
              </c:numCache>
            </c:numRef>
          </c:val>
          <c:extLst>
            <c:ext xmlns:c16="http://schemas.microsoft.com/office/drawing/2014/chart" uri="{C3380CC4-5D6E-409C-BE32-E72D297353CC}">
              <c16:uniqueId val="{00000000-4F09-445B-8B15-C87DFC600B11}"/>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'10.0'!$G$14</c:f>
              <c:numCache>
                <c:formatCode>0.00</c:formatCode>
                <c:ptCount val="1"/>
                <c:pt idx="0">
                  <c:v>0</c:v>
                </c:pt>
              </c:numCache>
            </c:numRef>
          </c:val>
          <c:extLst>
            <c:ext xmlns:c16="http://schemas.microsoft.com/office/drawing/2014/chart" uri="{C3380CC4-5D6E-409C-BE32-E72D297353CC}">
              <c16:uniqueId val="{00000001-4F09-445B-8B15-C87DFC600B11}"/>
            </c:ext>
          </c:extLst>
        </c:ser>
        <c:dLbls>
          <c:showLegendKey val="0"/>
          <c:showVal val="0"/>
          <c:showCatName val="0"/>
          <c:showSerName val="0"/>
          <c:showPercent val="0"/>
          <c:showBubbleSize val="0"/>
        </c:dLbls>
        <c:gapWidth val="150"/>
        <c:overlap val="-40"/>
        <c:axId val="-79097040"/>
        <c:axId val="-79094320"/>
      </c:barChart>
      <c:catAx>
        <c:axId val="-79097040"/>
        <c:scaling>
          <c:orientation val="minMax"/>
        </c:scaling>
        <c:delete val="1"/>
        <c:axPos val="b"/>
        <c:majorTickMark val="out"/>
        <c:minorTickMark val="none"/>
        <c:tickLblPos val="nextTo"/>
        <c:crossAx val="-79094320"/>
        <c:crosses val="autoZero"/>
        <c:auto val="1"/>
        <c:lblAlgn val="ctr"/>
        <c:lblOffset val="100"/>
        <c:noMultiLvlLbl val="0"/>
      </c:catAx>
      <c:valAx>
        <c:axId val="-79094320"/>
        <c:scaling>
          <c:orientation val="minMax"/>
          <c:max val="10"/>
        </c:scaling>
        <c:delete val="1"/>
        <c:axPos val="l"/>
        <c:numFmt formatCode="0.00" sourceLinked="1"/>
        <c:majorTickMark val="none"/>
        <c:minorTickMark val="none"/>
        <c:tickLblPos val="nextTo"/>
        <c:crossAx val="-7909704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'10.0'!$G$8</c:f>
              <c:numCache>
                <c:formatCode>0.00</c:formatCode>
                <c:ptCount val="1"/>
                <c:pt idx="0">
                  <c:v>0</c:v>
                </c:pt>
              </c:numCache>
            </c:numRef>
          </c:val>
          <c:extLst>
            <c:ext xmlns:c16="http://schemas.microsoft.com/office/drawing/2014/chart" uri="{C3380CC4-5D6E-409C-BE32-E72D297353CC}">
              <c16:uniqueId val="{00000000-E6B4-41A0-B321-9A472AF1294A}"/>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'10.0'!$G$15</c:f>
              <c:numCache>
                <c:formatCode>0.00</c:formatCode>
                <c:ptCount val="1"/>
                <c:pt idx="0">
                  <c:v>0</c:v>
                </c:pt>
              </c:numCache>
            </c:numRef>
          </c:val>
          <c:extLst>
            <c:ext xmlns:c16="http://schemas.microsoft.com/office/drawing/2014/chart" uri="{C3380CC4-5D6E-409C-BE32-E72D297353CC}">
              <c16:uniqueId val="{00000001-E6B4-41A0-B321-9A472AF1294A}"/>
            </c:ext>
          </c:extLst>
        </c:ser>
        <c:dLbls>
          <c:showLegendKey val="0"/>
          <c:showVal val="0"/>
          <c:showCatName val="0"/>
          <c:showSerName val="0"/>
          <c:showPercent val="0"/>
          <c:showBubbleSize val="0"/>
        </c:dLbls>
        <c:gapWidth val="150"/>
        <c:overlap val="-40"/>
        <c:axId val="-79102480"/>
        <c:axId val="-79094864"/>
      </c:barChart>
      <c:catAx>
        <c:axId val="-79102480"/>
        <c:scaling>
          <c:orientation val="minMax"/>
        </c:scaling>
        <c:delete val="1"/>
        <c:axPos val="b"/>
        <c:majorTickMark val="out"/>
        <c:minorTickMark val="none"/>
        <c:tickLblPos val="nextTo"/>
        <c:crossAx val="-79094864"/>
        <c:crosses val="autoZero"/>
        <c:auto val="1"/>
        <c:lblAlgn val="ctr"/>
        <c:lblOffset val="100"/>
        <c:noMultiLvlLbl val="0"/>
      </c:catAx>
      <c:valAx>
        <c:axId val="-79094864"/>
        <c:scaling>
          <c:orientation val="minMax"/>
          <c:max val="10"/>
        </c:scaling>
        <c:delete val="1"/>
        <c:axPos val="l"/>
        <c:numFmt formatCode="0.00" sourceLinked="1"/>
        <c:majorTickMark val="none"/>
        <c:minorTickMark val="none"/>
        <c:tickLblPos val="nextTo"/>
        <c:crossAx val="-7910248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Datos!$G$89</c:f>
              <c:numCache>
                <c:formatCode>0.00</c:formatCode>
                <c:ptCount val="1"/>
                <c:pt idx="0">
                  <c:v>0</c:v>
                </c:pt>
              </c:numCache>
            </c:numRef>
          </c:val>
          <c:extLst>
            <c:ext xmlns:c16="http://schemas.microsoft.com/office/drawing/2014/chart" uri="{C3380CC4-5D6E-409C-BE32-E72D297353CC}">
              <c16:uniqueId val="{00000000-95CB-4106-9D96-63A289D25B44}"/>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Datos!$G$90</c:f>
              <c:numCache>
                <c:formatCode>0.00</c:formatCode>
                <c:ptCount val="1"/>
                <c:pt idx="0">
                  <c:v>0</c:v>
                </c:pt>
              </c:numCache>
            </c:numRef>
          </c:val>
          <c:extLst>
            <c:ext xmlns:c16="http://schemas.microsoft.com/office/drawing/2014/chart" uri="{C3380CC4-5D6E-409C-BE32-E72D297353CC}">
              <c16:uniqueId val="{00000001-95CB-4106-9D96-63A289D25B44}"/>
            </c:ext>
          </c:extLst>
        </c:ser>
        <c:dLbls>
          <c:showLegendKey val="0"/>
          <c:showVal val="1"/>
          <c:showCatName val="0"/>
          <c:showSerName val="0"/>
          <c:showPercent val="0"/>
          <c:showBubbleSize val="0"/>
        </c:dLbls>
        <c:gapWidth val="150"/>
        <c:overlap val="-40"/>
        <c:axId val="-79101392"/>
        <c:axId val="-79125328"/>
      </c:barChart>
      <c:catAx>
        <c:axId val="-79101392"/>
        <c:scaling>
          <c:orientation val="minMax"/>
        </c:scaling>
        <c:delete val="1"/>
        <c:axPos val="b"/>
        <c:numFmt formatCode="General" sourceLinked="1"/>
        <c:majorTickMark val="out"/>
        <c:minorTickMark val="none"/>
        <c:tickLblPos val="nextTo"/>
        <c:crossAx val="-79125328"/>
        <c:crosses val="autoZero"/>
        <c:auto val="1"/>
        <c:lblAlgn val="ctr"/>
        <c:lblOffset val="100"/>
        <c:noMultiLvlLbl val="0"/>
      </c:catAx>
      <c:valAx>
        <c:axId val="-79125328"/>
        <c:scaling>
          <c:orientation val="minMax"/>
          <c:max val="10"/>
        </c:scaling>
        <c:delete val="1"/>
        <c:axPos val="l"/>
        <c:numFmt formatCode="0.00" sourceLinked="1"/>
        <c:majorTickMark val="none"/>
        <c:minorTickMark val="none"/>
        <c:tickLblPos val="nextTo"/>
        <c:crossAx val="-7910139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C0D7-4C3A-9BB8-B5CF8B4D5B2F}"/>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'11.0'!$G$3</c:f>
              <c:numCache>
                <c:formatCode>0.00</c:formatCode>
                <c:ptCount val="1"/>
                <c:pt idx="0">
                  <c:v>0</c:v>
                </c:pt>
              </c:numCache>
            </c:numRef>
          </c:val>
          <c:extLst>
            <c:ext xmlns:c16="http://schemas.microsoft.com/office/drawing/2014/chart" uri="{C3380CC4-5D6E-409C-BE32-E72D297353CC}">
              <c16:uniqueId val="{00000001-C0D7-4C3A-9BB8-B5CF8B4D5B2F}"/>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'11.0'!$G$9</c:f>
              <c:numCache>
                <c:formatCode>0.00</c:formatCode>
                <c:ptCount val="1"/>
                <c:pt idx="0">
                  <c:v>0</c:v>
                </c:pt>
              </c:numCache>
            </c:numRef>
          </c:val>
          <c:extLst>
            <c:ext xmlns:c16="http://schemas.microsoft.com/office/drawing/2014/chart" uri="{C3380CC4-5D6E-409C-BE32-E72D297353CC}">
              <c16:uniqueId val="{00000002-C0D7-4C3A-9BB8-B5CF8B4D5B2F}"/>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'11.0'!$G$15</c:f>
              <c:numCache>
                <c:formatCode>0.00</c:formatCode>
                <c:ptCount val="1"/>
                <c:pt idx="0">
                  <c:v>0</c:v>
                </c:pt>
              </c:numCache>
            </c:numRef>
          </c:val>
          <c:extLst>
            <c:ext xmlns:c16="http://schemas.microsoft.com/office/drawing/2014/chart" uri="{C3380CC4-5D6E-409C-BE32-E72D297353CC}">
              <c16:uniqueId val="{00000003-C0D7-4C3A-9BB8-B5CF8B4D5B2F}"/>
            </c:ext>
          </c:extLst>
        </c:ser>
        <c:dLbls>
          <c:showLegendKey val="0"/>
          <c:showVal val="0"/>
          <c:showCatName val="0"/>
          <c:showSerName val="0"/>
          <c:showPercent val="0"/>
          <c:showBubbleSize val="0"/>
        </c:dLbls>
        <c:gapWidth val="150"/>
        <c:overlap val="-40"/>
        <c:axId val="-78292512"/>
        <c:axId val="-78289792"/>
      </c:barChart>
      <c:catAx>
        <c:axId val="-78292512"/>
        <c:scaling>
          <c:orientation val="minMax"/>
        </c:scaling>
        <c:delete val="1"/>
        <c:axPos val="b"/>
        <c:majorTickMark val="out"/>
        <c:minorTickMark val="none"/>
        <c:tickLblPos val="nextTo"/>
        <c:crossAx val="-78289792"/>
        <c:crosses val="autoZero"/>
        <c:auto val="1"/>
        <c:lblAlgn val="ctr"/>
        <c:lblOffset val="100"/>
        <c:noMultiLvlLbl val="0"/>
      </c:catAx>
      <c:valAx>
        <c:axId val="-78289792"/>
        <c:scaling>
          <c:orientation val="minMax"/>
          <c:max val="10"/>
        </c:scaling>
        <c:delete val="1"/>
        <c:axPos val="l"/>
        <c:numFmt formatCode="0.00" sourceLinked="1"/>
        <c:majorTickMark val="none"/>
        <c:minorTickMark val="none"/>
        <c:tickLblPos val="nextTo"/>
        <c:crossAx val="-7829251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'11.0'!$G$7</c:f>
              <c:numCache>
                <c:formatCode>0.00</c:formatCode>
                <c:ptCount val="1"/>
                <c:pt idx="0">
                  <c:v>0</c:v>
                </c:pt>
              </c:numCache>
            </c:numRef>
          </c:val>
          <c:extLst>
            <c:ext xmlns:c16="http://schemas.microsoft.com/office/drawing/2014/chart" uri="{C3380CC4-5D6E-409C-BE32-E72D297353CC}">
              <c16:uniqueId val="{00000000-109E-453D-B212-8C82F960192F}"/>
            </c:ext>
          </c:extLst>
        </c:ser>
        <c:ser>
          <c:idx val="1"/>
          <c:order val="1"/>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'11.0'!$G$20</c:f>
              <c:numCache>
                <c:formatCode>0.00</c:formatCode>
                <c:ptCount val="1"/>
                <c:pt idx="0">
                  <c:v>0</c:v>
                </c:pt>
              </c:numCache>
            </c:numRef>
          </c:val>
          <c:extLst>
            <c:ext xmlns:c16="http://schemas.microsoft.com/office/drawing/2014/chart" uri="{C3380CC4-5D6E-409C-BE32-E72D297353CC}">
              <c16:uniqueId val="{00000001-109E-453D-B212-8C82F960192F}"/>
            </c:ext>
          </c:extLst>
        </c:ser>
        <c:dLbls>
          <c:showLegendKey val="0"/>
          <c:showVal val="0"/>
          <c:showCatName val="0"/>
          <c:showSerName val="0"/>
          <c:showPercent val="0"/>
          <c:showBubbleSize val="0"/>
        </c:dLbls>
        <c:gapWidth val="150"/>
        <c:overlap val="-40"/>
        <c:axId val="-78305568"/>
        <c:axId val="-78289248"/>
      </c:barChart>
      <c:catAx>
        <c:axId val="-78305568"/>
        <c:scaling>
          <c:orientation val="minMax"/>
        </c:scaling>
        <c:delete val="1"/>
        <c:axPos val="b"/>
        <c:majorTickMark val="out"/>
        <c:minorTickMark val="none"/>
        <c:tickLblPos val="nextTo"/>
        <c:crossAx val="-78289248"/>
        <c:crosses val="autoZero"/>
        <c:auto val="1"/>
        <c:lblAlgn val="ctr"/>
        <c:lblOffset val="100"/>
        <c:noMultiLvlLbl val="0"/>
      </c:catAx>
      <c:valAx>
        <c:axId val="-78289248"/>
        <c:scaling>
          <c:orientation val="minMax"/>
          <c:max val="10"/>
        </c:scaling>
        <c:delete val="1"/>
        <c:axPos val="l"/>
        <c:numFmt formatCode="0.00" sourceLinked="1"/>
        <c:majorTickMark val="none"/>
        <c:minorTickMark val="none"/>
        <c:tickLblPos val="nextTo"/>
        <c:crossAx val="-7830556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'11.0'!$G$8</c:f>
              <c:numCache>
                <c:formatCode>0.00</c:formatCode>
                <c:ptCount val="1"/>
                <c:pt idx="0">
                  <c:v>0</c:v>
                </c:pt>
              </c:numCache>
            </c:numRef>
          </c:val>
          <c:extLst>
            <c:ext xmlns:c16="http://schemas.microsoft.com/office/drawing/2014/chart" uri="{C3380CC4-5D6E-409C-BE32-E72D297353CC}">
              <c16:uniqueId val="{00000000-7664-464D-A94F-1447982457CE}"/>
            </c:ext>
          </c:extLst>
        </c:ser>
        <c:ser>
          <c:idx val="0"/>
          <c:order val="1"/>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'11.0'!$G$21</c:f>
              <c:numCache>
                <c:formatCode>0.00</c:formatCode>
                <c:ptCount val="1"/>
                <c:pt idx="0">
                  <c:v>0</c:v>
                </c:pt>
              </c:numCache>
            </c:numRef>
          </c:val>
          <c:extLst>
            <c:ext xmlns:c16="http://schemas.microsoft.com/office/drawing/2014/chart" uri="{C3380CC4-5D6E-409C-BE32-E72D297353CC}">
              <c16:uniqueId val="{00000001-7664-464D-A94F-1447982457CE}"/>
            </c:ext>
          </c:extLst>
        </c:ser>
        <c:dLbls>
          <c:showLegendKey val="0"/>
          <c:showVal val="0"/>
          <c:showCatName val="0"/>
          <c:showSerName val="0"/>
          <c:showPercent val="0"/>
          <c:showBubbleSize val="0"/>
        </c:dLbls>
        <c:gapWidth val="150"/>
        <c:overlap val="-40"/>
        <c:axId val="-78278368"/>
        <c:axId val="-78300672"/>
      </c:barChart>
      <c:catAx>
        <c:axId val="-78278368"/>
        <c:scaling>
          <c:orientation val="minMax"/>
        </c:scaling>
        <c:delete val="1"/>
        <c:axPos val="b"/>
        <c:majorTickMark val="out"/>
        <c:minorTickMark val="none"/>
        <c:tickLblPos val="nextTo"/>
        <c:crossAx val="-78300672"/>
        <c:crosses val="autoZero"/>
        <c:auto val="1"/>
        <c:lblAlgn val="ctr"/>
        <c:lblOffset val="100"/>
        <c:noMultiLvlLbl val="0"/>
      </c:catAx>
      <c:valAx>
        <c:axId val="-78300672"/>
        <c:scaling>
          <c:orientation val="minMax"/>
          <c:max val="10"/>
        </c:scaling>
        <c:delete val="1"/>
        <c:axPos val="l"/>
        <c:numFmt formatCode="0.00" sourceLinked="1"/>
        <c:majorTickMark val="none"/>
        <c:minorTickMark val="none"/>
        <c:tickLblPos val="nextTo"/>
        <c:crossAx val="-7827836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Datos!$G$98</c:f>
              <c:numCache>
                <c:formatCode>0.00</c:formatCode>
                <c:ptCount val="1"/>
                <c:pt idx="0">
                  <c:v>0</c:v>
                </c:pt>
              </c:numCache>
            </c:numRef>
          </c:val>
          <c:extLst>
            <c:ext xmlns:c16="http://schemas.microsoft.com/office/drawing/2014/chart" uri="{C3380CC4-5D6E-409C-BE32-E72D297353CC}">
              <c16:uniqueId val="{00000000-298A-4BD8-9279-924E5B43A484}"/>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Datos!$G$99</c:f>
              <c:numCache>
                <c:formatCode>0.00</c:formatCode>
                <c:ptCount val="1"/>
                <c:pt idx="0">
                  <c:v>0</c:v>
                </c:pt>
              </c:numCache>
            </c:numRef>
          </c:val>
          <c:extLst>
            <c:ext xmlns:c16="http://schemas.microsoft.com/office/drawing/2014/chart" uri="{C3380CC4-5D6E-409C-BE32-E72D297353CC}">
              <c16:uniqueId val="{00000001-298A-4BD8-9279-924E5B43A484}"/>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Datos!$G$100</c:f>
              <c:numCache>
                <c:formatCode>0.00</c:formatCode>
                <c:ptCount val="1"/>
                <c:pt idx="0">
                  <c:v>0</c:v>
                </c:pt>
              </c:numCache>
            </c:numRef>
          </c:val>
          <c:extLst>
            <c:ext xmlns:c16="http://schemas.microsoft.com/office/drawing/2014/chart" uri="{C3380CC4-5D6E-409C-BE32-E72D297353CC}">
              <c16:uniqueId val="{00000002-298A-4BD8-9279-924E5B43A484}"/>
            </c:ext>
          </c:extLst>
        </c:ser>
        <c:dLbls>
          <c:showLegendKey val="0"/>
          <c:showVal val="1"/>
          <c:showCatName val="0"/>
          <c:showSerName val="0"/>
          <c:showPercent val="0"/>
          <c:showBubbleSize val="0"/>
        </c:dLbls>
        <c:gapWidth val="150"/>
        <c:overlap val="-40"/>
        <c:axId val="-78281088"/>
        <c:axId val="-78296320"/>
      </c:barChart>
      <c:catAx>
        <c:axId val="-78281088"/>
        <c:scaling>
          <c:orientation val="minMax"/>
        </c:scaling>
        <c:delete val="1"/>
        <c:axPos val="b"/>
        <c:numFmt formatCode="General" sourceLinked="1"/>
        <c:majorTickMark val="out"/>
        <c:minorTickMark val="none"/>
        <c:tickLblPos val="nextTo"/>
        <c:crossAx val="-78296320"/>
        <c:crosses val="autoZero"/>
        <c:auto val="1"/>
        <c:lblAlgn val="ctr"/>
        <c:lblOffset val="100"/>
        <c:noMultiLvlLbl val="0"/>
      </c:catAx>
      <c:valAx>
        <c:axId val="-78296320"/>
        <c:scaling>
          <c:orientation val="minMax"/>
          <c:max val="10"/>
        </c:scaling>
        <c:delete val="1"/>
        <c:axPos val="l"/>
        <c:numFmt formatCode="0.00" sourceLinked="1"/>
        <c:majorTickMark val="none"/>
        <c:minorTickMark val="none"/>
        <c:tickLblPos val="nextTo"/>
        <c:crossAx val="-7828108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0D18-47DD-B85A-116B200E3E2A}"/>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'12.0'!$G$3</c:f>
              <c:numCache>
                <c:formatCode>0.00</c:formatCode>
                <c:ptCount val="1"/>
                <c:pt idx="0">
                  <c:v>0</c:v>
                </c:pt>
              </c:numCache>
            </c:numRef>
          </c:val>
          <c:extLst>
            <c:ext xmlns:c16="http://schemas.microsoft.com/office/drawing/2014/chart" uri="{C3380CC4-5D6E-409C-BE32-E72D297353CC}">
              <c16:uniqueId val="{00000001-0D18-47DD-B85A-116B200E3E2A}"/>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'12.0'!$G$9</c:f>
              <c:numCache>
                <c:formatCode>0.00</c:formatCode>
                <c:ptCount val="1"/>
                <c:pt idx="0">
                  <c:v>0</c:v>
                </c:pt>
              </c:numCache>
            </c:numRef>
          </c:val>
          <c:extLst>
            <c:ext xmlns:c16="http://schemas.microsoft.com/office/drawing/2014/chart" uri="{C3380CC4-5D6E-409C-BE32-E72D297353CC}">
              <c16:uniqueId val="{00000002-0D18-47DD-B85A-116B200E3E2A}"/>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'12.0'!$G$15</c:f>
              <c:numCache>
                <c:formatCode>0.00</c:formatCode>
                <c:ptCount val="1"/>
                <c:pt idx="0">
                  <c:v>0</c:v>
                </c:pt>
              </c:numCache>
            </c:numRef>
          </c:val>
          <c:extLst>
            <c:ext xmlns:c16="http://schemas.microsoft.com/office/drawing/2014/chart" uri="{C3380CC4-5D6E-409C-BE32-E72D297353CC}">
              <c16:uniqueId val="{00000003-0D18-47DD-B85A-116B200E3E2A}"/>
            </c:ext>
          </c:extLst>
        </c:ser>
        <c:dLbls>
          <c:showLegendKey val="0"/>
          <c:showVal val="0"/>
          <c:showCatName val="0"/>
          <c:showSerName val="0"/>
          <c:showPercent val="0"/>
          <c:showBubbleSize val="0"/>
        </c:dLbls>
        <c:gapWidth val="150"/>
        <c:overlap val="-40"/>
        <c:axId val="-78280000"/>
        <c:axId val="-78286528"/>
      </c:barChart>
      <c:catAx>
        <c:axId val="-78280000"/>
        <c:scaling>
          <c:orientation val="minMax"/>
        </c:scaling>
        <c:delete val="1"/>
        <c:axPos val="b"/>
        <c:majorTickMark val="out"/>
        <c:minorTickMark val="none"/>
        <c:tickLblPos val="nextTo"/>
        <c:crossAx val="-78286528"/>
        <c:crosses val="autoZero"/>
        <c:auto val="1"/>
        <c:lblAlgn val="ctr"/>
        <c:lblOffset val="100"/>
        <c:noMultiLvlLbl val="0"/>
      </c:catAx>
      <c:valAx>
        <c:axId val="-78286528"/>
        <c:scaling>
          <c:orientation val="minMax"/>
          <c:max val="10"/>
        </c:scaling>
        <c:delete val="1"/>
        <c:axPos val="l"/>
        <c:numFmt formatCode="0.00" sourceLinked="1"/>
        <c:majorTickMark val="none"/>
        <c:minorTickMark val="none"/>
        <c:tickLblPos val="nextTo"/>
        <c:crossAx val="-7828000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'12.0'!$G$7</c:f>
              <c:numCache>
                <c:formatCode>0.00</c:formatCode>
                <c:ptCount val="1"/>
                <c:pt idx="0">
                  <c:v>0</c:v>
                </c:pt>
              </c:numCache>
            </c:numRef>
          </c:val>
          <c:extLst>
            <c:ext xmlns:c16="http://schemas.microsoft.com/office/drawing/2014/chart" uri="{C3380CC4-5D6E-409C-BE32-E72D297353CC}">
              <c16:uniqueId val="{00000000-F03B-47BA-BBB9-F27D3596E4BC}"/>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'12.0'!$G$13</c:f>
              <c:numCache>
                <c:formatCode>0.00</c:formatCode>
                <c:ptCount val="1"/>
                <c:pt idx="0">
                  <c:v>0</c:v>
                </c:pt>
              </c:numCache>
            </c:numRef>
          </c:val>
          <c:extLst>
            <c:ext xmlns:c16="http://schemas.microsoft.com/office/drawing/2014/chart" uri="{C3380CC4-5D6E-409C-BE32-E72D297353CC}">
              <c16:uniqueId val="{00000001-F03B-47BA-BBB9-F27D3596E4BC}"/>
            </c:ext>
          </c:extLst>
        </c:ser>
        <c:dLbls>
          <c:showLegendKey val="0"/>
          <c:showVal val="0"/>
          <c:showCatName val="0"/>
          <c:showSerName val="0"/>
          <c:showPercent val="0"/>
          <c:showBubbleSize val="0"/>
        </c:dLbls>
        <c:gapWidth val="150"/>
        <c:overlap val="-40"/>
        <c:axId val="-78282720"/>
        <c:axId val="-78304480"/>
      </c:barChart>
      <c:catAx>
        <c:axId val="-78282720"/>
        <c:scaling>
          <c:orientation val="minMax"/>
        </c:scaling>
        <c:delete val="1"/>
        <c:axPos val="b"/>
        <c:majorTickMark val="out"/>
        <c:minorTickMark val="none"/>
        <c:tickLblPos val="nextTo"/>
        <c:crossAx val="-78304480"/>
        <c:crosses val="autoZero"/>
        <c:auto val="1"/>
        <c:lblAlgn val="ctr"/>
        <c:lblOffset val="100"/>
        <c:noMultiLvlLbl val="0"/>
      </c:catAx>
      <c:valAx>
        <c:axId val="-78304480"/>
        <c:scaling>
          <c:orientation val="minMax"/>
          <c:max val="10"/>
        </c:scaling>
        <c:delete val="1"/>
        <c:axPos val="l"/>
        <c:numFmt formatCode="0.00" sourceLinked="1"/>
        <c:majorTickMark val="none"/>
        <c:minorTickMark val="none"/>
        <c:tickLblPos val="nextTo"/>
        <c:crossAx val="-7828272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'12.0'!$G$8</c:f>
              <c:numCache>
                <c:formatCode>0.00</c:formatCode>
                <c:ptCount val="1"/>
                <c:pt idx="0">
                  <c:v>0</c:v>
                </c:pt>
              </c:numCache>
            </c:numRef>
          </c:val>
          <c:extLst>
            <c:ext xmlns:c16="http://schemas.microsoft.com/office/drawing/2014/chart" uri="{C3380CC4-5D6E-409C-BE32-E72D297353CC}">
              <c16:uniqueId val="{00000000-680A-40B2-B71E-A0804D8788F6}"/>
            </c:ext>
          </c:extLst>
        </c:ser>
        <c:ser>
          <c:idx val="0"/>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'12.0'!$G$14</c:f>
              <c:numCache>
                <c:formatCode>0.00</c:formatCode>
                <c:ptCount val="1"/>
                <c:pt idx="0">
                  <c:v>0</c:v>
                </c:pt>
              </c:numCache>
            </c:numRef>
          </c:val>
          <c:extLst>
            <c:ext xmlns:c16="http://schemas.microsoft.com/office/drawing/2014/chart" uri="{C3380CC4-5D6E-409C-BE32-E72D297353CC}">
              <c16:uniqueId val="{00000001-680A-40B2-B71E-A0804D8788F6}"/>
            </c:ext>
          </c:extLst>
        </c:ser>
        <c:dLbls>
          <c:showLegendKey val="0"/>
          <c:showVal val="0"/>
          <c:showCatName val="0"/>
          <c:showSerName val="0"/>
          <c:showPercent val="0"/>
          <c:showBubbleSize val="0"/>
        </c:dLbls>
        <c:gapWidth val="150"/>
        <c:overlap val="-40"/>
        <c:axId val="-78303936"/>
        <c:axId val="-78276192"/>
      </c:barChart>
      <c:catAx>
        <c:axId val="-78303936"/>
        <c:scaling>
          <c:orientation val="minMax"/>
        </c:scaling>
        <c:delete val="1"/>
        <c:axPos val="b"/>
        <c:majorTickMark val="out"/>
        <c:minorTickMark val="none"/>
        <c:tickLblPos val="nextTo"/>
        <c:crossAx val="-78276192"/>
        <c:crosses val="autoZero"/>
        <c:auto val="1"/>
        <c:lblAlgn val="ctr"/>
        <c:lblOffset val="100"/>
        <c:noMultiLvlLbl val="0"/>
      </c:catAx>
      <c:valAx>
        <c:axId val="-78276192"/>
        <c:scaling>
          <c:orientation val="minMax"/>
          <c:max val="10"/>
        </c:scaling>
        <c:delete val="1"/>
        <c:axPos val="l"/>
        <c:numFmt formatCode="0.00" sourceLinked="1"/>
        <c:majorTickMark val="none"/>
        <c:minorTickMark val="none"/>
        <c:tickLblPos val="nextTo"/>
        <c:crossAx val="-78303936"/>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Datos!$G$108</c:f>
              <c:numCache>
                <c:formatCode>0.00</c:formatCode>
                <c:ptCount val="1"/>
                <c:pt idx="0">
                  <c:v>0</c:v>
                </c:pt>
              </c:numCache>
            </c:numRef>
          </c:val>
          <c:extLst>
            <c:ext xmlns:c16="http://schemas.microsoft.com/office/drawing/2014/chart" uri="{C3380CC4-5D6E-409C-BE32-E72D297353CC}">
              <c16:uniqueId val="{00000000-286F-43F2-9663-F728BED5AFAE}"/>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Datos!$G$109</c:f>
              <c:numCache>
                <c:formatCode>0.00</c:formatCode>
                <c:ptCount val="1"/>
                <c:pt idx="0">
                  <c:v>0</c:v>
                </c:pt>
              </c:numCache>
            </c:numRef>
          </c:val>
          <c:extLst>
            <c:ext xmlns:c16="http://schemas.microsoft.com/office/drawing/2014/chart" uri="{C3380CC4-5D6E-409C-BE32-E72D297353CC}">
              <c16:uniqueId val="{00000001-286F-43F2-9663-F728BED5AFAE}"/>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Datos!$G$110</c:f>
              <c:numCache>
                <c:formatCode>0.00</c:formatCode>
                <c:ptCount val="1"/>
                <c:pt idx="0">
                  <c:v>0</c:v>
                </c:pt>
              </c:numCache>
            </c:numRef>
          </c:val>
          <c:extLst>
            <c:ext xmlns:c16="http://schemas.microsoft.com/office/drawing/2014/chart" uri="{C3380CC4-5D6E-409C-BE32-E72D297353CC}">
              <c16:uniqueId val="{00000002-286F-43F2-9663-F728BED5AFAE}"/>
            </c:ext>
          </c:extLst>
        </c:ser>
        <c:dLbls>
          <c:showLegendKey val="0"/>
          <c:showVal val="1"/>
          <c:showCatName val="0"/>
          <c:showSerName val="0"/>
          <c:showPercent val="0"/>
          <c:showBubbleSize val="0"/>
        </c:dLbls>
        <c:gapWidth val="150"/>
        <c:overlap val="-40"/>
        <c:axId val="-78303392"/>
        <c:axId val="-78293600"/>
      </c:barChart>
      <c:catAx>
        <c:axId val="-78303392"/>
        <c:scaling>
          <c:orientation val="minMax"/>
        </c:scaling>
        <c:delete val="1"/>
        <c:axPos val="b"/>
        <c:numFmt formatCode="General" sourceLinked="1"/>
        <c:majorTickMark val="out"/>
        <c:minorTickMark val="none"/>
        <c:tickLblPos val="nextTo"/>
        <c:crossAx val="-78293600"/>
        <c:crosses val="autoZero"/>
        <c:auto val="1"/>
        <c:lblAlgn val="ctr"/>
        <c:lblOffset val="100"/>
        <c:noMultiLvlLbl val="0"/>
      </c:catAx>
      <c:valAx>
        <c:axId val="-78293600"/>
        <c:scaling>
          <c:orientation val="minMax"/>
          <c:max val="10"/>
        </c:scaling>
        <c:delete val="1"/>
        <c:axPos val="l"/>
        <c:numFmt formatCode="0.00" sourceLinked="1"/>
        <c:majorTickMark val="none"/>
        <c:minorTickMark val="none"/>
        <c:tickLblPos val="nextTo"/>
        <c:crossAx val="-7830339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'1.0'!$I$7</c:f>
              <c:numCache>
                <c:formatCode>0.00</c:formatCode>
                <c:ptCount val="1"/>
                <c:pt idx="0">
                  <c:v>0</c:v>
                </c:pt>
              </c:numCache>
            </c:numRef>
          </c:val>
          <c:extLst>
            <c:ext xmlns:c16="http://schemas.microsoft.com/office/drawing/2014/chart" uri="{C3380CC4-5D6E-409C-BE32-E72D297353CC}">
              <c16:uniqueId val="{00000000-1C7A-4B76-8EE0-2A508D8AB89A}"/>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'1.0'!$I$14</c:f>
              <c:numCache>
                <c:formatCode>0.00</c:formatCode>
                <c:ptCount val="1"/>
                <c:pt idx="0">
                  <c:v>0</c:v>
                </c:pt>
              </c:numCache>
            </c:numRef>
          </c:val>
          <c:extLst>
            <c:ext xmlns:c16="http://schemas.microsoft.com/office/drawing/2014/chart" uri="{C3380CC4-5D6E-409C-BE32-E72D297353CC}">
              <c16:uniqueId val="{00000001-1C7A-4B76-8EE0-2A508D8AB89A}"/>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'1.0'!$I$20</c:f>
              <c:numCache>
                <c:formatCode>0.00</c:formatCode>
                <c:ptCount val="1"/>
                <c:pt idx="0">
                  <c:v>0</c:v>
                </c:pt>
              </c:numCache>
            </c:numRef>
          </c:val>
          <c:extLst>
            <c:ext xmlns:c16="http://schemas.microsoft.com/office/drawing/2014/chart" uri="{C3380CC4-5D6E-409C-BE32-E72D297353CC}">
              <c16:uniqueId val="{00000002-1C7A-4B76-8EE0-2A508D8AB89A}"/>
            </c:ext>
          </c:extLst>
        </c:ser>
        <c:ser>
          <c:idx val="3"/>
          <c:order val="3"/>
          <c:tx>
            <c:v>E4</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'1.0'!$I$26</c:f>
              <c:numCache>
                <c:formatCode>0.00</c:formatCode>
                <c:ptCount val="1"/>
                <c:pt idx="0">
                  <c:v>0</c:v>
                </c:pt>
              </c:numCache>
            </c:numRef>
          </c:val>
          <c:extLst>
            <c:ext xmlns:c16="http://schemas.microsoft.com/office/drawing/2014/chart" uri="{C3380CC4-5D6E-409C-BE32-E72D297353CC}">
              <c16:uniqueId val="{00000003-1C7A-4B76-8EE0-2A508D8AB89A}"/>
            </c:ext>
          </c:extLst>
        </c:ser>
        <c:dLbls>
          <c:showLegendKey val="0"/>
          <c:showVal val="0"/>
          <c:showCatName val="0"/>
          <c:showSerName val="0"/>
          <c:showPercent val="0"/>
          <c:showBubbleSize val="0"/>
        </c:dLbls>
        <c:gapWidth val="150"/>
        <c:overlap val="-40"/>
        <c:axId val="-78301216"/>
        <c:axId val="-78290336"/>
      </c:barChart>
      <c:catAx>
        <c:axId val="-78301216"/>
        <c:scaling>
          <c:orientation val="minMax"/>
        </c:scaling>
        <c:delete val="1"/>
        <c:axPos val="b"/>
        <c:majorTickMark val="out"/>
        <c:minorTickMark val="none"/>
        <c:tickLblPos val="nextTo"/>
        <c:crossAx val="-78290336"/>
        <c:crosses val="autoZero"/>
        <c:auto val="1"/>
        <c:lblAlgn val="ctr"/>
        <c:lblOffset val="100"/>
        <c:noMultiLvlLbl val="0"/>
      </c:catAx>
      <c:valAx>
        <c:axId val="-78290336"/>
        <c:scaling>
          <c:orientation val="minMax"/>
          <c:max val="10"/>
        </c:scaling>
        <c:delete val="1"/>
        <c:axPos val="l"/>
        <c:numFmt formatCode="0.00" sourceLinked="1"/>
        <c:majorTickMark val="none"/>
        <c:minorTickMark val="none"/>
        <c:tickLblPos val="nextTo"/>
        <c:crossAx val="-7830121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E4</c:v>
          </c:tx>
          <c:spPr>
            <a:solidFill>
              <a:srgbClr val="264E59"/>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Century Gothic" panose="020B0502020202020204" pitchFamily="34" charset="0"/>
                    <a:ea typeface="+mn-ea"/>
                    <a:cs typeface="+mn-cs"/>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'1.0'!$I$27</c:f>
              <c:numCache>
                <c:formatCode>0.00</c:formatCode>
                <c:ptCount val="1"/>
                <c:pt idx="0">
                  <c:v>0</c:v>
                </c:pt>
              </c:numCache>
            </c:numRef>
          </c:val>
          <c:extLst>
            <c:ext xmlns:c16="http://schemas.microsoft.com/office/drawing/2014/chart" uri="{C3380CC4-5D6E-409C-BE32-E72D297353CC}">
              <c16:uniqueId val="{00000000-1ADA-426D-8A14-1584467E8BF1}"/>
            </c:ext>
          </c:extLst>
        </c:ser>
        <c:dLbls>
          <c:showLegendKey val="0"/>
          <c:showVal val="0"/>
          <c:showCatName val="0"/>
          <c:showSerName val="0"/>
          <c:showPercent val="0"/>
          <c:showBubbleSize val="0"/>
        </c:dLbls>
        <c:gapWidth val="150"/>
        <c:overlap val="-40"/>
        <c:axId val="-78295232"/>
        <c:axId val="-78283264"/>
      </c:barChart>
      <c:catAx>
        <c:axId val="-78295232"/>
        <c:scaling>
          <c:orientation val="minMax"/>
        </c:scaling>
        <c:delete val="1"/>
        <c:axPos val="b"/>
        <c:majorTickMark val="out"/>
        <c:minorTickMark val="none"/>
        <c:tickLblPos val="nextTo"/>
        <c:crossAx val="-78283264"/>
        <c:crosses val="autoZero"/>
        <c:auto val="1"/>
        <c:lblAlgn val="ctr"/>
        <c:lblOffset val="100"/>
        <c:noMultiLvlLbl val="0"/>
      </c:catAx>
      <c:valAx>
        <c:axId val="-78283264"/>
        <c:scaling>
          <c:orientation val="minMax"/>
          <c:max val="10"/>
        </c:scaling>
        <c:delete val="1"/>
        <c:axPos val="l"/>
        <c:numFmt formatCode="0.00" sourceLinked="1"/>
        <c:majorTickMark val="none"/>
        <c:minorTickMark val="none"/>
        <c:tickLblPos val="nextTo"/>
        <c:crossAx val="-78295232"/>
        <c:crosses val="autoZero"/>
        <c:crossBetween val="between"/>
      </c:valAx>
      <c:spPr>
        <a:solidFill>
          <a:schemeClr val="bg1"/>
        </a:solidFill>
        <a:ln>
          <a:noFill/>
        </a:ln>
        <a:effectLst/>
      </c:spPr>
    </c:plotArea>
    <c:plotVisOnly val="1"/>
    <c:dispBlanksAs val="gap"/>
    <c:showDLblsOverMax val="0"/>
  </c:chart>
  <c:spPr>
    <a:solidFill>
      <a:schemeClr val="bg1"/>
    </a:solidFill>
    <a:ln w="6350" cap="flat" cmpd="sng" algn="ctr">
      <a:solidFill>
        <a:schemeClr val="tx1">
          <a:tint val="75000"/>
        </a:schemeClr>
      </a:solidFill>
      <a:prstDash val="solid"/>
      <a:round/>
    </a:ln>
    <a:effectLst/>
  </c:spPr>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363498198703E-2"/>
          <c:y val="0.28676284519654799"/>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Datos!$N$5</c:f>
              <c:numCache>
                <c:formatCode>0.00</c:formatCode>
                <c:ptCount val="1"/>
                <c:pt idx="0">
                  <c:v>0</c:v>
                </c:pt>
              </c:numCache>
            </c:numRef>
          </c:val>
          <c:extLst>
            <c:ext xmlns:c16="http://schemas.microsoft.com/office/drawing/2014/chart" uri="{C3380CC4-5D6E-409C-BE32-E72D297353CC}">
              <c16:uniqueId val="{00000000-75FD-41D4-BEC4-AECA38D496CB}"/>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Datos!$N$6</c:f>
              <c:numCache>
                <c:formatCode>0.00</c:formatCode>
                <c:ptCount val="1"/>
                <c:pt idx="0">
                  <c:v>0</c:v>
                </c:pt>
              </c:numCache>
            </c:numRef>
          </c:val>
          <c:extLst>
            <c:ext xmlns:c16="http://schemas.microsoft.com/office/drawing/2014/chart" uri="{C3380CC4-5D6E-409C-BE32-E72D297353CC}">
              <c16:uniqueId val="{00000001-75FD-41D4-BEC4-AECA38D496CB}"/>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Datos!$N$7</c:f>
              <c:numCache>
                <c:formatCode>0.00</c:formatCode>
                <c:ptCount val="1"/>
                <c:pt idx="0">
                  <c:v>0</c:v>
                </c:pt>
              </c:numCache>
            </c:numRef>
          </c:val>
          <c:extLst>
            <c:ext xmlns:c16="http://schemas.microsoft.com/office/drawing/2014/chart" uri="{C3380CC4-5D6E-409C-BE32-E72D297353CC}">
              <c16:uniqueId val="{00000002-75FD-41D4-BEC4-AECA38D496CB}"/>
            </c:ext>
          </c:extLst>
        </c:ser>
        <c:ser>
          <c:idx val="3"/>
          <c:order val="3"/>
          <c:tx>
            <c:v>E4</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Datos!$N$8</c:f>
              <c:numCache>
                <c:formatCode>0.00</c:formatCode>
                <c:ptCount val="1"/>
                <c:pt idx="0">
                  <c:v>0</c:v>
                </c:pt>
              </c:numCache>
            </c:numRef>
          </c:val>
          <c:extLst>
            <c:ext xmlns:c16="http://schemas.microsoft.com/office/drawing/2014/chart" uri="{C3380CC4-5D6E-409C-BE32-E72D297353CC}">
              <c16:uniqueId val="{00000003-75FD-41D4-BEC4-AECA38D496CB}"/>
            </c:ext>
          </c:extLst>
        </c:ser>
        <c:dLbls>
          <c:showLegendKey val="0"/>
          <c:showVal val="1"/>
          <c:showCatName val="0"/>
          <c:showSerName val="0"/>
          <c:showPercent val="0"/>
          <c:showBubbleSize val="0"/>
        </c:dLbls>
        <c:gapWidth val="150"/>
        <c:overlap val="-40"/>
        <c:axId val="-78275648"/>
        <c:axId val="-78307200"/>
      </c:barChart>
      <c:catAx>
        <c:axId val="-78275648"/>
        <c:scaling>
          <c:orientation val="minMax"/>
        </c:scaling>
        <c:delete val="1"/>
        <c:axPos val="b"/>
        <c:numFmt formatCode="General" sourceLinked="1"/>
        <c:majorTickMark val="out"/>
        <c:minorTickMark val="none"/>
        <c:tickLblPos val="nextTo"/>
        <c:crossAx val="-78307200"/>
        <c:crosses val="autoZero"/>
        <c:auto val="1"/>
        <c:lblAlgn val="ctr"/>
        <c:lblOffset val="100"/>
        <c:noMultiLvlLbl val="0"/>
      </c:catAx>
      <c:valAx>
        <c:axId val="-78307200"/>
        <c:scaling>
          <c:orientation val="minMax"/>
          <c:max val="10"/>
        </c:scaling>
        <c:delete val="1"/>
        <c:axPos val="l"/>
        <c:numFmt formatCode="0.00" sourceLinked="1"/>
        <c:majorTickMark val="none"/>
        <c:minorTickMark val="none"/>
        <c:tickLblPos val="nextTo"/>
        <c:crossAx val="-7827564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375F-46AA-BCD2-A02076689F4B}"/>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'2.0'!$I$3</c:f>
              <c:numCache>
                <c:formatCode>0.00</c:formatCode>
                <c:ptCount val="1"/>
                <c:pt idx="0">
                  <c:v>0</c:v>
                </c:pt>
              </c:numCache>
            </c:numRef>
          </c:val>
          <c:extLst>
            <c:ext xmlns:c16="http://schemas.microsoft.com/office/drawing/2014/chart" uri="{C3380CC4-5D6E-409C-BE32-E72D297353CC}">
              <c16:uniqueId val="{00000001-375F-46AA-BCD2-A02076689F4B}"/>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'2.0'!$I$13</c:f>
              <c:numCache>
                <c:formatCode>0.00</c:formatCode>
                <c:ptCount val="1"/>
                <c:pt idx="0">
                  <c:v>0</c:v>
                </c:pt>
              </c:numCache>
            </c:numRef>
          </c:val>
          <c:extLst>
            <c:ext xmlns:c16="http://schemas.microsoft.com/office/drawing/2014/chart" uri="{C3380CC4-5D6E-409C-BE32-E72D297353CC}">
              <c16:uniqueId val="{00000002-375F-46AA-BCD2-A02076689F4B}"/>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'2.0'!$I$21</c:f>
              <c:numCache>
                <c:formatCode>0.00</c:formatCode>
                <c:ptCount val="1"/>
                <c:pt idx="0">
                  <c:v>0</c:v>
                </c:pt>
              </c:numCache>
            </c:numRef>
          </c:val>
          <c:extLst>
            <c:ext xmlns:c16="http://schemas.microsoft.com/office/drawing/2014/chart" uri="{C3380CC4-5D6E-409C-BE32-E72D297353CC}">
              <c16:uniqueId val="{00000003-375F-46AA-BCD2-A02076689F4B}"/>
            </c:ext>
          </c:extLst>
        </c:ser>
        <c:ser>
          <c:idx val="3"/>
          <c:order val="3"/>
          <c:tx>
            <c:v>E4</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'2.0'!$I$29</c:f>
              <c:numCache>
                <c:formatCode>0.00</c:formatCode>
                <c:ptCount val="1"/>
                <c:pt idx="0">
                  <c:v>0</c:v>
                </c:pt>
              </c:numCache>
            </c:numRef>
          </c:val>
          <c:extLst>
            <c:ext xmlns:c16="http://schemas.microsoft.com/office/drawing/2014/chart" uri="{C3380CC4-5D6E-409C-BE32-E72D297353CC}">
              <c16:uniqueId val="{00000004-375F-46AA-BCD2-A02076689F4B}"/>
            </c:ext>
          </c:extLst>
        </c:ser>
        <c:ser>
          <c:idx val="4"/>
          <c:order val="4"/>
          <c:tx>
            <c:v>E5</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'2.0'!$I$37</c:f>
              <c:numCache>
                <c:formatCode>0.00</c:formatCode>
                <c:ptCount val="1"/>
                <c:pt idx="0">
                  <c:v>0</c:v>
                </c:pt>
              </c:numCache>
            </c:numRef>
          </c:val>
          <c:extLst>
            <c:ext xmlns:c16="http://schemas.microsoft.com/office/drawing/2014/chart" uri="{C3380CC4-5D6E-409C-BE32-E72D297353CC}">
              <c16:uniqueId val="{00000005-375F-46AA-BCD2-A02076689F4B}"/>
            </c:ext>
          </c:extLst>
        </c:ser>
        <c:dLbls>
          <c:showLegendKey val="0"/>
          <c:showVal val="0"/>
          <c:showCatName val="0"/>
          <c:showSerName val="0"/>
          <c:showPercent val="0"/>
          <c:showBubbleSize val="0"/>
        </c:dLbls>
        <c:gapWidth val="150"/>
        <c:overlap val="-40"/>
        <c:axId val="-78276736"/>
        <c:axId val="-78291968"/>
      </c:barChart>
      <c:catAx>
        <c:axId val="-78276736"/>
        <c:scaling>
          <c:orientation val="minMax"/>
        </c:scaling>
        <c:delete val="1"/>
        <c:axPos val="b"/>
        <c:majorTickMark val="out"/>
        <c:minorTickMark val="none"/>
        <c:tickLblPos val="nextTo"/>
        <c:crossAx val="-78291968"/>
        <c:crosses val="autoZero"/>
        <c:auto val="1"/>
        <c:lblAlgn val="ctr"/>
        <c:lblOffset val="100"/>
        <c:noMultiLvlLbl val="0"/>
      </c:catAx>
      <c:valAx>
        <c:axId val="-78291968"/>
        <c:scaling>
          <c:orientation val="minMax"/>
          <c:max val="10"/>
        </c:scaling>
        <c:delete val="1"/>
        <c:axPos val="l"/>
        <c:numFmt formatCode="0.00" sourceLinked="1"/>
        <c:majorTickMark val="none"/>
        <c:minorTickMark val="none"/>
        <c:tickLblPos val="nextTo"/>
        <c:crossAx val="-7827673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'2.0'!$I$11</c:f>
              <c:numCache>
                <c:formatCode>0.00</c:formatCode>
                <c:ptCount val="1"/>
                <c:pt idx="0">
                  <c:v>0</c:v>
                </c:pt>
              </c:numCache>
            </c:numRef>
          </c:val>
          <c:extLst>
            <c:ext xmlns:c16="http://schemas.microsoft.com/office/drawing/2014/chart" uri="{C3380CC4-5D6E-409C-BE32-E72D297353CC}">
              <c16:uniqueId val="{00000000-0751-45DD-928E-47E1DDA46BB5}"/>
            </c:ext>
          </c:extLst>
        </c:ser>
        <c:ser>
          <c:idx val="1"/>
          <c:order val="1"/>
          <c:tx>
            <c:v>E5</c:v>
          </c:tx>
          <c:spPr>
            <a:solidFill>
              <a:srgbClr val="264E59"/>
            </a:solidFill>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'2.0'!$I$43</c:f>
              <c:numCache>
                <c:formatCode>0.00</c:formatCode>
                <c:ptCount val="1"/>
                <c:pt idx="0">
                  <c:v>0</c:v>
                </c:pt>
              </c:numCache>
            </c:numRef>
          </c:val>
          <c:extLst>
            <c:ext xmlns:c16="http://schemas.microsoft.com/office/drawing/2014/chart" uri="{C3380CC4-5D6E-409C-BE32-E72D297353CC}">
              <c16:uniqueId val="{00000001-0751-45DD-928E-47E1DDA46BB5}"/>
            </c:ext>
          </c:extLst>
        </c:ser>
        <c:dLbls>
          <c:showLegendKey val="0"/>
          <c:showVal val="0"/>
          <c:showCatName val="0"/>
          <c:showSerName val="0"/>
          <c:showPercent val="0"/>
          <c:showBubbleSize val="0"/>
        </c:dLbls>
        <c:gapWidth val="150"/>
        <c:overlap val="-40"/>
        <c:axId val="-78282176"/>
        <c:axId val="-78306112"/>
      </c:barChart>
      <c:catAx>
        <c:axId val="-78282176"/>
        <c:scaling>
          <c:orientation val="minMax"/>
        </c:scaling>
        <c:delete val="1"/>
        <c:axPos val="b"/>
        <c:majorTickMark val="out"/>
        <c:minorTickMark val="none"/>
        <c:tickLblPos val="nextTo"/>
        <c:crossAx val="-78306112"/>
        <c:crosses val="autoZero"/>
        <c:auto val="1"/>
        <c:lblAlgn val="ctr"/>
        <c:lblOffset val="100"/>
        <c:noMultiLvlLbl val="0"/>
      </c:catAx>
      <c:valAx>
        <c:axId val="-78306112"/>
        <c:scaling>
          <c:orientation val="minMax"/>
          <c:max val="10"/>
        </c:scaling>
        <c:delete val="1"/>
        <c:axPos val="l"/>
        <c:numFmt formatCode="0.00" sourceLinked="1"/>
        <c:majorTickMark val="none"/>
        <c:minorTickMark val="none"/>
        <c:tickLblPos val="nextTo"/>
        <c:crossAx val="-7828217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'2.0'!$I$12</c:f>
              <c:numCache>
                <c:formatCode>0.00</c:formatCode>
                <c:ptCount val="1"/>
                <c:pt idx="0">
                  <c:v>0</c:v>
                </c:pt>
              </c:numCache>
            </c:numRef>
          </c:val>
          <c:extLst>
            <c:ext xmlns:c16="http://schemas.microsoft.com/office/drawing/2014/chart" uri="{C3380CC4-5D6E-409C-BE32-E72D297353CC}">
              <c16:uniqueId val="{00000000-CA4E-4462-9DFF-11F7160D2985}"/>
            </c:ext>
          </c:extLst>
        </c:ser>
        <c:ser>
          <c:idx val="1"/>
          <c:order val="1"/>
          <c:tx>
            <c:v>E5</c:v>
          </c:tx>
          <c:spPr>
            <a:solidFill>
              <a:srgbClr val="264E59"/>
            </a:solidFill>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'2.0'!$I$44</c:f>
              <c:numCache>
                <c:formatCode>0.00</c:formatCode>
                <c:ptCount val="1"/>
                <c:pt idx="0">
                  <c:v>0</c:v>
                </c:pt>
              </c:numCache>
            </c:numRef>
          </c:val>
          <c:extLst>
            <c:ext xmlns:c16="http://schemas.microsoft.com/office/drawing/2014/chart" uri="{C3380CC4-5D6E-409C-BE32-E72D297353CC}">
              <c16:uniqueId val="{00000001-CA4E-4462-9DFF-11F7160D2985}"/>
            </c:ext>
          </c:extLst>
        </c:ser>
        <c:dLbls>
          <c:showLegendKey val="0"/>
          <c:showVal val="0"/>
          <c:showCatName val="0"/>
          <c:showSerName val="0"/>
          <c:showPercent val="0"/>
          <c:showBubbleSize val="0"/>
        </c:dLbls>
        <c:gapWidth val="150"/>
        <c:overlap val="-40"/>
        <c:axId val="-78281632"/>
        <c:axId val="-78298496"/>
      </c:barChart>
      <c:catAx>
        <c:axId val="-78281632"/>
        <c:scaling>
          <c:orientation val="minMax"/>
        </c:scaling>
        <c:delete val="1"/>
        <c:axPos val="b"/>
        <c:majorTickMark val="out"/>
        <c:minorTickMark val="none"/>
        <c:tickLblPos val="nextTo"/>
        <c:crossAx val="-78298496"/>
        <c:crosses val="autoZero"/>
        <c:auto val="1"/>
        <c:lblAlgn val="ctr"/>
        <c:lblOffset val="100"/>
        <c:noMultiLvlLbl val="0"/>
      </c:catAx>
      <c:valAx>
        <c:axId val="-78298496"/>
        <c:scaling>
          <c:orientation val="minMax"/>
          <c:max val="10"/>
        </c:scaling>
        <c:delete val="1"/>
        <c:axPos val="l"/>
        <c:numFmt formatCode="0.00" sourceLinked="1"/>
        <c:majorTickMark val="none"/>
        <c:minorTickMark val="none"/>
        <c:tickLblPos val="nextTo"/>
        <c:crossAx val="-78281632"/>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210326608582211"/>
          <c:w val="0.88599458532250397"/>
          <c:h val="0.67066486511671297"/>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Datos!$N$17</c:f>
              <c:numCache>
                <c:formatCode>0.00</c:formatCode>
                <c:ptCount val="1"/>
                <c:pt idx="0">
                  <c:v>0</c:v>
                </c:pt>
              </c:numCache>
            </c:numRef>
          </c:val>
          <c:extLst>
            <c:ext xmlns:c16="http://schemas.microsoft.com/office/drawing/2014/chart" uri="{C3380CC4-5D6E-409C-BE32-E72D297353CC}">
              <c16:uniqueId val="{00000000-DCBF-4816-BD74-25BF1C82AAC5}"/>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Datos!$N$18</c:f>
              <c:numCache>
                <c:formatCode>0.00</c:formatCode>
                <c:ptCount val="1"/>
                <c:pt idx="0">
                  <c:v>0</c:v>
                </c:pt>
              </c:numCache>
            </c:numRef>
          </c:val>
          <c:extLst>
            <c:ext xmlns:c16="http://schemas.microsoft.com/office/drawing/2014/chart" uri="{C3380CC4-5D6E-409C-BE32-E72D297353CC}">
              <c16:uniqueId val="{00000001-DCBF-4816-BD74-25BF1C82AAC5}"/>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Datos!$N$19</c:f>
              <c:numCache>
                <c:formatCode>0.00</c:formatCode>
                <c:ptCount val="1"/>
                <c:pt idx="0">
                  <c:v>0</c:v>
                </c:pt>
              </c:numCache>
            </c:numRef>
          </c:val>
          <c:extLst>
            <c:ext xmlns:c16="http://schemas.microsoft.com/office/drawing/2014/chart" uri="{C3380CC4-5D6E-409C-BE32-E72D297353CC}">
              <c16:uniqueId val="{00000002-DCBF-4816-BD74-25BF1C82AAC5}"/>
            </c:ext>
          </c:extLst>
        </c:ser>
        <c:ser>
          <c:idx val="3"/>
          <c:order val="3"/>
          <c:tx>
            <c:v>E4</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Datos!$N$20</c:f>
              <c:numCache>
                <c:formatCode>0.00</c:formatCode>
                <c:ptCount val="1"/>
                <c:pt idx="0">
                  <c:v>0</c:v>
                </c:pt>
              </c:numCache>
            </c:numRef>
          </c:val>
          <c:extLst>
            <c:ext xmlns:c16="http://schemas.microsoft.com/office/drawing/2014/chart" uri="{C3380CC4-5D6E-409C-BE32-E72D297353CC}">
              <c16:uniqueId val="{00000003-DCBF-4816-BD74-25BF1C82AAC5}"/>
            </c:ext>
          </c:extLst>
        </c:ser>
        <c:ser>
          <c:idx val="4"/>
          <c:order val="4"/>
          <c:tx>
            <c:v>E5</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Datos!$N$21</c:f>
              <c:numCache>
                <c:formatCode>0.00</c:formatCode>
                <c:ptCount val="1"/>
                <c:pt idx="0">
                  <c:v>0</c:v>
                </c:pt>
              </c:numCache>
            </c:numRef>
          </c:val>
          <c:extLst>
            <c:ext xmlns:c16="http://schemas.microsoft.com/office/drawing/2014/chart" uri="{C3380CC4-5D6E-409C-BE32-E72D297353CC}">
              <c16:uniqueId val="{00000004-DCBF-4816-BD74-25BF1C82AAC5}"/>
            </c:ext>
          </c:extLst>
        </c:ser>
        <c:dLbls>
          <c:showLegendKey val="0"/>
          <c:showVal val="1"/>
          <c:showCatName val="0"/>
          <c:showSerName val="0"/>
          <c:showPercent val="0"/>
          <c:showBubbleSize val="0"/>
        </c:dLbls>
        <c:gapWidth val="150"/>
        <c:overlap val="-40"/>
        <c:axId val="-78297408"/>
        <c:axId val="-78291424"/>
      </c:barChart>
      <c:catAx>
        <c:axId val="-78297408"/>
        <c:scaling>
          <c:orientation val="minMax"/>
        </c:scaling>
        <c:delete val="1"/>
        <c:axPos val="b"/>
        <c:numFmt formatCode="General" sourceLinked="1"/>
        <c:majorTickMark val="out"/>
        <c:minorTickMark val="none"/>
        <c:tickLblPos val="nextTo"/>
        <c:crossAx val="-78291424"/>
        <c:crosses val="autoZero"/>
        <c:auto val="1"/>
        <c:lblAlgn val="ctr"/>
        <c:lblOffset val="100"/>
        <c:noMultiLvlLbl val="0"/>
      </c:catAx>
      <c:valAx>
        <c:axId val="-78291424"/>
        <c:scaling>
          <c:orientation val="minMax"/>
          <c:max val="10"/>
        </c:scaling>
        <c:delete val="1"/>
        <c:axPos val="l"/>
        <c:numFmt formatCode="0.00" sourceLinked="1"/>
        <c:majorTickMark val="none"/>
        <c:minorTickMark val="none"/>
        <c:tickLblPos val="nextTo"/>
        <c:crossAx val="-78297408"/>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4.2900779134891598E-2"/>
          <c:y val="0.31289079371407702"/>
          <c:w val="0.92798933597867195"/>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0EAD-4EA9-B4BA-C7837C41D095}"/>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'3.0'!$I$3</c:f>
              <c:numCache>
                <c:formatCode>0.00</c:formatCode>
                <c:ptCount val="1"/>
                <c:pt idx="0">
                  <c:v>0</c:v>
                </c:pt>
              </c:numCache>
            </c:numRef>
          </c:val>
          <c:extLst>
            <c:ext xmlns:c16="http://schemas.microsoft.com/office/drawing/2014/chart" uri="{C3380CC4-5D6E-409C-BE32-E72D297353CC}">
              <c16:uniqueId val="{00000001-0EAD-4EA9-B4BA-C7837C41D095}"/>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'3.0'!$I$10</c:f>
              <c:numCache>
                <c:formatCode>0.00</c:formatCode>
                <c:ptCount val="1"/>
                <c:pt idx="0">
                  <c:v>0</c:v>
                </c:pt>
              </c:numCache>
            </c:numRef>
          </c:val>
          <c:extLst>
            <c:ext xmlns:c16="http://schemas.microsoft.com/office/drawing/2014/chart" uri="{C3380CC4-5D6E-409C-BE32-E72D297353CC}">
              <c16:uniqueId val="{00000002-0EAD-4EA9-B4BA-C7837C41D095}"/>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'3.0'!$I$17</c:f>
              <c:numCache>
                <c:formatCode>0.00</c:formatCode>
                <c:ptCount val="1"/>
                <c:pt idx="0">
                  <c:v>0</c:v>
                </c:pt>
              </c:numCache>
            </c:numRef>
          </c:val>
          <c:extLst>
            <c:ext xmlns:c16="http://schemas.microsoft.com/office/drawing/2014/chart" uri="{C3380CC4-5D6E-409C-BE32-E72D297353CC}">
              <c16:uniqueId val="{00000003-0EAD-4EA9-B4BA-C7837C41D095}"/>
            </c:ext>
          </c:extLst>
        </c:ser>
        <c:ser>
          <c:idx val="3"/>
          <c:order val="3"/>
          <c:tx>
            <c:v>E4</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'3.0'!$I$26</c:f>
              <c:numCache>
                <c:formatCode>0.00</c:formatCode>
                <c:ptCount val="1"/>
                <c:pt idx="0">
                  <c:v>0</c:v>
                </c:pt>
              </c:numCache>
            </c:numRef>
          </c:val>
          <c:extLst>
            <c:ext xmlns:c16="http://schemas.microsoft.com/office/drawing/2014/chart" uri="{C3380CC4-5D6E-409C-BE32-E72D297353CC}">
              <c16:uniqueId val="{00000004-0EAD-4EA9-B4BA-C7837C41D095}"/>
            </c:ext>
          </c:extLst>
        </c:ser>
        <c:ser>
          <c:idx val="4"/>
          <c:order val="4"/>
          <c:tx>
            <c:v>E5</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'3.0'!$I$33</c:f>
              <c:numCache>
                <c:formatCode>0.00</c:formatCode>
                <c:ptCount val="1"/>
                <c:pt idx="0">
                  <c:v>0</c:v>
                </c:pt>
              </c:numCache>
            </c:numRef>
          </c:val>
          <c:extLst>
            <c:ext xmlns:c16="http://schemas.microsoft.com/office/drawing/2014/chart" uri="{C3380CC4-5D6E-409C-BE32-E72D297353CC}">
              <c16:uniqueId val="{00000005-0EAD-4EA9-B4BA-C7837C41D095}"/>
            </c:ext>
          </c:extLst>
        </c:ser>
        <c:ser>
          <c:idx val="5"/>
          <c:order val="5"/>
          <c:tx>
            <c:v>E6</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'3.0'!$I$40</c:f>
              <c:numCache>
                <c:formatCode>0.00</c:formatCode>
                <c:ptCount val="1"/>
                <c:pt idx="0">
                  <c:v>0</c:v>
                </c:pt>
              </c:numCache>
            </c:numRef>
          </c:val>
          <c:extLst>
            <c:ext xmlns:c16="http://schemas.microsoft.com/office/drawing/2014/chart" uri="{C3380CC4-5D6E-409C-BE32-E72D297353CC}">
              <c16:uniqueId val="{00000006-0EAD-4EA9-B4BA-C7837C41D095}"/>
            </c:ext>
          </c:extLst>
        </c:ser>
        <c:ser>
          <c:idx val="6"/>
          <c:order val="6"/>
          <c:tx>
            <c:v>E7</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'3.0'!$I$49</c:f>
              <c:numCache>
                <c:formatCode>0.00</c:formatCode>
                <c:ptCount val="1"/>
                <c:pt idx="0">
                  <c:v>0</c:v>
                </c:pt>
              </c:numCache>
            </c:numRef>
          </c:val>
          <c:extLst>
            <c:ext xmlns:c16="http://schemas.microsoft.com/office/drawing/2014/chart" uri="{C3380CC4-5D6E-409C-BE32-E72D297353CC}">
              <c16:uniqueId val="{00000007-0EAD-4EA9-B4BA-C7837C41D095}"/>
            </c:ext>
          </c:extLst>
        </c:ser>
        <c:dLbls>
          <c:showLegendKey val="0"/>
          <c:showVal val="0"/>
          <c:showCatName val="0"/>
          <c:showSerName val="0"/>
          <c:showPercent val="0"/>
          <c:showBubbleSize val="0"/>
        </c:dLbls>
        <c:gapWidth val="160"/>
        <c:overlap val="-50"/>
        <c:axId val="-76401808"/>
        <c:axId val="-76386576"/>
      </c:barChart>
      <c:catAx>
        <c:axId val="-76401808"/>
        <c:scaling>
          <c:orientation val="minMax"/>
        </c:scaling>
        <c:delete val="1"/>
        <c:axPos val="b"/>
        <c:majorTickMark val="out"/>
        <c:minorTickMark val="none"/>
        <c:tickLblPos val="nextTo"/>
        <c:crossAx val="-76386576"/>
        <c:crosses val="autoZero"/>
        <c:auto val="1"/>
        <c:lblAlgn val="ctr"/>
        <c:lblOffset val="100"/>
        <c:noMultiLvlLbl val="0"/>
      </c:catAx>
      <c:valAx>
        <c:axId val="-76386576"/>
        <c:scaling>
          <c:orientation val="minMax"/>
          <c:max val="10"/>
        </c:scaling>
        <c:delete val="1"/>
        <c:axPos val="l"/>
        <c:numFmt formatCode="0.00" sourceLinked="1"/>
        <c:majorTickMark val="none"/>
        <c:minorTickMark val="none"/>
        <c:tickLblPos val="nextTo"/>
        <c:crossAx val="-7640180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'3.0'!$I$8</c:f>
              <c:numCache>
                <c:formatCode>0.00</c:formatCode>
                <c:ptCount val="1"/>
                <c:pt idx="0">
                  <c:v>0</c:v>
                </c:pt>
              </c:numCache>
            </c:numRef>
          </c:val>
          <c:extLst>
            <c:ext xmlns:c16="http://schemas.microsoft.com/office/drawing/2014/chart" uri="{C3380CC4-5D6E-409C-BE32-E72D297353CC}">
              <c16:uniqueId val="{00000000-180A-4E77-826D-706F3410468F}"/>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'3.0'!$I$15</c:f>
              <c:numCache>
                <c:formatCode>0.00</c:formatCode>
                <c:ptCount val="1"/>
                <c:pt idx="0">
                  <c:v>0</c:v>
                </c:pt>
              </c:numCache>
            </c:numRef>
          </c:val>
          <c:extLst>
            <c:ext xmlns:c16="http://schemas.microsoft.com/office/drawing/2014/chart" uri="{C3380CC4-5D6E-409C-BE32-E72D297353CC}">
              <c16:uniqueId val="{00000001-180A-4E77-826D-706F3410468F}"/>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'3.0'!$I$24</c:f>
              <c:numCache>
                <c:formatCode>0.00</c:formatCode>
                <c:ptCount val="1"/>
                <c:pt idx="0">
                  <c:v>0</c:v>
                </c:pt>
              </c:numCache>
            </c:numRef>
          </c:val>
          <c:extLst>
            <c:ext xmlns:c16="http://schemas.microsoft.com/office/drawing/2014/chart" uri="{C3380CC4-5D6E-409C-BE32-E72D297353CC}">
              <c16:uniqueId val="{00000002-180A-4E77-826D-706F3410468F}"/>
            </c:ext>
          </c:extLst>
        </c:ser>
        <c:ser>
          <c:idx val="3"/>
          <c:order val="3"/>
          <c:tx>
            <c:v>E5</c:v>
          </c:tx>
          <c:spPr>
            <a:solidFill>
              <a:srgbClr val="264E59"/>
            </a:solidFill>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'3.0'!$I$38</c:f>
              <c:numCache>
                <c:formatCode>0.00</c:formatCode>
                <c:ptCount val="1"/>
                <c:pt idx="0">
                  <c:v>0</c:v>
                </c:pt>
              </c:numCache>
            </c:numRef>
          </c:val>
          <c:extLst>
            <c:ext xmlns:c16="http://schemas.microsoft.com/office/drawing/2014/chart" uri="{C3380CC4-5D6E-409C-BE32-E72D297353CC}">
              <c16:uniqueId val="{00000003-180A-4E77-826D-706F3410468F}"/>
            </c:ext>
          </c:extLst>
        </c:ser>
        <c:ser>
          <c:idx val="4"/>
          <c:order val="4"/>
          <c:tx>
            <c:v>E6</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xmlns:c15="http://schemas.microsoft.com/office/drawing/2012/chart">
              <c:ext xmlns:c15="http://schemas.microsoft.com/office/drawing/2012/chart" uri="{CE6537A1-D6FC-4f65-9D91-7224C49458BB}">
                <c15:showLeaderLines val="0"/>
              </c:ext>
            </c:extLst>
          </c:dLbls>
          <c:val>
            <c:numRef>
              <c:f>'3.0'!$I$47</c:f>
              <c:numCache>
                <c:formatCode>0.00</c:formatCode>
                <c:ptCount val="1"/>
                <c:pt idx="0">
                  <c:v>0</c:v>
                </c:pt>
              </c:numCache>
              <c:extLst xmlns:c15="http://schemas.microsoft.com/office/drawing/2012/chart"/>
            </c:numRef>
          </c:val>
          <c:extLst xmlns:c15="http://schemas.microsoft.com/office/drawing/2012/chart">
            <c:ext xmlns:c16="http://schemas.microsoft.com/office/drawing/2014/chart" uri="{C3380CC4-5D6E-409C-BE32-E72D297353CC}">
              <c16:uniqueId val="{00000004-180A-4E77-826D-706F3410468F}"/>
            </c:ext>
          </c:extLst>
        </c:ser>
        <c:dLbls>
          <c:showLegendKey val="0"/>
          <c:showVal val="0"/>
          <c:showCatName val="0"/>
          <c:showSerName val="0"/>
          <c:showPercent val="0"/>
          <c:showBubbleSize val="0"/>
        </c:dLbls>
        <c:gapWidth val="150"/>
        <c:overlap val="-40"/>
        <c:axId val="-76412688"/>
        <c:axId val="-76406704"/>
        <c:extLst/>
      </c:barChart>
      <c:catAx>
        <c:axId val="-76412688"/>
        <c:scaling>
          <c:orientation val="minMax"/>
        </c:scaling>
        <c:delete val="1"/>
        <c:axPos val="b"/>
        <c:majorTickMark val="out"/>
        <c:minorTickMark val="none"/>
        <c:tickLblPos val="nextTo"/>
        <c:crossAx val="-76406704"/>
        <c:crosses val="autoZero"/>
        <c:auto val="1"/>
        <c:lblAlgn val="ctr"/>
        <c:lblOffset val="100"/>
        <c:noMultiLvlLbl val="0"/>
      </c:catAx>
      <c:valAx>
        <c:axId val="-76406704"/>
        <c:scaling>
          <c:orientation val="minMax"/>
          <c:max val="10"/>
        </c:scaling>
        <c:delete val="1"/>
        <c:axPos val="l"/>
        <c:numFmt formatCode="0.00" sourceLinked="1"/>
        <c:majorTickMark val="none"/>
        <c:minorTickMark val="none"/>
        <c:tickLblPos val="nextTo"/>
        <c:crossAx val="-7641268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'3.0'!$I$9</c:f>
              <c:numCache>
                <c:formatCode>0.00</c:formatCode>
                <c:ptCount val="1"/>
                <c:pt idx="0">
                  <c:v>0</c:v>
                </c:pt>
              </c:numCache>
            </c:numRef>
          </c:val>
          <c:extLst>
            <c:ext xmlns:c16="http://schemas.microsoft.com/office/drawing/2014/chart" uri="{C3380CC4-5D6E-409C-BE32-E72D297353CC}">
              <c16:uniqueId val="{00000000-B10C-425F-BE87-E09859BCC56D}"/>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'3.0'!$I$16</c:f>
              <c:numCache>
                <c:formatCode>0.00</c:formatCode>
                <c:ptCount val="1"/>
                <c:pt idx="0">
                  <c:v>0</c:v>
                </c:pt>
              </c:numCache>
            </c:numRef>
          </c:val>
          <c:extLst>
            <c:ext xmlns:c16="http://schemas.microsoft.com/office/drawing/2014/chart" uri="{C3380CC4-5D6E-409C-BE32-E72D297353CC}">
              <c16:uniqueId val="{00000001-B10C-425F-BE87-E09859BCC56D}"/>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'3.0'!$I$25</c:f>
              <c:numCache>
                <c:formatCode>0.00</c:formatCode>
                <c:ptCount val="1"/>
                <c:pt idx="0">
                  <c:v>0</c:v>
                </c:pt>
              </c:numCache>
            </c:numRef>
          </c:val>
          <c:extLst>
            <c:ext xmlns:c16="http://schemas.microsoft.com/office/drawing/2014/chart" uri="{C3380CC4-5D6E-409C-BE32-E72D297353CC}">
              <c16:uniqueId val="{00000002-B10C-425F-BE87-E09859BCC56D}"/>
            </c:ext>
          </c:extLst>
        </c:ser>
        <c:ser>
          <c:idx val="3"/>
          <c:order val="3"/>
          <c:tx>
            <c:v>E5</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'3.0'!$I$39</c:f>
              <c:numCache>
                <c:formatCode>0.00</c:formatCode>
                <c:ptCount val="1"/>
                <c:pt idx="0">
                  <c:v>0</c:v>
                </c:pt>
              </c:numCache>
            </c:numRef>
          </c:val>
          <c:extLst>
            <c:ext xmlns:c16="http://schemas.microsoft.com/office/drawing/2014/chart" uri="{C3380CC4-5D6E-409C-BE32-E72D297353CC}">
              <c16:uniqueId val="{00000003-B10C-425F-BE87-E09859BCC56D}"/>
            </c:ext>
          </c:extLst>
        </c:ser>
        <c:ser>
          <c:idx val="4"/>
          <c:order val="4"/>
          <c:tx>
            <c:v>E6</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'3.0'!$I$48</c:f>
              <c:numCache>
                <c:formatCode>0.00</c:formatCode>
                <c:ptCount val="1"/>
                <c:pt idx="0">
                  <c:v>0</c:v>
                </c:pt>
              </c:numCache>
            </c:numRef>
          </c:val>
          <c:extLst>
            <c:ext xmlns:c16="http://schemas.microsoft.com/office/drawing/2014/chart" uri="{C3380CC4-5D6E-409C-BE32-E72D297353CC}">
              <c16:uniqueId val="{00000004-B10C-425F-BE87-E09859BCC56D}"/>
            </c:ext>
          </c:extLst>
        </c:ser>
        <c:dLbls>
          <c:showLegendKey val="0"/>
          <c:showVal val="0"/>
          <c:showCatName val="0"/>
          <c:showSerName val="0"/>
          <c:showPercent val="0"/>
          <c:showBubbleSize val="0"/>
        </c:dLbls>
        <c:gapWidth val="150"/>
        <c:overlap val="-40"/>
        <c:axId val="-76403984"/>
        <c:axId val="-76398544"/>
      </c:barChart>
      <c:catAx>
        <c:axId val="-76403984"/>
        <c:scaling>
          <c:orientation val="minMax"/>
        </c:scaling>
        <c:delete val="1"/>
        <c:axPos val="b"/>
        <c:majorTickMark val="out"/>
        <c:minorTickMark val="none"/>
        <c:tickLblPos val="nextTo"/>
        <c:crossAx val="-76398544"/>
        <c:crosses val="autoZero"/>
        <c:auto val="1"/>
        <c:lblAlgn val="ctr"/>
        <c:lblOffset val="100"/>
        <c:noMultiLvlLbl val="0"/>
      </c:catAx>
      <c:valAx>
        <c:axId val="-76398544"/>
        <c:scaling>
          <c:orientation val="minMax"/>
          <c:max val="10"/>
        </c:scaling>
        <c:delete val="1"/>
        <c:axPos val="l"/>
        <c:numFmt formatCode="0.00" sourceLinked="1"/>
        <c:majorTickMark val="none"/>
        <c:minorTickMark val="none"/>
        <c:tickLblPos val="nextTo"/>
        <c:crossAx val="-7640398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Datos!$N$27</c:f>
              <c:numCache>
                <c:formatCode>0.00</c:formatCode>
                <c:ptCount val="1"/>
                <c:pt idx="0">
                  <c:v>0</c:v>
                </c:pt>
              </c:numCache>
            </c:numRef>
          </c:val>
          <c:extLst>
            <c:ext xmlns:c16="http://schemas.microsoft.com/office/drawing/2014/chart" uri="{C3380CC4-5D6E-409C-BE32-E72D297353CC}">
              <c16:uniqueId val="{00000000-7D60-485D-9FE9-95A42855EB06}"/>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Datos!$N$28</c:f>
              <c:numCache>
                <c:formatCode>0.00</c:formatCode>
                <c:ptCount val="1"/>
                <c:pt idx="0">
                  <c:v>0</c:v>
                </c:pt>
              </c:numCache>
            </c:numRef>
          </c:val>
          <c:extLst>
            <c:ext xmlns:c16="http://schemas.microsoft.com/office/drawing/2014/chart" uri="{C3380CC4-5D6E-409C-BE32-E72D297353CC}">
              <c16:uniqueId val="{00000001-7D60-485D-9FE9-95A42855EB06}"/>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Datos!$N$29</c:f>
              <c:numCache>
                <c:formatCode>0.00</c:formatCode>
                <c:ptCount val="1"/>
                <c:pt idx="0">
                  <c:v>0</c:v>
                </c:pt>
              </c:numCache>
            </c:numRef>
          </c:val>
          <c:extLst>
            <c:ext xmlns:c16="http://schemas.microsoft.com/office/drawing/2014/chart" uri="{C3380CC4-5D6E-409C-BE32-E72D297353CC}">
              <c16:uniqueId val="{00000002-7D60-485D-9FE9-95A42855EB06}"/>
            </c:ext>
          </c:extLst>
        </c:ser>
        <c:ser>
          <c:idx val="3"/>
          <c:order val="3"/>
          <c:tx>
            <c:v>E4</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Datos!$N$30</c:f>
              <c:numCache>
                <c:formatCode>0.00</c:formatCode>
                <c:ptCount val="1"/>
                <c:pt idx="0">
                  <c:v>0</c:v>
                </c:pt>
              </c:numCache>
            </c:numRef>
          </c:val>
          <c:extLst>
            <c:ext xmlns:c16="http://schemas.microsoft.com/office/drawing/2014/chart" uri="{C3380CC4-5D6E-409C-BE32-E72D297353CC}">
              <c16:uniqueId val="{00000003-7D60-485D-9FE9-95A42855EB06}"/>
            </c:ext>
          </c:extLst>
        </c:ser>
        <c:ser>
          <c:idx val="4"/>
          <c:order val="4"/>
          <c:tx>
            <c:v>E5</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Datos!$N$31</c:f>
              <c:numCache>
                <c:formatCode>0.00</c:formatCode>
                <c:ptCount val="1"/>
                <c:pt idx="0">
                  <c:v>0</c:v>
                </c:pt>
              </c:numCache>
            </c:numRef>
          </c:val>
          <c:extLst>
            <c:ext xmlns:c16="http://schemas.microsoft.com/office/drawing/2014/chart" uri="{C3380CC4-5D6E-409C-BE32-E72D297353CC}">
              <c16:uniqueId val="{00000004-7D60-485D-9FE9-95A42855EB06}"/>
            </c:ext>
          </c:extLst>
        </c:ser>
        <c:ser>
          <c:idx val="5"/>
          <c:order val="5"/>
          <c:tx>
            <c:v>E6</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Datos!$N$32</c:f>
              <c:numCache>
                <c:formatCode>0.00</c:formatCode>
                <c:ptCount val="1"/>
                <c:pt idx="0">
                  <c:v>0</c:v>
                </c:pt>
              </c:numCache>
            </c:numRef>
          </c:val>
          <c:extLst>
            <c:ext xmlns:c16="http://schemas.microsoft.com/office/drawing/2014/chart" uri="{C3380CC4-5D6E-409C-BE32-E72D297353CC}">
              <c16:uniqueId val="{00000005-7D60-485D-9FE9-95A42855EB06}"/>
            </c:ext>
          </c:extLst>
        </c:ser>
        <c:dLbls>
          <c:showLegendKey val="0"/>
          <c:showVal val="1"/>
          <c:showCatName val="0"/>
          <c:showSerName val="0"/>
          <c:showPercent val="0"/>
          <c:showBubbleSize val="0"/>
        </c:dLbls>
        <c:gapWidth val="150"/>
        <c:overlap val="-40"/>
        <c:axId val="-76414864"/>
        <c:axId val="-76386032"/>
      </c:barChart>
      <c:catAx>
        <c:axId val="-76414864"/>
        <c:scaling>
          <c:orientation val="minMax"/>
        </c:scaling>
        <c:delete val="1"/>
        <c:axPos val="b"/>
        <c:numFmt formatCode="General" sourceLinked="1"/>
        <c:majorTickMark val="out"/>
        <c:minorTickMark val="none"/>
        <c:tickLblPos val="nextTo"/>
        <c:crossAx val="-76386032"/>
        <c:crosses val="autoZero"/>
        <c:auto val="1"/>
        <c:lblAlgn val="ctr"/>
        <c:lblOffset val="100"/>
        <c:noMultiLvlLbl val="0"/>
      </c:catAx>
      <c:valAx>
        <c:axId val="-76386032"/>
        <c:scaling>
          <c:orientation val="minMax"/>
          <c:max val="10"/>
        </c:scaling>
        <c:delete val="1"/>
        <c:axPos val="l"/>
        <c:numFmt formatCode="0.00" sourceLinked="1"/>
        <c:majorTickMark val="none"/>
        <c:minorTickMark val="none"/>
        <c:tickLblPos val="nextTo"/>
        <c:crossAx val="-76414864"/>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89D6-47ED-A2D7-14391581D6FF}"/>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'4.0'!$I$3</c:f>
              <c:numCache>
                <c:formatCode>0.00</c:formatCode>
                <c:ptCount val="1"/>
                <c:pt idx="0">
                  <c:v>0</c:v>
                </c:pt>
              </c:numCache>
            </c:numRef>
          </c:val>
          <c:extLst>
            <c:ext xmlns:c16="http://schemas.microsoft.com/office/drawing/2014/chart" uri="{C3380CC4-5D6E-409C-BE32-E72D297353CC}">
              <c16:uniqueId val="{00000001-89D6-47ED-A2D7-14391581D6FF}"/>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'4.0'!$I$13</c:f>
              <c:numCache>
                <c:formatCode>0.00</c:formatCode>
                <c:ptCount val="1"/>
                <c:pt idx="0">
                  <c:v>0</c:v>
                </c:pt>
              </c:numCache>
            </c:numRef>
          </c:val>
          <c:extLst>
            <c:ext xmlns:c16="http://schemas.microsoft.com/office/drawing/2014/chart" uri="{C3380CC4-5D6E-409C-BE32-E72D297353CC}">
              <c16:uniqueId val="{00000002-89D6-47ED-A2D7-14391581D6FF}"/>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'4.0'!$I$24</c:f>
              <c:numCache>
                <c:formatCode>0.00</c:formatCode>
                <c:ptCount val="1"/>
                <c:pt idx="0">
                  <c:v>0</c:v>
                </c:pt>
              </c:numCache>
            </c:numRef>
          </c:val>
          <c:extLst>
            <c:ext xmlns:c16="http://schemas.microsoft.com/office/drawing/2014/chart" uri="{C3380CC4-5D6E-409C-BE32-E72D297353CC}">
              <c16:uniqueId val="{00000003-89D6-47ED-A2D7-14391581D6FF}"/>
            </c:ext>
          </c:extLst>
        </c:ser>
        <c:dLbls>
          <c:showLegendKey val="0"/>
          <c:showVal val="0"/>
          <c:showCatName val="0"/>
          <c:showSerName val="0"/>
          <c:showPercent val="0"/>
          <c:showBubbleSize val="0"/>
        </c:dLbls>
        <c:gapWidth val="150"/>
        <c:overlap val="-40"/>
        <c:axId val="-76387664"/>
        <c:axId val="-76400176"/>
      </c:barChart>
      <c:catAx>
        <c:axId val="-76387664"/>
        <c:scaling>
          <c:orientation val="minMax"/>
        </c:scaling>
        <c:delete val="1"/>
        <c:axPos val="b"/>
        <c:majorTickMark val="out"/>
        <c:minorTickMark val="none"/>
        <c:tickLblPos val="nextTo"/>
        <c:crossAx val="-76400176"/>
        <c:crosses val="autoZero"/>
        <c:auto val="1"/>
        <c:lblAlgn val="ctr"/>
        <c:lblOffset val="100"/>
        <c:noMultiLvlLbl val="0"/>
      </c:catAx>
      <c:valAx>
        <c:axId val="-76400176"/>
        <c:scaling>
          <c:orientation val="minMax"/>
          <c:max val="10"/>
        </c:scaling>
        <c:delete val="1"/>
        <c:axPos val="l"/>
        <c:numFmt formatCode="0.00" sourceLinked="1"/>
        <c:majorTickMark val="none"/>
        <c:minorTickMark val="none"/>
        <c:tickLblPos val="nextTo"/>
        <c:crossAx val="-7638766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Datos!$N$38</c:f>
              <c:numCache>
                <c:formatCode>0.00</c:formatCode>
                <c:ptCount val="1"/>
                <c:pt idx="0">
                  <c:v>0</c:v>
                </c:pt>
              </c:numCache>
            </c:numRef>
          </c:val>
          <c:extLst>
            <c:ext xmlns:c16="http://schemas.microsoft.com/office/drawing/2014/chart" uri="{C3380CC4-5D6E-409C-BE32-E72D297353CC}">
              <c16:uniqueId val="{00000000-E186-4C2C-9917-09908E9BEE90}"/>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Datos!$N$39</c:f>
              <c:numCache>
                <c:formatCode>0.00</c:formatCode>
                <c:ptCount val="1"/>
                <c:pt idx="0">
                  <c:v>0</c:v>
                </c:pt>
              </c:numCache>
            </c:numRef>
          </c:val>
          <c:extLst>
            <c:ext xmlns:c16="http://schemas.microsoft.com/office/drawing/2014/chart" uri="{C3380CC4-5D6E-409C-BE32-E72D297353CC}">
              <c16:uniqueId val="{00000001-E186-4C2C-9917-09908E9BEE90}"/>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Datos!$N$40</c:f>
              <c:numCache>
                <c:formatCode>0.00</c:formatCode>
                <c:ptCount val="1"/>
                <c:pt idx="0">
                  <c:v>0</c:v>
                </c:pt>
              </c:numCache>
            </c:numRef>
          </c:val>
          <c:extLst>
            <c:ext xmlns:c16="http://schemas.microsoft.com/office/drawing/2014/chart" uri="{C3380CC4-5D6E-409C-BE32-E72D297353CC}">
              <c16:uniqueId val="{00000002-E186-4C2C-9917-09908E9BEE90}"/>
            </c:ext>
          </c:extLst>
        </c:ser>
        <c:dLbls>
          <c:showLegendKey val="0"/>
          <c:showVal val="1"/>
          <c:showCatName val="0"/>
          <c:showSerName val="0"/>
          <c:showPercent val="0"/>
          <c:showBubbleSize val="0"/>
        </c:dLbls>
        <c:gapWidth val="150"/>
        <c:overlap val="-40"/>
        <c:axId val="-76403440"/>
        <c:axId val="-76393648"/>
      </c:barChart>
      <c:catAx>
        <c:axId val="-76403440"/>
        <c:scaling>
          <c:orientation val="minMax"/>
        </c:scaling>
        <c:delete val="1"/>
        <c:axPos val="b"/>
        <c:numFmt formatCode="General" sourceLinked="1"/>
        <c:majorTickMark val="out"/>
        <c:minorTickMark val="none"/>
        <c:tickLblPos val="nextTo"/>
        <c:crossAx val="-76393648"/>
        <c:crosses val="autoZero"/>
        <c:auto val="1"/>
        <c:lblAlgn val="ctr"/>
        <c:lblOffset val="100"/>
        <c:noMultiLvlLbl val="0"/>
      </c:catAx>
      <c:valAx>
        <c:axId val="-76393648"/>
        <c:scaling>
          <c:orientation val="minMax"/>
          <c:max val="10"/>
        </c:scaling>
        <c:delete val="1"/>
        <c:axPos val="l"/>
        <c:numFmt formatCode="0.00" sourceLinked="1"/>
        <c:majorTickMark val="none"/>
        <c:minorTickMark val="none"/>
        <c:tickLblPos val="nextTo"/>
        <c:crossAx val="-7640344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CD64-4C3F-AFA9-994E57089FAA}"/>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'5.0'!$I$3</c:f>
              <c:numCache>
                <c:formatCode>0.00</c:formatCode>
                <c:ptCount val="1"/>
                <c:pt idx="0">
                  <c:v>0</c:v>
                </c:pt>
              </c:numCache>
            </c:numRef>
          </c:val>
          <c:extLst>
            <c:ext xmlns:c16="http://schemas.microsoft.com/office/drawing/2014/chart" uri="{C3380CC4-5D6E-409C-BE32-E72D297353CC}">
              <c16:uniqueId val="{00000001-CD64-4C3F-AFA9-994E57089FAA}"/>
            </c:ext>
          </c:extLst>
        </c:ser>
        <c:dLbls>
          <c:showLegendKey val="0"/>
          <c:showVal val="0"/>
          <c:showCatName val="0"/>
          <c:showSerName val="0"/>
          <c:showPercent val="0"/>
          <c:showBubbleSize val="0"/>
        </c:dLbls>
        <c:gapWidth val="150"/>
        <c:overlap val="-40"/>
        <c:axId val="-76409424"/>
        <c:axId val="-76402352"/>
      </c:barChart>
      <c:catAx>
        <c:axId val="-76409424"/>
        <c:scaling>
          <c:orientation val="minMax"/>
        </c:scaling>
        <c:delete val="1"/>
        <c:axPos val="b"/>
        <c:majorTickMark val="out"/>
        <c:minorTickMark val="none"/>
        <c:tickLblPos val="nextTo"/>
        <c:crossAx val="-76402352"/>
        <c:crosses val="autoZero"/>
        <c:auto val="1"/>
        <c:lblAlgn val="ctr"/>
        <c:lblOffset val="100"/>
        <c:noMultiLvlLbl val="0"/>
      </c:catAx>
      <c:valAx>
        <c:axId val="-76402352"/>
        <c:scaling>
          <c:orientation val="minMax"/>
          <c:max val="10"/>
        </c:scaling>
        <c:delete val="1"/>
        <c:axPos val="l"/>
        <c:numFmt formatCode="0.00" sourceLinked="1"/>
        <c:majorTickMark val="none"/>
        <c:minorTickMark val="none"/>
        <c:tickLblPos val="nextTo"/>
        <c:crossAx val="-7640942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Datos!$N$48</c:f>
              <c:numCache>
                <c:formatCode>0.00</c:formatCode>
                <c:ptCount val="1"/>
                <c:pt idx="0">
                  <c:v>0</c:v>
                </c:pt>
              </c:numCache>
            </c:numRef>
          </c:val>
          <c:extLst>
            <c:ext xmlns:c16="http://schemas.microsoft.com/office/drawing/2014/chart" uri="{C3380CC4-5D6E-409C-BE32-E72D297353CC}">
              <c16:uniqueId val="{00000000-5606-4162-A5E9-40FA4096D295}"/>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Datos!$N$49</c:f>
              <c:numCache>
                <c:formatCode>0.00</c:formatCode>
                <c:ptCount val="1"/>
              </c:numCache>
            </c:numRef>
          </c:val>
          <c:extLst>
            <c:ext xmlns:c16="http://schemas.microsoft.com/office/drawing/2014/chart" uri="{C3380CC4-5D6E-409C-BE32-E72D297353CC}">
              <c16:uniqueId val="{00000001-5606-4162-A5E9-40FA4096D295}"/>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Datos!$N$50</c:f>
              <c:numCache>
                <c:formatCode>0.00</c:formatCode>
                <c:ptCount val="1"/>
              </c:numCache>
            </c:numRef>
          </c:val>
          <c:extLst>
            <c:ext xmlns:c16="http://schemas.microsoft.com/office/drawing/2014/chart" uri="{C3380CC4-5D6E-409C-BE32-E72D297353CC}">
              <c16:uniqueId val="{00000002-5606-4162-A5E9-40FA4096D295}"/>
            </c:ext>
          </c:extLst>
        </c:ser>
        <c:dLbls>
          <c:showLegendKey val="0"/>
          <c:showVal val="1"/>
          <c:showCatName val="0"/>
          <c:showSerName val="0"/>
          <c:showPercent val="0"/>
          <c:showBubbleSize val="0"/>
        </c:dLbls>
        <c:gapWidth val="150"/>
        <c:overlap val="-40"/>
        <c:axId val="-76390384"/>
        <c:axId val="-76389840"/>
      </c:barChart>
      <c:catAx>
        <c:axId val="-76390384"/>
        <c:scaling>
          <c:orientation val="minMax"/>
        </c:scaling>
        <c:delete val="1"/>
        <c:axPos val="b"/>
        <c:numFmt formatCode="General" sourceLinked="1"/>
        <c:majorTickMark val="out"/>
        <c:minorTickMark val="none"/>
        <c:tickLblPos val="nextTo"/>
        <c:crossAx val="-76389840"/>
        <c:crosses val="autoZero"/>
        <c:auto val="1"/>
        <c:lblAlgn val="ctr"/>
        <c:lblOffset val="100"/>
        <c:noMultiLvlLbl val="0"/>
      </c:catAx>
      <c:valAx>
        <c:axId val="-76389840"/>
        <c:scaling>
          <c:orientation val="minMax"/>
          <c:max val="10"/>
        </c:scaling>
        <c:delete val="1"/>
        <c:axPos val="l"/>
        <c:numFmt formatCode="0.00" sourceLinked="1"/>
        <c:majorTickMark val="none"/>
        <c:minorTickMark val="none"/>
        <c:tickLblPos val="nextTo"/>
        <c:crossAx val="-7639038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603D-4369-973D-188BCE157D17}"/>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'6.0'!$I$11</c:f>
              <c:numCache>
                <c:formatCode>0.00</c:formatCode>
                <c:ptCount val="1"/>
                <c:pt idx="0">
                  <c:v>0</c:v>
                </c:pt>
              </c:numCache>
            </c:numRef>
          </c:val>
          <c:extLst>
            <c:ext xmlns:c16="http://schemas.microsoft.com/office/drawing/2014/chart" uri="{C3380CC4-5D6E-409C-BE32-E72D297353CC}">
              <c16:uniqueId val="{00000001-603D-4369-973D-188BCE157D17}"/>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'6.0'!$I$3</c:f>
              <c:numCache>
                <c:formatCode>0.00</c:formatCode>
                <c:ptCount val="1"/>
                <c:pt idx="0">
                  <c:v>0</c:v>
                </c:pt>
              </c:numCache>
            </c:numRef>
          </c:val>
          <c:extLst>
            <c:ext xmlns:c16="http://schemas.microsoft.com/office/drawing/2014/chart" uri="{C3380CC4-5D6E-409C-BE32-E72D297353CC}">
              <c16:uniqueId val="{00000002-603D-4369-973D-188BCE157D17}"/>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'6.0'!$I$17</c:f>
              <c:numCache>
                <c:formatCode>0.00</c:formatCode>
                <c:ptCount val="1"/>
                <c:pt idx="0">
                  <c:v>0</c:v>
                </c:pt>
              </c:numCache>
            </c:numRef>
          </c:val>
          <c:extLst>
            <c:ext xmlns:c16="http://schemas.microsoft.com/office/drawing/2014/chart" uri="{C3380CC4-5D6E-409C-BE32-E72D297353CC}">
              <c16:uniqueId val="{00000003-603D-4369-973D-188BCE157D17}"/>
            </c:ext>
          </c:extLst>
        </c:ser>
        <c:dLbls>
          <c:showLegendKey val="0"/>
          <c:showVal val="0"/>
          <c:showCatName val="0"/>
          <c:showSerName val="0"/>
          <c:showPercent val="0"/>
          <c:showBubbleSize val="0"/>
        </c:dLbls>
        <c:gapWidth val="150"/>
        <c:overlap val="-40"/>
        <c:axId val="-76382768"/>
        <c:axId val="-76384944"/>
      </c:barChart>
      <c:catAx>
        <c:axId val="-76382768"/>
        <c:scaling>
          <c:orientation val="minMax"/>
        </c:scaling>
        <c:delete val="1"/>
        <c:axPos val="b"/>
        <c:majorTickMark val="out"/>
        <c:minorTickMark val="none"/>
        <c:tickLblPos val="nextTo"/>
        <c:crossAx val="-76384944"/>
        <c:crosses val="autoZero"/>
        <c:auto val="1"/>
        <c:lblAlgn val="ctr"/>
        <c:lblOffset val="100"/>
        <c:noMultiLvlLbl val="0"/>
      </c:catAx>
      <c:valAx>
        <c:axId val="-76384944"/>
        <c:scaling>
          <c:orientation val="minMax"/>
          <c:max val="10"/>
        </c:scaling>
        <c:delete val="1"/>
        <c:axPos val="l"/>
        <c:numFmt formatCode="0.00" sourceLinked="1"/>
        <c:majorTickMark val="none"/>
        <c:minorTickMark val="none"/>
        <c:tickLblPos val="nextTo"/>
        <c:crossAx val="-7638276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'6.0'!$I$9</c:f>
              <c:numCache>
                <c:formatCode>0.00</c:formatCode>
                <c:ptCount val="1"/>
                <c:pt idx="0">
                  <c:v>0</c:v>
                </c:pt>
              </c:numCache>
            </c:numRef>
          </c:val>
          <c:extLst>
            <c:ext xmlns:c16="http://schemas.microsoft.com/office/drawing/2014/chart" uri="{C3380CC4-5D6E-409C-BE32-E72D297353CC}">
              <c16:uniqueId val="{00000000-3B34-4E5F-BF8C-D10AE93B6D55}"/>
            </c:ext>
          </c:extLst>
        </c:ser>
        <c:dLbls>
          <c:showLegendKey val="0"/>
          <c:showVal val="0"/>
          <c:showCatName val="0"/>
          <c:showSerName val="0"/>
          <c:showPercent val="0"/>
          <c:showBubbleSize val="0"/>
        </c:dLbls>
        <c:gapWidth val="150"/>
        <c:overlap val="-40"/>
        <c:axId val="-76413232"/>
        <c:axId val="-76412144"/>
      </c:barChart>
      <c:catAx>
        <c:axId val="-76413232"/>
        <c:scaling>
          <c:orientation val="minMax"/>
        </c:scaling>
        <c:delete val="1"/>
        <c:axPos val="b"/>
        <c:majorTickMark val="out"/>
        <c:minorTickMark val="none"/>
        <c:tickLblPos val="nextTo"/>
        <c:crossAx val="-76412144"/>
        <c:crosses val="autoZero"/>
        <c:auto val="1"/>
        <c:lblAlgn val="ctr"/>
        <c:lblOffset val="100"/>
        <c:noMultiLvlLbl val="0"/>
      </c:catAx>
      <c:valAx>
        <c:axId val="-76412144"/>
        <c:scaling>
          <c:orientation val="minMax"/>
          <c:max val="10"/>
        </c:scaling>
        <c:delete val="1"/>
        <c:axPos val="l"/>
        <c:numFmt formatCode="0.00" sourceLinked="1"/>
        <c:majorTickMark val="none"/>
        <c:minorTickMark val="none"/>
        <c:tickLblPos val="nextTo"/>
        <c:crossAx val="-76413232"/>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'6.0'!$I$10</c:f>
              <c:numCache>
                <c:formatCode>0.00</c:formatCode>
                <c:ptCount val="1"/>
                <c:pt idx="0">
                  <c:v>0</c:v>
                </c:pt>
              </c:numCache>
            </c:numRef>
          </c:val>
          <c:extLst>
            <c:ext xmlns:c16="http://schemas.microsoft.com/office/drawing/2014/chart" uri="{C3380CC4-5D6E-409C-BE32-E72D297353CC}">
              <c16:uniqueId val="{00000000-00DB-4298-96F8-D95144A693B7}"/>
            </c:ext>
          </c:extLst>
        </c:ser>
        <c:dLbls>
          <c:showLegendKey val="0"/>
          <c:showVal val="0"/>
          <c:showCatName val="0"/>
          <c:showSerName val="0"/>
          <c:showPercent val="0"/>
          <c:showBubbleSize val="0"/>
        </c:dLbls>
        <c:gapWidth val="150"/>
        <c:overlap val="-40"/>
        <c:axId val="-76408336"/>
        <c:axId val="-76407792"/>
      </c:barChart>
      <c:catAx>
        <c:axId val="-76408336"/>
        <c:scaling>
          <c:orientation val="minMax"/>
        </c:scaling>
        <c:delete val="1"/>
        <c:axPos val="b"/>
        <c:majorTickMark val="out"/>
        <c:minorTickMark val="none"/>
        <c:tickLblPos val="nextTo"/>
        <c:crossAx val="-76407792"/>
        <c:crosses val="autoZero"/>
        <c:auto val="1"/>
        <c:lblAlgn val="ctr"/>
        <c:lblOffset val="100"/>
        <c:noMultiLvlLbl val="0"/>
      </c:catAx>
      <c:valAx>
        <c:axId val="-76407792"/>
        <c:scaling>
          <c:orientation val="minMax"/>
          <c:max val="10"/>
        </c:scaling>
        <c:delete val="1"/>
        <c:axPos val="l"/>
        <c:numFmt formatCode="0.00" sourceLinked="1"/>
        <c:majorTickMark val="none"/>
        <c:minorTickMark val="none"/>
        <c:tickLblPos val="nextTo"/>
        <c:crossAx val="-7640833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Datos!$N$56</c:f>
              <c:numCache>
                <c:formatCode>0.00</c:formatCode>
                <c:ptCount val="1"/>
                <c:pt idx="0">
                  <c:v>0</c:v>
                </c:pt>
              </c:numCache>
            </c:numRef>
          </c:val>
          <c:extLst>
            <c:ext xmlns:c16="http://schemas.microsoft.com/office/drawing/2014/chart" uri="{C3380CC4-5D6E-409C-BE32-E72D297353CC}">
              <c16:uniqueId val="{00000000-F12F-4E0F-A80A-FE36370C1920}"/>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Datos!$N$57</c:f>
              <c:numCache>
                <c:formatCode>0.00</c:formatCode>
                <c:ptCount val="1"/>
                <c:pt idx="0">
                  <c:v>0</c:v>
                </c:pt>
              </c:numCache>
            </c:numRef>
          </c:val>
          <c:extLst>
            <c:ext xmlns:c16="http://schemas.microsoft.com/office/drawing/2014/chart" uri="{C3380CC4-5D6E-409C-BE32-E72D297353CC}">
              <c16:uniqueId val="{00000001-F12F-4E0F-A80A-FE36370C1920}"/>
            </c:ext>
          </c:extLst>
        </c:ser>
        <c:ser>
          <c:idx val="2"/>
          <c:order val="2"/>
          <c:tx>
            <c:v>E3</c:v>
          </c:tx>
          <c:spPr>
            <a:solidFill>
              <a:srgbClr val="264E59"/>
            </a:solidFill>
          </c:spPr>
          <c:invertIfNegative val="0"/>
          <c:dLbls>
            <c:spPr>
              <a:noFill/>
              <a:ln>
                <a:noFill/>
              </a:ln>
              <a:effectLst/>
            </c:spPr>
            <c:showLegendKey val="0"/>
            <c:showVal val="1"/>
            <c:showCatName val="0"/>
            <c:showSerName val="1"/>
            <c:showPercent val="0"/>
            <c:showBubbleSize val="0"/>
            <c:separator>
</c:separator>
            <c:showLeaderLines val="0"/>
            <c:extLst xmlns:c15="http://schemas.microsoft.com/office/drawing/2012/chart">
              <c:ext xmlns:c15="http://schemas.microsoft.com/office/drawing/2012/chart" uri="{CE6537A1-D6FC-4f65-9D91-7224C49458BB}">
                <c15:showLeaderLines val="0"/>
              </c:ext>
            </c:extLst>
          </c:dLbls>
          <c:val>
            <c:numRef>
              <c:f>'6.0'!$I$18</c:f>
              <c:numCache>
                <c:formatCode>0.00</c:formatCode>
                <c:ptCount val="1"/>
                <c:pt idx="0">
                  <c:v>0</c:v>
                </c:pt>
              </c:numCache>
            </c:numRef>
          </c:val>
          <c:extLst xmlns:c15="http://schemas.microsoft.com/office/drawing/2012/chart">
            <c:ext xmlns:c16="http://schemas.microsoft.com/office/drawing/2014/chart" uri="{C3380CC4-5D6E-409C-BE32-E72D297353CC}">
              <c16:uniqueId val="{00000002-F12F-4E0F-A80A-FE36370C1920}"/>
            </c:ext>
          </c:extLst>
        </c:ser>
        <c:dLbls>
          <c:showLegendKey val="0"/>
          <c:showVal val="1"/>
          <c:showCatName val="0"/>
          <c:showSerName val="0"/>
          <c:showPercent val="0"/>
          <c:showBubbleSize val="0"/>
        </c:dLbls>
        <c:gapWidth val="150"/>
        <c:overlap val="-40"/>
        <c:axId val="-74681792"/>
        <c:axId val="-74697568"/>
        <c:extLst/>
      </c:barChart>
      <c:catAx>
        <c:axId val="-74681792"/>
        <c:scaling>
          <c:orientation val="minMax"/>
        </c:scaling>
        <c:delete val="1"/>
        <c:axPos val="b"/>
        <c:numFmt formatCode="General" sourceLinked="1"/>
        <c:majorTickMark val="out"/>
        <c:minorTickMark val="none"/>
        <c:tickLblPos val="nextTo"/>
        <c:crossAx val="-74697568"/>
        <c:crosses val="autoZero"/>
        <c:auto val="1"/>
        <c:lblAlgn val="ctr"/>
        <c:lblOffset val="100"/>
        <c:noMultiLvlLbl val="0"/>
      </c:catAx>
      <c:valAx>
        <c:axId val="-74697568"/>
        <c:scaling>
          <c:orientation val="minMax"/>
          <c:max val="10"/>
        </c:scaling>
        <c:delete val="1"/>
        <c:axPos val="l"/>
        <c:numFmt formatCode="0.00" sourceLinked="1"/>
        <c:majorTickMark val="none"/>
        <c:minorTickMark val="none"/>
        <c:tickLblPos val="nextTo"/>
        <c:crossAx val="-74681792"/>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DF50-4F57-AA6C-5BC7F1054800}"/>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'7.0'!$I$3</c:f>
              <c:numCache>
                <c:formatCode>0.00</c:formatCode>
                <c:ptCount val="1"/>
                <c:pt idx="0">
                  <c:v>0</c:v>
                </c:pt>
              </c:numCache>
            </c:numRef>
          </c:val>
          <c:extLst>
            <c:ext xmlns:c16="http://schemas.microsoft.com/office/drawing/2014/chart" uri="{C3380CC4-5D6E-409C-BE32-E72D297353CC}">
              <c16:uniqueId val="{00000001-DF50-4F57-AA6C-5BC7F1054800}"/>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'7.0'!$I$11</c:f>
              <c:numCache>
                <c:formatCode>0.00</c:formatCode>
                <c:ptCount val="1"/>
                <c:pt idx="0">
                  <c:v>0</c:v>
                </c:pt>
              </c:numCache>
            </c:numRef>
          </c:val>
          <c:extLst>
            <c:ext xmlns:c16="http://schemas.microsoft.com/office/drawing/2014/chart" uri="{C3380CC4-5D6E-409C-BE32-E72D297353CC}">
              <c16:uniqueId val="{00000002-DF50-4F57-AA6C-5BC7F1054800}"/>
            </c:ext>
          </c:extLst>
        </c:ser>
        <c:dLbls>
          <c:showLegendKey val="0"/>
          <c:showVal val="0"/>
          <c:showCatName val="0"/>
          <c:showSerName val="0"/>
          <c:showPercent val="0"/>
          <c:showBubbleSize val="0"/>
        </c:dLbls>
        <c:gapWidth val="150"/>
        <c:overlap val="-40"/>
        <c:axId val="-74690496"/>
        <c:axId val="-74687232"/>
      </c:barChart>
      <c:catAx>
        <c:axId val="-74690496"/>
        <c:scaling>
          <c:orientation val="minMax"/>
        </c:scaling>
        <c:delete val="1"/>
        <c:axPos val="b"/>
        <c:majorTickMark val="out"/>
        <c:minorTickMark val="none"/>
        <c:tickLblPos val="nextTo"/>
        <c:crossAx val="-74687232"/>
        <c:crosses val="autoZero"/>
        <c:auto val="1"/>
        <c:lblAlgn val="ctr"/>
        <c:lblOffset val="100"/>
        <c:noMultiLvlLbl val="0"/>
      </c:catAx>
      <c:valAx>
        <c:axId val="-74687232"/>
        <c:scaling>
          <c:orientation val="minMax"/>
          <c:max val="10"/>
        </c:scaling>
        <c:delete val="1"/>
        <c:axPos val="l"/>
        <c:numFmt formatCode="0.00" sourceLinked="1"/>
        <c:majorTickMark val="none"/>
        <c:minorTickMark val="none"/>
        <c:tickLblPos val="nextTo"/>
        <c:crossAx val="-7469049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'7.0'!$I$9</c:f>
              <c:numCache>
                <c:formatCode>0.00</c:formatCode>
                <c:ptCount val="1"/>
                <c:pt idx="0">
                  <c:v>0</c:v>
                </c:pt>
              </c:numCache>
            </c:numRef>
          </c:val>
          <c:extLst>
            <c:ext xmlns:c16="http://schemas.microsoft.com/office/drawing/2014/chart" uri="{C3380CC4-5D6E-409C-BE32-E72D297353CC}">
              <c16:uniqueId val="{00000000-CB47-413B-AFFA-3F78F320E166}"/>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'7.0'!$I$18</c:f>
              <c:numCache>
                <c:formatCode>0.00</c:formatCode>
                <c:ptCount val="1"/>
                <c:pt idx="0">
                  <c:v>0</c:v>
                </c:pt>
              </c:numCache>
            </c:numRef>
          </c:val>
          <c:extLst>
            <c:ext xmlns:c16="http://schemas.microsoft.com/office/drawing/2014/chart" uri="{C3380CC4-5D6E-409C-BE32-E72D297353CC}">
              <c16:uniqueId val="{00000001-CB47-413B-AFFA-3F78F320E166}"/>
            </c:ext>
          </c:extLst>
        </c:ser>
        <c:dLbls>
          <c:showLegendKey val="0"/>
          <c:showVal val="0"/>
          <c:showCatName val="0"/>
          <c:showSerName val="0"/>
          <c:showPercent val="0"/>
          <c:showBubbleSize val="0"/>
        </c:dLbls>
        <c:gapWidth val="150"/>
        <c:overlap val="-40"/>
        <c:axId val="-74669824"/>
        <c:axId val="-74686688"/>
      </c:barChart>
      <c:catAx>
        <c:axId val="-74669824"/>
        <c:scaling>
          <c:orientation val="minMax"/>
        </c:scaling>
        <c:delete val="1"/>
        <c:axPos val="b"/>
        <c:majorTickMark val="out"/>
        <c:minorTickMark val="none"/>
        <c:tickLblPos val="nextTo"/>
        <c:crossAx val="-74686688"/>
        <c:crosses val="autoZero"/>
        <c:auto val="1"/>
        <c:lblAlgn val="ctr"/>
        <c:lblOffset val="100"/>
        <c:noMultiLvlLbl val="0"/>
      </c:catAx>
      <c:valAx>
        <c:axId val="-74686688"/>
        <c:scaling>
          <c:orientation val="minMax"/>
          <c:max val="10"/>
        </c:scaling>
        <c:delete val="1"/>
        <c:axPos val="l"/>
        <c:numFmt formatCode="0.00" sourceLinked="1"/>
        <c:majorTickMark val="none"/>
        <c:minorTickMark val="none"/>
        <c:tickLblPos val="nextTo"/>
        <c:crossAx val="-7466982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'7.0'!$I$10</c:f>
              <c:numCache>
                <c:formatCode>0.00</c:formatCode>
                <c:ptCount val="1"/>
                <c:pt idx="0">
                  <c:v>0</c:v>
                </c:pt>
              </c:numCache>
            </c:numRef>
          </c:val>
          <c:extLst>
            <c:ext xmlns:c16="http://schemas.microsoft.com/office/drawing/2014/chart" uri="{C3380CC4-5D6E-409C-BE32-E72D297353CC}">
              <c16:uniqueId val="{00000000-5F75-401D-8416-3B8EB48E88F3}"/>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'7.0'!$I$19</c:f>
              <c:numCache>
                <c:formatCode>0.00</c:formatCode>
                <c:ptCount val="1"/>
                <c:pt idx="0">
                  <c:v>0</c:v>
                </c:pt>
              </c:numCache>
            </c:numRef>
          </c:val>
          <c:extLst>
            <c:ext xmlns:c16="http://schemas.microsoft.com/office/drawing/2014/chart" uri="{C3380CC4-5D6E-409C-BE32-E72D297353CC}">
              <c16:uniqueId val="{00000001-5F75-401D-8416-3B8EB48E88F3}"/>
            </c:ext>
          </c:extLst>
        </c:ser>
        <c:dLbls>
          <c:showLegendKey val="0"/>
          <c:showVal val="0"/>
          <c:showCatName val="0"/>
          <c:showSerName val="0"/>
          <c:showPercent val="0"/>
          <c:showBubbleSize val="0"/>
        </c:dLbls>
        <c:gapWidth val="150"/>
        <c:overlap val="-40"/>
        <c:axId val="-74685600"/>
        <c:axId val="-74686144"/>
      </c:barChart>
      <c:catAx>
        <c:axId val="-74685600"/>
        <c:scaling>
          <c:orientation val="minMax"/>
        </c:scaling>
        <c:delete val="1"/>
        <c:axPos val="b"/>
        <c:numFmt formatCode="0.00" sourceLinked="1"/>
        <c:majorTickMark val="out"/>
        <c:minorTickMark val="none"/>
        <c:tickLblPos val="nextTo"/>
        <c:crossAx val="-74686144"/>
        <c:crosses val="autoZero"/>
        <c:auto val="1"/>
        <c:lblAlgn val="ctr"/>
        <c:lblOffset val="100"/>
        <c:noMultiLvlLbl val="0"/>
      </c:catAx>
      <c:valAx>
        <c:axId val="-74686144"/>
        <c:scaling>
          <c:orientation val="minMax"/>
          <c:max val="10"/>
        </c:scaling>
        <c:delete val="1"/>
        <c:axPos val="l"/>
        <c:numFmt formatCode="0.00" sourceLinked="1"/>
        <c:majorTickMark val="none"/>
        <c:minorTickMark val="none"/>
        <c:tickLblPos val="nextTo"/>
        <c:crossAx val="-7468560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Datos!$N$64</c:f>
              <c:numCache>
                <c:formatCode>0.00</c:formatCode>
                <c:ptCount val="1"/>
                <c:pt idx="0">
                  <c:v>0</c:v>
                </c:pt>
              </c:numCache>
            </c:numRef>
          </c:val>
          <c:extLst>
            <c:ext xmlns:c16="http://schemas.microsoft.com/office/drawing/2014/chart" uri="{C3380CC4-5D6E-409C-BE32-E72D297353CC}">
              <c16:uniqueId val="{00000000-8A7F-4F58-8FA2-9866D65F5677}"/>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Datos!$N$65</c:f>
              <c:numCache>
                <c:formatCode>0.00</c:formatCode>
                <c:ptCount val="1"/>
                <c:pt idx="0">
                  <c:v>0</c:v>
                </c:pt>
              </c:numCache>
            </c:numRef>
          </c:val>
          <c:extLst>
            <c:ext xmlns:c16="http://schemas.microsoft.com/office/drawing/2014/chart" uri="{C3380CC4-5D6E-409C-BE32-E72D297353CC}">
              <c16:uniqueId val="{00000001-8A7F-4F58-8FA2-9866D65F5677}"/>
            </c:ext>
          </c:extLst>
        </c:ser>
        <c:dLbls>
          <c:showLegendKey val="0"/>
          <c:showVal val="1"/>
          <c:showCatName val="0"/>
          <c:showSerName val="0"/>
          <c:showPercent val="0"/>
          <c:showBubbleSize val="0"/>
        </c:dLbls>
        <c:gapWidth val="150"/>
        <c:overlap val="-40"/>
        <c:axId val="-74672000"/>
        <c:axId val="-74679616"/>
      </c:barChart>
      <c:catAx>
        <c:axId val="-74672000"/>
        <c:scaling>
          <c:orientation val="minMax"/>
        </c:scaling>
        <c:delete val="1"/>
        <c:axPos val="b"/>
        <c:numFmt formatCode="General" sourceLinked="1"/>
        <c:majorTickMark val="out"/>
        <c:minorTickMark val="none"/>
        <c:tickLblPos val="nextTo"/>
        <c:crossAx val="-74679616"/>
        <c:crosses val="autoZero"/>
        <c:auto val="1"/>
        <c:lblAlgn val="ctr"/>
        <c:lblOffset val="100"/>
        <c:noMultiLvlLbl val="0"/>
      </c:catAx>
      <c:valAx>
        <c:axId val="-74679616"/>
        <c:scaling>
          <c:orientation val="minMax"/>
          <c:max val="10"/>
        </c:scaling>
        <c:delete val="1"/>
        <c:axPos val="l"/>
        <c:numFmt formatCode="0.00" sourceLinked="1"/>
        <c:majorTickMark val="none"/>
        <c:minorTickMark val="none"/>
        <c:tickLblPos val="nextTo"/>
        <c:crossAx val="-7467200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215B-46EA-A38F-2F7BF0AB7550}"/>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'8.0'!$I$3</c:f>
              <c:numCache>
                <c:formatCode>0.00</c:formatCode>
                <c:ptCount val="1"/>
                <c:pt idx="0">
                  <c:v>0</c:v>
                </c:pt>
              </c:numCache>
            </c:numRef>
          </c:val>
          <c:extLst>
            <c:ext xmlns:c16="http://schemas.microsoft.com/office/drawing/2014/chart" uri="{C3380CC4-5D6E-409C-BE32-E72D297353CC}">
              <c16:uniqueId val="{00000001-215B-46EA-A38F-2F7BF0AB7550}"/>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'8.0'!$I$9</c:f>
              <c:numCache>
                <c:formatCode>0.00</c:formatCode>
                <c:ptCount val="1"/>
                <c:pt idx="0">
                  <c:v>0</c:v>
                </c:pt>
              </c:numCache>
            </c:numRef>
          </c:val>
          <c:extLst>
            <c:ext xmlns:c16="http://schemas.microsoft.com/office/drawing/2014/chart" uri="{C3380CC4-5D6E-409C-BE32-E72D297353CC}">
              <c16:uniqueId val="{00000002-215B-46EA-A38F-2F7BF0AB7550}"/>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'8.0'!$I$15</c:f>
              <c:numCache>
                <c:formatCode>0.00</c:formatCode>
                <c:ptCount val="1"/>
                <c:pt idx="0">
                  <c:v>0</c:v>
                </c:pt>
              </c:numCache>
            </c:numRef>
          </c:val>
          <c:extLst>
            <c:ext xmlns:c16="http://schemas.microsoft.com/office/drawing/2014/chart" uri="{C3380CC4-5D6E-409C-BE32-E72D297353CC}">
              <c16:uniqueId val="{00000003-215B-46EA-A38F-2F7BF0AB7550}"/>
            </c:ext>
          </c:extLst>
        </c:ser>
        <c:dLbls>
          <c:showLegendKey val="0"/>
          <c:showVal val="0"/>
          <c:showCatName val="0"/>
          <c:showSerName val="0"/>
          <c:showPercent val="0"/>
          <c:showBubbleSize val="0"/>
        </c:dLbls>
        <c:gapWidth val="150"/>
        <c:overlap val="-40"/>
        <c:axId val="-74691584"/>
        <c:axId val="-74670368"/>
      </c:barChart>
      <c:catAx>
        <c:axId val="-74691584"/>
        <c:scaling>
          <c:orientation val="minMax"/>
        </c:scaling>
        <c:delete val="1"/>
        <c:axPos val="b"/>
        <c:majorTickMark val="out"/>
        <c:minorTickMark val="none"/>
        <c:tickLblPos val="nextTo"/>
        <c:crossAx val="-74670368"/>
        <c:crosses val="autoZero"/>
        <c:auto val="1"/>
        <c:lblAlgn val="ctr"/>
        <c:lblOffset val="100"/>
        <c:noMultiLvlLbl val="0"/>
      </c:catAx>
      <c:valAx>
        <c:axId val="-74670368"/>
        <c:scaling>
          <c:orientation val="minMax"/>
          <c:max val="10"/>
        </c:scaling>
        <c:delete val="1"/>
        <c:axPos val="l"/>
        <c:numFmt formatCode="0.00" sourceLinked="1"/>
        <c:majorTickMark val="none"/>
        <c:minorTickMark val="none"/>
        <c:tickLblPos val="nextTo"/>
        <c:crossAx val="-7469158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'8.0'!$I$7</c:f>
              <c:numCache>
                <c:formatCode>0.00</c:formatCode>
                <c:ptCount val="1"/>
                <c:pt idx="0">
                  <c:v>0</c:v>
                </c:pt>
              </c:numCache>
            </c:numRef>
          </c:val>
          <c:extLst>
            <c:ext xmlns:c16="http://schemas.microsoft.com/office/drawing/2014/chart" uri="{C3380CC4-5D6E-409C-BE32-E72D297353CC}">
              <c16:uniqueId val="{00000000-83D0-4520-896F-7EA5D059D631}"/>
            </c:ext>
          </c:extLst>
        </c:ser>
        <c:ser>
          <c:idx val="1"/>
          <c:order val="1"/>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'8.0'!$I$19</c:f>
              <c:numCache>
                <c:formatCode>0.00</c:formatCode>
                <c:ptCount val="1"/>
                <c:pt idx="0">
                  <c:v>0</c:v>
                </c:pt>
              </c:numCache>
            </c:numRef>
          </c:val>
          <c:extLst>
            <c:ext xmlns:c16="http://schemas.microsoft.com/office/drawing/2014/chart" uri="{C3380CC4-5D6E-409C-BE32-E72D297353CC}">
              <c16:uniqueId val="{00000001-83D0-4520-896F-7EA5D059D631}"/>
            </c:ext>
          </c:extLst>
        </c:ser>
        <c:dLbls>
          <c:showLegendKey val="0"/>
          <c:showVal val="0"/>
          <c:showCatName val="0"/>
          <c:showSerName val="0"/>
          <c:showPercent val="0"/>
          <c:showBubbleSize val="0"/>
        </c:dLbls>
        <c:gapWidth val="150"/>
        <c:overlap val="-40"/>
        <c:axId val="-74667104"/>
        <c:axId val="-74685056"/>
      </c:barChart>
      <c:catAx>
        <c:axId val="-74667104"/>
        <c:scaling>
          <c:orientation val="minMax"/>
        </c:scaling>
        <c:delete val="1"/>
        <c:axPos val="b"/>
        <c:majorTickMark val="out"/>
        <c:minorTickMark val="none"/>
        <c:tickLblPos val="nextTo"/>
        <c:crossAx val="-74685056"/>
        <c:crosses val="autoZero"/>
        <c:auto val="1"/>
        <c:lblAlgn val="ctr"/>
        <c:lblOffset val="100"/>
        <c:noMultiLvlLbl val="0"/>
      </c:catAx>
      <c:valAx>
        <c:axId val="-74685056"/>
        <c:scaling>
          <c:orientation val="minMax"/>
          <c:max val="10"/>
        </c:scaling>
        <c:delete val="1"/>
        <c:axPos val="l"/>
        <c:numFmt formatCode="0.00" sourceLinked="1"/>
        <c:majorTickMark val="none"/>
        <c:minorTickMark val="none"/>
        <c:tickLblPos val="nextTo"/>
        <c:crossAx val="-7466710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'8.0'!$I$8</c:f>
              <c:numCache>
                <c:formatCode>0.00</c:formatCode>
                <c:ptCount val="1"/>
                <c:pt idx="0">
                  <c:v>0</c:v>
                </c:pt>
              </c:numCache>
            </c:numRef>
          </c:val>
          <c:extLst>
            <c:ext xmlns:c16="http://schemas.microsoft.com/office/drawing/2014/chart" uri="{C3380CC4-5D6E-409C-BE32-E72D297353CC}">
              <c16:uniqueId val="{00000000-5326-40BF-8AF3-009BC0861C7B}"/>
            </c:ext>
          </c:extLst>
        </c:ser>
        <c:ser>
          <c:idx val="0"/>
          <c:order val="1"/>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'8.0'!$I$20</c:f>
              <c:numCache>
                <c:formatCode>0.00</c:formatCode>
                <c:ptCount val="1"/>
                <c:pt idx="0">
                  <c:v>0</c:v>
                </c:pt>
              </c:numCache>
            </c:numRef>
          </c:val>
          <c:extLst>
            <c:ext xmlns:c16="http://schemas.microsoft.com/office/drawing/2014/chart" uri="{C3380CC4-5D6E-409C-BE32-E72D297353CC}">
              <c16:uniqueId val="{00000001-5326-40BF-8AF3-009BC0861C7B}"/>
            </c:ext>
          </c:extLst>
        </c:ser>
        <c:dLbls>
          <c:showLegendKey val="0"/>
          <c:showVal val="0"/>
          <c:showCatName val="0"/>
          <c:showSerName val="0"/>
          <c:showPercent val="0"/>
          <c:showBubbleSize val="0"/>
        </c:dLbls>
        <c:gapWidth val="150"/>
        <c:overlap val="-40"/>
        <c:axId val="-74689408"/>
        <c:axId val="-74667648"/>
      </c:barChart>
      <c:catAx>
        <c:axId val="-74689408"/>
        <c:scaling>
          <c:orientation val="minMax"/>
        </c:scaling>
        <c:delete val="1"/>
        <c:axPos val="b"/>
        <c:majorTickMark val="out"/>
        <c:minorTickMark val="none"/>
        <c:tickLblPos val="nextTo"/>
        <c:crossAx val="-74667648"/>
        <c:crosses val="autoZero"/>
        <c:auto val="1"/>
        <c:lblAlgn val="ctr"/>
        <c:lblOffset val="100"/>
        <c:noMultiLvlLbl val="0"/>
      </c:catAx>
      <c:valAx>
        <c:axId val="-74667648"/>
        <c:scaling>
          <c:orientation val="minMax"/>
          <c:max val="10"/>
        </c:scaling>
        <c:delete val="1"/>
        <c:axPos val="l"/>
        <c:numFmt formatCode="0.00" sourceLinked="1"/>
        <c:majorTickMark val="none"/>
        <c:minorTickMark val="none"/>
        <c:tickLblPos val="nextTo"/>
        <c:crossAx val="-7468940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00B0F0"/>
            </a:solidFill>
            <a:effectLst/>
          </c:spPr>
          <c:invertIfNegative val="0"/>
          <c:dPt>
            <c:idx val="0"/>
            <c:invertIfNegative val="0"/>
            <c:bubble3D val="0"/>
            <c:spPr>
              <a:solidFill>
                <a:srgbClr val="264E59"/>
              </a:solidFill>
              <a:effectLst/>
            </c:spPr>
            <c:extLst>
              <c:ext xmlns:c16="http://schemas.microsoft.com/office/drawing/2014/chart" uri="{C3380CC4-5D6E-409C-BE32-E72D297353CC}">
                <c16:uniqueId val="{00000001-BDC0-4DE4-B5B5-39311C4F9403}"/>
              </c:ext>
            </c:extLst>
          </c:dPt>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Datos!$N$72</c:f>
              <c:numCache>
                <c:formatCode>0.00</c:formatCode>
                <c:ptCount val="1"/>
                <c:pt idx="0">
                  <c:v>0</c:v>
                </c:pt>
              </c:numCache>
            </c:numRef>
          </c:val>
          <c:extLst>
            <c:ext xmlns:c16="http://schemas.microsoft.com/office/drawing/2014/chart" uri="{C3380CC4-5D6E-409C-BE32-E72D297353CC}">
              <c16:uniqueId val="{00000002-BDC0-4DE4-B5B5-39311C4F9403}"/>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Datos!$N$73</c:f>
              <c:numCache>
                <c:formatCode>0.00</c:formatCode>
                <c:ptCount val="1"/>
                <c:pt idx="0">
                  <c:v>0</c:v>
                </c:pt>
              </c:numCache>
            </c:numRef>
          </c:val>
          <c:extLst>
            <c:ext xmlns:c16="http://schemas.microsoft.com/office/drawing/2014/chart" uri="{C3380CC4-5D6E-409C-BE32-E72D297353CC}">
              <c16:uniqueId val="{00000003-BDC0-4DE4-B5B5-39311C4F9403}"/>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Datos!$N$74</c:f>
              <c:numCache>
                <c:formatCode>0.00</c:formatCode>
                <c:ptCount val="1"/>
                <c:pt idx="0">
                  <c:v>0</c:v>
                </c:pt>
              </c:numCache>
            </c:numRef>
          </c:val>
          <c:extLst>
            <c:ext xmlns:c16="http://schemas.microsoft.com/office/drawing/2014/chart" uri="{C3380CC4-5D6E-409C-BE32-E72D297353CC}">
              <c16:uniqueId val="{00000004-BDC0-4DE4-B5B5-39311C4F9403}"/>
            </c:ext>
          </c:extLst>
        </c:ser>
        <c:dLbls>
          <c:showLegendKey val="0"/>
          <c:showVal val="1"/>
          <c:showCatName val="0"/>
          <c:showSerName val="0"/>
          <c:showPercent val="0"/>
          <c:showBubbleSize val="0"/>
        </c:dLbls>
        <c:gapWidth val="150"/>
        <c:overlap val="-40"/>
        <c:axId val="-74675264"/>
        <c:axId val="-74683968"/>
      </c:barChart>
      <c:catAx>
        <c:axId val="-74675264"/>
        <c:scaling>
          <c:orientation val="minMax"/>
        </c:scaling>
        <c:delete val="1"/>
        <c:axPos val="b"/>
        <c:numFmt formatCode="General" sourceLinked="1"/>
        <c:majorTickMark val="out"/>
        <c:minorTickMark val="none"/>
        <c:tickLblPos val="nextTo"/>
        <c:crossAx val="-74683968"/>
        <c:crosses val="autoZero"/>
        <c:auto val="1"/>
        <c:lblAlgn val="ctr"/>
        <c:lblOffset val="100"/>
        <c:noMultiLvlLbl val="0"/>
      </c:catAx>
      <c:valAx>
        <c:axId val="-74683968"/>
        <c:scaling>
          <c:orientation val="minMax"/>
          <c:max val="10"/>
        </c:scaling>
        <c:delete val="1"/>
        <c:axPos val="l"/>
        <c:numFmt formatCode="0.00" sourceLinked="1"/>
        <c:majorTickMark val="none"/>
        <c:minorTickMark val="none"/>
        <c:tickLblPos val="nextTo"/>
        <c:crossAx val="-7467526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1"/>
          <c:order val="0"/>
          <c:tx>
            <c:v>E1</c:v>
          </c:tx>
          <c:spPr>
            <a:solidFill>
              <a:srgbClr val="264E59"/>
            </a:solidFill>
          </c:spPr>
          <c:invertIfNegative val="0"/>
          <c:dLbls>
            <c:spPr>
              <a:noFill/>
              <a:ln>
                <a:noFill/>
              </a:ln>
              <a:effectLst/>
            </c:spPr>
            <c:dLblPos val="out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'9.0'!$I$3</c:f>
              <c:numCache>
                <c:formatCode>0.00</c:formatCode>
                <c:ptCount val="1"/>
                <c:pt idx="0">
                  <c:v>0</c:v>
                </c:pt>
              </c:numCache>
            </c:numRef>
          </c:val>
          <c:extLst>
            <c:ext xmlns:c16="http://schemas.microsoft.com/office/drawing/2014/chart" uri="{C3380CC4-5D6E-409C-BE32-E72D297353CC}">
              <c16:uniqueId val="{00000000-0E1B-4807-823F-9C3B50E22340}"/>
            </c:ext>
          </c:extLst>
        </c:ser>
        <c:ser>
          <c:idx val="0"/>
          <c:order val="1"/>
          <c:tx>
            <c:v>E2</c:v>
          </c:tx>
          <c:spPr>
            <a:solidFill>
              <a:srgbClr val="264E59"/>
            </a:solidFill>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1-0E1B-4807-823F-9C3B50E22340}"/>
                </c:ext>
              </c:extLst>
            </c:dLbl>
            <c:spPr>
              <a:noFill/>
              <a:ln>
                <a:noFill/>
              </a:ln>
              <a:effectLst/>
            </c:spPr>
            <c:txPr>
              <a:bodyPr rot="0" vert="horz"/>
              <a:lstStyle/>
              <a:p>
                <a:pPr>
                  <a:defRPr b="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'9.0'!$I$12</c:f>
              <c:numCache>
                <c:formatCode>0.00</c:formatCode>
                <c:ptCount val="1"/>
                <c:pt idx="0">
                  <c:v>0</c:v>
                </c:pt>
              </c:numCache>
            </c:numRef>
          </c:val>
          <c:extLst>
            <c:ext xmlns:c16="http://schemas.microsoft.com/office/drawing/2014/chart" uri="{C3380CC4-5D6E-409C-BE32-E72D297353CC}">
              <c16:uniqueId val="{00000002-0E1B-4807-823F-9C3B50E22340}"/>
            </c:ext>
          </c:extLst>
        </c:ser>
        <c:dLbls>
          <c:showLegendKey val="0"/>
          <c:showVal val="0"/>
          <c:showCatName val="0"/>
          <c:showSerName val="0"/>
          <c:showPercent val="0"/>
          <c:showBubbleSize val="0"/>
        </c:dLbls>
        <c:gapWidth val="150"/>
        <c:overlap val="-40"/>
        <c:axId val="-74694848"/>
        <c:axId val="-74683424"/>
      </c:barChart>
      <c:catAx>
        <c:axId val="-74694848"/>
        <c:scaling>
          <c:orientation val="minMax"/>
        </c:scaling>
        <c:delete val="1"/>
        <c:axPos val="b"/>
        <c:majorTickMark val="out"/>
        <c:minorTickMark val="none"/>
        <c:tickLblPos val="nextTo"/>
        <c:crossAx val="-74683424"/>
        <c:crosses val="autoZero"/>
        <c:auto val="1"/>
        <c:lblAlgn val="ctr"/>
        <c:lblOffset val="100"/>
        <c:noMultiLvlLbl val="0"/>
      </c:catAx>
      <c:valAx>
        <c:axId val="-74683424"/>
        <c:scaling>
          <c:orientation val="minMax"/>
          <c:max val="10"/>
        </c:scaling>
        <c:delete val="1"/>
        <c:axPos val="l"/>
        <c:numFmt formatCode="0.00" sourceLinked="1"/>
        <c:majorTickMark val="none"/>
        <c:minorTickMark val="none"/>
        <c:tickLblPos val="nextTo"/>
        <c:crossAx val="-7469484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'9.0'!$I$21</c:f>
              <c:numCache>
                <c:formatCode>0.00</c:formatCode>
                <c:ptCount val="1"/>
                <c:pt idx="0">
                  <c:v>0</c:v>
                </c:pt>
              </c:numCache>
            </c:numRef>
          </c:val>
          <c:extLst>
            <c:ext xmlns:c16="http://schemas.microsoft.com/office/drawing/2014/chart" uri="{C3380CC4-5D6E-409C-BE32-E72D297353CC}">
              <c16:uniqueId val="{00000000-B562-4E65-A4C3-A994830E98EA}"/>
            </c:ext>
          </c:extLst>
        </c:ser>
        <c:dLbls>
          <c:showLegendKey val="0"/>
          <c:showVal val="0"/>
          <c:showCatName val="0"/>
          <c:showSerName val="0"/>
          <c:showPercent val="0"/>
          <c:showBubbleSize val="0"/>
        </c:dLbls>
        <c:gapWidth val="150"/>
        <c:overlap val="-40"/>
        <c:axId val="-74679072"/>
        <c:axId val="-74676896"/>
      </c:barChart>
      <c:catAx>
        <c:axId val="-74679072"/>
        <c:scaling>
          <c:orientation val="minMax"/>
        </c:scaling>
        <c:delete val="1"/>
        <c:axPos val="b"/>
        <c:majorTickMark val="out"/>
        <c:minorTickMark val="none"/>
        <c:tickLblPos val="nextTo"/>
        <c:crossAx val="-74676896"/>
        <c:crosses val="autoZero"/>
        <c:auto val="1"/>
        <c:lblAlgn val="ctr"/>
        <c:lblOffset val="100"/>
        <c:noMultiLvlLbl val="0"/>
      </c:catAx>
      <c:valAx>
        <c:axId val="-74676896"/>
        <c:scaling>
          <c:orientation val="minMax"/>
          <c:max val="10"/>
        </c:scaling>
        <c:delete val="1"/>
        <c:axPos val="l"/>
        <c:numFmt formatCode="0.00" sourceLinked="1"/>
        <c:majorTickMark val="none"/>
        <c:minorTickMark val="none"/>
        <c:tickLblPos val="nextTo"/>
        <c:crossAx val="-74679072"/>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'9.0'!$I$22</c:f>
              <c:numCache>
                <c:formatCode>0.00</c:formatCode>
                <c:ptCount val="1"/>
                <c:pt idx="0">
                  <c:v>0</c:v>
                </c:pt>
              </c:numCache>
            </c:numRef>
          </c:val>
          <c:extLst>
            <c:ext xmlns:c16="http://schemas.microsoft.com/office/drawing/2014/chart" uri="{C3380CC4-5D6E-409C-BE32-E72D297353CC}">
              <c16:uniqueId val="{00000000-47FC-4C7C-AFEA-20702675A5E6}"/>
            </c:ext>
          </c:extLst>
        </c:ser>
        <c:dLbls>
          <c:showLegendKey val="0"/>
          <c:showVal val="0"/>
          <c:showCatName val="0"/>
          <c:showSerName val="0"/>
          <c:showPercent val="0"/>
          <c:showBubbleSize val="0"/>
        </c:dLbls>
        <c:gapWidth val="150"/>
        <c:overlap val="-40"/>
        <c:axId val="-74675808"/>
        <c:axId val="-74674720"/>
      </c:barChart>
      <c:catAx>
        <c:axId val="-74675808"/>
        <c:scaling>
          <c:orientation val="minMax"/>
        </c:scaling>
        <c:delete val="1"/>
        <c:axPos val="b"/>
        <c:majorTickMark val="out"/>
        <c:minorTickMark val="none"/>
        <c:tickLblPos val="nextTo"/>
        <c:crossAx val="-74674720"/>
        <c:crosses val="autoZero"/>
        <c:auto val="1"/>
        <c:lblAlgn val="ctr"/>
        <c:lblOffset val="100"/>
        <c:noMultiLvlLbl val="0"/>
      </c:catAx>
      <c:valAx>
        <c:axId val="-74674720"/>
        <c:scaling>
          <c:orientation val="minMax"/>
          <c:max val="10"/>
        </c:scaling>
        <c:delete val="1"/>
        <c:axPos val="l"/>
        <c:numFmt formatCode="0.00" sourceLinked="1"/>
        <c:majorTickMark val="none"/>
        <c:minorTickMark val="none"/>
        <c:tickLblPos val="nextTo"/>
        <c:crossAx val="-74675808"/>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Datos!$N$81</c:f>
              <c:numCache>
                <c:formatCode>0.00</c:formatCode>
                <c:ptCount val="1"/>
                <c:pt idx="0">
                  <c:v>0</c:v>
                </c:pt>
              </c:numCache>
            </c:numRef>
          </c:val>
          <c:extLst>
            <c:ext xmlns:c16="http://schemas.microsoft.com/office/drawing/2014/chart" uri="{C3380CC4-5D6E-409C-BE32-E72D297353CC}">
              <c16:uniqueId val="{00000000-33C3-4426-9B0E-EF7355E738F1}"/>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Datos!$N$82</c:f>
              <c:numCache>
                <c:formatCode>0.00</c:formatCode>
                <c:ptCount val="1"/>
                <c:pt idx="0">
                  <c:v>0</c:v>
                </c:pt>
              </c:numCache>
            </c:numRef>
          </c:val>
          <c:extLst>
            <c:ext xmlns:c16="http://schemas.microsoft.com/office/drawing/2014/chart" uri="{C3380CC4-5D6E-409C-BE32-E72D297353CC}">
              <c16:uniqueId val="{00000001-33C3-4426-9B0E-EF7355E738F1}"/>
            </c:ext>
          </c:extLst>
        </c:ser>
        <c:dLbls>
          <c:showLegendKey val="0"/>
          <c:showVal val="1"/>
          <c:showCatName val="0"/>
          <c:showSerName val="0"/>
          <c:showPercent val="0"/>
          <c:showBubbleSize val="0"/>
        </c:dLbls>
        <c:gapWidth val="150"/>
        <c:overlap val="-40"/>
        <c:axId val="-74671456"/>
        <c:axId val="-74695392"/>
      </c:barChart>
      <c:catAx>
        <c:axId val="-74671456"/>
        <c:scaling>
          <c:orientation val="minMax"/>
        </c:scaling>
        <c:delete val="1"/>
        <c:axPos val="b"/>
        <c:numFmt formatCode="General" sourceLinked="1"/>
        <c:majorTickMark val="out"/>
        <c:minorTickMark val="none"/>
        <c:tickLblPos val="nextTo"/>
        <c:crossAx val="-74695392"/>
        <c:crosses val="autoZero"/>
        <c:auto val="1"/>
        <c:lblAlgn val="ctr"/>
        <c:lblOffset val="100"/>
        <c:noMultiLvlLbl val="0"/>
      </c:catAx>
      <c:valAx>
        <c:axId val="-74695392"/>
        <c:scaling>
          <c:orientation val="minMax"/>
          <c:max val="10"/>
        </c:scaling>
        <c:delete val="1"/>
        <c:axPos val="l"/>
        <c:numFmt formatCode="0.00" sourceLinked="1"/>
        <c:majorTickMark val="none"/>
        <c:minorTickMark val="none"/>
        <c:tickLblPos val="nextTo"/>
        <c:crossAx val="-7467145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A224-4421-847D-071C8D06D302}"/>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'10.0'!$I$3</c:f>
              <c:numCache>
                <c:formatCode>0.00</c:formatCode>
                <c:ptCount val="1"/>
                <c:pt idx="0">
                  <c:v>0</c:v>
                </c:pt>
              </c:numCache>
            </c:numRef>
          </c:val>
          <c:extLst>
            <c:ext xmlns:c16="http://schemas.microsoft.com/office/drawing/2014/chart" uri="{C3380CC4-5D6E-409C-BE32-E72D297353CC}">
              <c16:uniqueId val="{00000001-A224-4421-847D-071C8D06D302}"/>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'10.0'!$I$9</c:f>
              <c:numCache>
                <c:formatCode>0.00</c:formatCode>
                <c:ptCount val="1"/>
                <c:pt idx="0">
                  <c:v>0</c:v>
                </c:pt>
              </c:numCache>
            </c:numRef>
          </c:val>
          <c:extLst>
            <c:ext xmlns:c16="http://schemas.microsoft.com/office/drawing/2014/chart" uri="{C3380CC4-5D6E-409C-BE32-E72D297353CC}">
              <c16:uniqueId val="{00000002-A224-4421-847D-071C8D06D302}"/>
            </c:ext>
          </c:extLst>
        </c:ser>
        <c:dLbls>
          <c:showLegendKey val="0"/>
          <c:showVal val="0"/>
          <c:showCatName val="0"/>
          <c:showSerName val="0"/>
          <c:showPercent val="0"/>
          <c:showBubbleSize val="0"/>
        </c:dLbls>
        <c:gapWidth val="150"/>
        <c:overlap val="-40"/>
        <c:axId val="-74698112"/>
        <c:axId val="-74697024"/>
      </c:barChart>
      <c:catAx>
        <c:axId val="-74698112"/>
        <c:scaling>
          <c:orientation val="minMax"/>
        </c:scaling>
        <c:delete val="1"/>
        <c:axPos val="b"/>
        <c:majorTickMark val="out"/>
        <c:minorTickMark val="none"/>
        <c:tickLblPos val="nextTo"/>
        <c:crossAx val="-74697024"/>
        <c:crosses val="autoZero"/>
        <c:auto val="1"/>
        <c:lblAlgn val="ctr"/>
        <c:lblOffset val="100"/>
        <c:noMultiLvlLbl val="0"/>
      </c:catAx>
      <c:valAx>
        <c:axId val="-74697024"/>
        <c:scaling>
          <c:orientation val="minMax"/>
          <c:max val="10"/>
        </c:scaling>
        <c:delete val="1"/>
        <c:axPos val="l"/>
        <c:numFmt formatCode="0.00" sourceLinked="1"/>
        <c:majorTickMark val="none"/>
        <c:minorTickMark val="none"/>
        <c:tickLblPos val="nextTo"/>
        <c:crossAx val="-74698112"/>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'10.0'!$I$7</c:f>
              <c:numCache>
                <c:formatCode>0.00</c:formatCode>
                <c:ptCount val="1"/>
                <c:pt idx="0">
                  <c:v>0</c:v>
                </c:pt>
              </c:numCache>
            </c:numRef>
          </c:val>
          <c:extLst>
            <c:ext xmlns:c16="http://schemas.microsoft.com/office/drawing/2014/chart" uri="{C3380CC4-5D6E-409C-BE32-E72D297353CC}">
              <c16:uniqueId val="{00000000-0B27-4F65-B081-DB6886AE3A72}"/>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'10.0'!$I$14</c:f>
              <c:numCache>
                <c:formatCode>0.00</c:formatCode>
                <c:ptCount val="1"/>
                <c:pt idx="0">
                  <c:v>0</c:v>
                </c:pt>
              </c:numCache>
            </c:numRef>
          </c:val>
          <c:extLst>
            <c:ext xmlns:c16="http://schemas.microsoft.com/office/drawing/2014/chart" uri="{C3380CC4-5D6E-409C-BE32-E72D297353CC}">
              <c16:uniqueId val="{00000001-0B27-4F65-B081-DB6886AE3A72}"/>
            </c:ext>
          </c:extLst>
        </c:ser>
        <c:dLbls>
          <c:showLegendKey val="0"/>
          <c:showVal val="0"/>
          <c:showCatName val="0"/>
          <c:showSerName val="0"/>
          <c:showPercent val="0"/>
          <c:showBubbleSize val="0"/>
        </c:dLbls>
        <c:gapWidth val="150"/>
        <c:overlap val="-40"/>
        <c:axId val="-74693760"/>
        <c:axId val="-74693216"/>
      </c:barChart>
      <c:catAx>
        <c:axId val="-74693760"/>
        <c:scaling>
          <c:orientation val="minMax"/>
        </c:scaling>
        <c:delete val="1"/>
        <c:axPos val="b"/>
        <c:majorTickMark val="out"/>
        <c:minorTickMark val="none"/>
        <c:tickLblPos val="nextTo"/>
        <c:crossAx val="-74693216"/>
        <c:crosses val="autoZero"/>
        <c:auto val="1"/>
        <c:lblAlgn val="ctr"/>
        <c:lblOffset val="100"/>
        <c:noMultiLvlLbl val="0"/>
      </c:catAx>
      <c:valAx>
        <c:axId val="-74693216"/>
        <c:scaling>
          <c:orientation val="minMax"/>
          <c:max val="10"/>
        </c:scaling>
        <c:delete val="1"/>
        <c:axPos val="l"/>
        <c:numFmt formatCode="0.00" sourceLinked="1"/>
        <c:majorTickMark val="none"/>
        <c:minorTickMark val="none"/>
        <c:tickLblPos val="nextTo"/>
        <c:crossAx val="-7469376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'10.0'!$I$8</c:f>
              <c:numCache>
                <c:formatCode>0.00</c:formatCode>
                <c:ptCount val="1"/>
                <c:pt idx="0">
                  <c:v>0</c:v>
                </c:pt>
              </c:numCache>
            </c:numRef>
          </c:val>
          <c:extLst>
            <c:ext xmlns:c16="http://schemas.microsoft.com/office/drawing/2014/chart" uri="{C3380CC4-5D6E-409C-BE32-E72D297353CC}">
              <c16:uniqueId val="{00000000-D88B-4698-B319-DCF9BC0A79B1}"/>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'10.0'!$I$15</c:f>
              <c:numCache>
                <c:formatCode>0.00</c:formatCode>
                <c:ptCount val="1"/>
                <c:pt idx="0">
                  <c:v>0</c:v>
                </c:pt>
              </c:numCache>
            </c:numRef>
          </c:val>
          <c:extLst>
            <c:ext xmlns:c16="http://schemas.microsoft.com/office/drawing/2014/chart" uri="{C3380CC4-5D6E-409C-BE32-E72D297353CC}">
              <c16:uniqueId val="{00000001-D88B-4698-B319-DCF9BC0A79B1}"/>
            </c:ext>
          </c:extLst>
        </c:ser>
        <c:dLbls>
          <c:showLegendKey val="0"/>
          <c:showVal val="0"/>
          <c:showCatName val="0"/>
          <c:showSerName val="0"/>
          <c:showPercent val="0"/>
          <c:showBubbleSize val="0"/>
        </c:dLbls>
        <c:gapWidth val="150"/>
        <c:overlap val="-40"/>
        <c:axId val="-74061904"/>
        <c:axId val="-74044496"/>
      </c:barChart>
      <c:catAx>
        <c:axId val="-74061904"/>
        <c:scaling>
          <c:orientation val="minMax"/>
        </c:scaling>
        <c:delete val="1"/>
        <c:axPos val="b"/>
        <c:majorTickMark val="out"/>
        <c:minorTickMark val="none"/>
        <c:tickLblPos val="nextTo"/>
        <c:crossAx val="-74044496"/>
        <c:crosses val="autoZero"/>
        <c:auto val="1"/>
        <c:lblAlgn val="ctr"/>
        <c:lblOffset val="100"/>
        <c:noMultiLvlLbl val="0"/>
      </c:catAx>
      <c:valAx>
        <c:axId val="-74044496"/>
        <c:scaling>
          <c:orientation val="minMax"/>
          <c:max val="10"/>
        </c:scaling>
        <c:delete val="1"/>
        <c:axPos val="l"/>
        <c:numFmt formatCode="0.00" sourceLinked="1"/>
        <c:majorTickMark val="none"/>
        <c:minorTickMark val="none"/>
        <c:tickLblPos val="nextTo"/>
        <c:crossAx val="-7406190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Datos!$N$89</c:f>
              <c:numCache>
                <c:formatCode>0.00</c:formatCode>
                <c:ptCount val="1"/>
                <c:pt idx="0">
                  <c:v>0</c:v>
                </c:pt>
              </c:numCache>
            </c:numRef>
          </c:val>
          <c:extLst>
            <c:ext xmlns:c16="http://schemas.microsoft.com/office/drawing/2014/chart" uri="{C3380CC4-5D6E-409C-BE32-E72D297353CC}">
              <c16:uniqueId val="{00000000-535C-4CE6-B2E1-9A0E6F26CF53}"/>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Datos!$N$90</c:f>
              <c:numCache>
                <c:formatCode>0.00</c:formatCode>
                <c:ptCount val="1"/>
                <c:pt idx="0">
                  <c:v>0</c:v>
                </c:pt>
              </c:numCache>
            </c:numRef>
          </c:val>
          <c:extLst>
            <c:ext xmlns:c16="http://schemas.microsoft.com/office/drawing/2014/chart" uri="{C3380CC4-5D6E-409C-BE32-E72D297353CC}">
              <c16:uniqueId val="{00000001-535C-4CE6-B2E1-9A0E6F26CF53}"/>
            </c:ext>
          </c:extLst>
        </c:ser>
        <c:dLbls>
          <c:showLegendKey val="0"/>
          <c:showVal val="1"/>
          <c:showCatName val="0"/>
          <c:showSerName val="0"/>
          <c:showPercent val="0"/>
          <c:showBubbleSize val="0"/>
        </c:dLbls>
        <c:gapWidth val="150"/>
        <c:overlap val="-40"/>
        <c:axId val="-74066256"/>
        <c:axId val="-74067888"/>
      </c:barChart>
      <c:catAx>
        <c:axId val="-74066256"/>
        <c:scaling>
          <c:orientation val="minMax"/>
        </c:scaling>
        <c:delete val="1"/>
        <c:axPos val="b"/>
        <c:numFmt formatCode="General" sourceLinked="1"/>
        <c:majorTickMark val="out"/>
        <c:minorTickMark val="none"/>
        <c:tickLblPos val="nextTo"/>
        <c:crossAx val="-74067888"/>
        <c:crosses val="autoZero"/>
        <c:auto val="1"/>
        <c:lblAlgn val="ctr"/>
        <c:lblOffset val="100"/>
        <c:noMultiLvlLbl val="0"/>
      </c:catAx>
      <c:valAx>
        <c:axId val="-74067888"/>
        <c:scaling>
          <c:orientation val="minMax"/>
          <c:max val="10"/>
        </c:scaling>
        <c:delete val="1"/>
        <c:axPos val="l"/>
        <c:numFmt formatCode="0.00" sourceLinked="1"/>
        <c:majorTickMark val="none"/>
        <c:minorTickMark val="none"/>
        <c:tickLblPos val="nextTo"/>
        <c:crossAx val="-7406625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F536-4CE0-B41A-96E0D8742826}"/>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'11.0'!$I$3</c:f>
              <c:numCache>
                <c:formatCode>0.00</c:formatCode>
                <c:ptCount val="1"/>
                <c:pt idx="0">
                  <c:v>0</c:v>
                </c:pt>
              </c:numCache>
            </c:numRef>
          </c:val>
          <c:extLst>
            <c:ext xmlns:c16="http://schemas.microsoft.com/office/drawing/2014/chart" uri="{C3380CC4-5D6E-409C-BE32-E72D297353CC}">
              <c16:uniqueId val="{00000001-F536-4CE0-B41A-96E0D8742826}"/>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'11.0'!$I$9</c:f>
              <c:numCache>
                <c:formatCode>0.00</c:formatCode>
                <c:ptCount val="1"/>
                <c:pt idx="0">
                  <c:v>0</c:v>
                </c:pt>
              </c:numCache>
            </c:numRef>
          </c:val>
          <c:extLst>
            <c:ext xmlns:c16="http://schemas.microsoft.com/office/drawing/2014/chart" uri="{C3380CC4-5D6E-409C-BE32-E72D297353CC}">
              <c16:uniqueId val="{00000002-F536-4CE0-B41A-96E0D8742826}"/>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'11.0'!$I$15</c:f>
              <c:numCache>
                <c:formatCode>0.00</c:formatCode>
                <c:ptCount val="1"/>
                <c:pt idx="0">
                  <c:v>0</c:v>
                </c:pt>
              </c:numCache>
            </c:numRef>
          </c:val>
          <c:extLst>
            <c:ext xmlns:c16="http://schemas.microsoft.com/office/drawing/2014/chart" uri="{C3380CC4-5D6E-409C-BE32-E72D297353CC}">
              <c16:uniqueId val="{00000003-F536-4CE0-B41A-96E0D8742826}"/>
            </c:ext>
          </c:extLst>
        </c:ser>
        <c:dLbls>
          <c:showLegendKey val="0"/>
          <c:showVal val="0"/>
          <c:showCatName val="0"/>
          <c:showSerName val="0"/>
          <c:showPercent val="0"/>
          <c:showBubbleSize val="0"/>
        </c:dLbls>
        <c:gapWidth val="150"/>
        <c:overlap val="-40"/>
        <c:axId val="-74061360"/>
        <c:axId val="-74062992"/>
      </c:barChart>
      <c:catAx>
        <c:axId val="-74061360"/>
        <c:scaling>
          <c:orientation val="minMax"/>
        </c:scaling>
        <c:delete val="1"/>
        <c:axPos val="b"/>
        <c:majorTickMark val="out"/>
        <c:minorTickMark val="none"/>
        <c:tickLblPos val="nextTo"/>
        <c:crossAx val="-74062992"/>
        <c:crosses val="autoZero"/>
        <c:auto val="1"/>
        <c:lblAlgn val="ctr"/>
        <c:lblOffset val="100"/>
        <c:noMultiLvlLbl val="0"/>
      </c:catAx>
      <c:valAx>
        <c:axId val="-74062992"/>
        <c:scaling>
          <c:orientation val="minMax"/>
          <c:max val="10"/>
        </c:scaling>
        <c:delete val="1"/>
        <c:axPos val="l"/>
        <c:numFmt formatCode="0.00" sourceLinked="1"/>
        <c:majorTickMark val="none"/>
        <c:minorTickMark val="none"/>
        <c:tickLblPos val="nextTo"/>
        <c:crossAx val="-7406136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'11.0'!$I$7</c:f>
              <c:numCache>
                <c:formatCode>0.00</c:formatCode>
                <c:ptCount val="1"/>
                <c:pt idx="0">
                  <c:v>0</c:v>
                </c:pt>
              </c:numCache>
            </c:numRef>
          </c:val>
          <c:extLst>
            <c:ext xmlns:c16="http://schemas.microsoft.com/office/drawing/2014/chart" uri="{C3380CC4-5D6E-409C-BE32-E72D297353CC}">
              <c16:uniqueId val="{00000000-DD02-4935-8468-CF4E857C031B}"/>
            </c:ext>
          </c:extLst>
        </c:ser>
        <c:ser>
          <c:idx val="1"/>
          <c:order val="1"/>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'11.0'!$I$20</c:f>
              <c:numCache>
                <c:formatCode>0.00</c:formatCode>
                <c:ptCount val="1"/>
                <c:pt idx="0">
                  <c:v>0</c:v>
                </c:pt>
              </c:numCache>
            </c:numRef>
          </c:val>
          <c:extLst>
            <c:ext xmlns:c16="http://schemas.microsoft.com/office/drawing/2014/chart" uri="{C3380CC4-5D6E-409C-BE32-E72D297353CC}">
              <c16:uniqueId val="{00000001-DD02-4935-8468-CF4E857C031B}"/>
            </c:ext>
          </c:extLst>
        </c:ser>
        <c:dLbls>
          <c:showLegendKey val="0"/>
          <c:showVal val="0"/>
          <c:showCatName val="0"/>
          <c:showSerName val="0"/>
          <c:showPercent val="0"/>
          <c:showBubbleSize val="0"/>
        </c:dLbls>
        <c:gapWidth val="150"/>
        <c:overlap val="-40"/>
        <c:axId val="-74073872"/>
        <c:axId val="-74060272"/>
      </c:barChart>
      <c:catAx>
        <c:axId val="-74073872"/>
        <c:scaling>
          <c:orientation val="minMax"/>
        </c:scaling>
        <c:delete val="1"/>
        <c:axPos val="b"/>
        <c:majorTickMark val="out"/>
        <c:minorTickMark val="none"/>
        <c:tickLblPos val="nextTo"/>
        <c:crossAx val="-74060272"/>
        <c:crosses val="autoZero"/>
        <c:auto val="1"/>
        <c:lblAlgn val="ctr"/>
        <c:lblOffset val="100"/>
        <c:noMultiLvlLbl val="0"/>
      </c:catAx>
      <c:valAx>
        <c:axId val="-74060272"/>
        <c:scaling>
          <c:orientation val="minMax"/>
          <c:max val="10"/>
        </c:scaling>
        <c:delete val="1"/>
        <c:axPos val="l"/>
        <c:numFmt formatCode="0.00" sourceLinked="1"/>
        <c:majorTickMark val="none"/>
        <c:minorTickMark val="none"/>
        <c:tickLblPos val="nextTo"/>
        <c:crossAx val="-74073872"/>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'11.0'!$I$8</c:f>
              <c:numCache>
                <c:formatCode>0.00</c:formatCode>
                <c:ptCount val="1"/>
                <c:pt idx="0">
                  <c:v>0</c:v>
                </c:pt>
              </c:numCache>
            </c:numRef>
          </c:val>
          <c:extLst>
            <c:ext xmlns:c16="http://schemas.microsoft.com/office/drawing/2014/chart" uri="{C3380CC4-5D6E-409C-BE32-E72D297353CC}">
              <c16:uniqueId val="{00000000-FDAD-4124-8049-ED5A3073DE76}"/>
            </c:ext>
          </c:extLst>
        </c:ser>
        <c:ser>
          <c:idx val="0"/>
          <c:order val="1"/>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'11.0'!$I$21</c:f>
              <c:numCache>
                <c:formatCode>0.00</c:formatCode>
                <c:ptCount val="1"/>
                <c:pt idx="0">
                  <c:v>0</c:v>
                </c:pt>
              </c:numCache>
            </c:numRef>
          </c:val>
          <c:extLst>
            <c:ext xmlns:c16="http://schemas.microsoft.com/office/drawing/2014/chart" uri="{C3380CC4-5D6E-409C-BE32-E72D297353CC}">
              <c16:uniqueId val="{00000001-FDAD-4124-8049-ED5A3073DE76}"/>
            </c:ext>
          </c:extLst>
        </c:ser>
        <c:dLbls>
          <c:showLegendKey val="0"/>
          <c:showVal val="0"/>
          <c:showCatName val="0"/>
          <c:showSerName val="0"/>
          <c:showPercent val="0"/>
          <c:showBubbleSize val="0"/>
        </c:dLbls>
        <c:gapWidth val="150"/>
        <c:overlap val="-40"/>
        <c:axId val="-74072240"/>
        <c:axId val="-74063536"/>
      </c:barChart>
      <c:catAx>
        <c:axId val="-74072240"/>
        <c:scaling>
          <c:orientation val="minMax"/>
        </c:scaling>
        <c:delete val="1"/>
        <c:axPos val="b"/>
        <c:majorTickMark val="out"/>
        <c:minorTickMark val="none"/>
        <c:tickLblPos val="nextTo"/>
        <c:crossAx val="-74063536"/>
        <c:crosses val="autoZero"/>
        <c:auto val="1"/>
        <c:lblAlgn val="ctr"/>
        <c:lblOffset val="100"/>
        <c:noMultiLvlLbl val="0"/>
      </c:catAx>
      <c:valAx>
        <c:axId val="-74063536"/>
        <c:scaling>
          <c:orientation val="minMax"/>
          <c:max val="10"/>
        </c:scaling>
        <c:delete val="1"/>
        <c:axPos val="l"/>
        <c:numFmt formatCode="0.00" sourceLinked="1"/>
        <c:majorTickMark val="none"/>
        <c:minorTickMark val="none"/>
        <c:tickLblPos val="nextTo"/>
        <c:crossAx val="-7407224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Datos!$N$98</c:f>
              <c:numCache>
                <c:formatCode>0.00</c:formatCode>
                <c:ptCount val="1"/>
                <c:pt idx="0">
                  <c:v>0</c:v>
                </c:pt>
              </c:numCache>
            </c:numRef>
          </c:val>
          <c:extLst>
            <c:ext xmlns:c16="http://schemas.microsoft.com/office/drawing/2014/chart" uri="{C3380CC4-5D6E-409C-BE32-E72D297353CC}">
              <c16:uniqueId val="{00000000-D677-42A3-8F66-1D0CB449D82A}"/>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Datos!$N$99</c:f>
              <c:numCache>
                <c:formatCode>0.00</c:formatCode>
                <c:ptCount val="1"/>
                <c:pt idx="0">
                  <c:v>0</c:v>
                </c:pt>
              </c:numCache>
            </c:numRef>
          </c:val>
          <c:extLst>
            <c:ext xmlns:c16="http://schemas.microsoft.com/office/drawing/2014/chart" uri="{C3380CC4-5D6E-409C-BE32-E72D297353CC}">
              <c16:uniqueId val="{00000001-D677-42A3-8F66-1D0CB449D82A}"/>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Datos!$N$100</c:f>
              <c:numCache>
                <c:formatCode>0.00</c:formatCode>
                <c:ptCount val="1"/>
                <c:pt idx="0">
                  <c:v>0</c:v>
                </c:pt>
              </c:numCache>
            </c:numRef>
          </c:val>
          <c:extLst>
            <c:ext xmlns:c16="http://schemas.microsoft.com/office/drawing/2014/chart" uri="{C3380CC4-5D6E-409C-BE32-E72D297353CC}">
              <c16:uniqueId val="{00000002-D677-42A3-8F66-1D0CB449D82A}"/>
            </c:ext>
          </c:extLst>
        </c:ser>
        <c:dLbls>
          <c:showLegendKey val="0"/>
          <c:showVal val="1"/>
          <c:showCatName val="0"/>
          <c:showSerName val="0"/>
          <c:showPercent val="0"/>
          <c:showBubbleSize val="0"/>
        </c:dLbls>
        <c:gapWidth val="150"/>
        <c:overlap val="-40"/>
        <c:axId val="-74059184"/>
        <c:axId val="-74055920"/>
      </c:barChart>
      <c:catAx>
        <c:axId val="-74059184"/>
        <c:scaling>
          <c:orientation val="minMax"/>
        </c:scaling>
        <c:delete val="1"/>
        <c:axPos val="b"/>
        <c:numFmt formatCode="General" sourceLinked="1"/>
        <c:majorTickMark val="out"/>
        <c:minorTickMark val="none"/>
        <c:tickLblPos val="nextTo"/>
        <c:crossAx val="-74055920"/>
        <c:crosses val="autoZero"/>
        <c:auto val="1"/>
        <c:lblAlgn val="ctr"/>
        <c:lblOffset val="100"/>
        <c:noMultiLvlLbl val="0"/>
      </c:catAx>
      <c:valAx>
        <c:axId val="-74055920"/>
        <c:scaling>
          <c:orientation val="minMax"/>
          <c:max val="10"/>
        </c:scaling>
        <c:delete val="1"/>
        <c:axPos val="l"/>
        <c:numFmt formatCode="0.00" sourceLinked="1"/>
        <c:majorTickMark val="none"/>
        <c:minorTickMark val="none"/>
        <c:tickLblPos val="nextTo"/>
        <c:crossAx val="-7405918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'12.0'!$I$7</c:f>
              <c:numCache>
                <c:formatCode>0.00</c:formatCode>
                <c:ptCount val="1"/>
                <c:pt idx="0">
                  <c:v>0</c:v>
                </c:pt>
              </c:numCache>
            </c:numRef>
          </c:val>
          <c:extLst>
            <c:ext xmlns:c16="http://schemas.microsoft.com/office/drawing/2014/chart" uri="{C3380CC4-5D6E-409C-BE32-E72D297353CC}">
              <c16:uniqueId val="{00000000-F366-4A8D-A7BD-07BB501CA651}"/>
            </c:ext>
          </c:extLst>
        </c:ser>
        <c:ser>
          <c:idx val="1"/>
          <c:order val="1"/>
          <c:tx>
            <c:v>E2</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'12.0'!$I$13</c:f>
              <c:numCache>
                <c:formatCode>0.00</c:formatCode>
                <c:ptCount val="1"/>
                <c:pt idx="0">
                  <c:v>0</c:v>
                </c:pt>
              </c:numCache>
            </c:numRef>
          </c:val>
          <c:extLst>
            <c:ext xmlns:c16="http://schemas.microsoft.com/office/drawing/2014/chart" uri="{C3380CC4-5D6E-409C-BE32-E72D297353CC}">
              <c16:uniqueId val="{00000001-F366-4A8D-A7BD-07BB501CA651}"/>
            </c:ext>
          </c:extLst>
        </c:ser>
        <c:dLbls>
          <c:showLegendKey val="0"/>
          <c:showVal val="0"/>
          <c:showCatName val="0"/>
          <c:showSerName val="0"/>
          <c:showPercent val="0"/>
          <c:showBubbleSize val="0"/>
        </c:dLbls>
        <c:gapWidth val="150"/>
        <c:overlap val="-40"/>
        <c:axId val="-74045040"/>
        <c:axId val="-74053200"/>
      </c:barChart>
      <c:catAx>
        <c:axId val="-74045040"/>
        <c:scaling>
          <c:orientation val="minMax"/>
        </c:scaling>
        <c:delete val="1"/>
        <c:axPos val="b"/>
        <c:majorTickMark val="out"/>
        <c:minorTickMark val="none"/>
        <c:tickLblPos val="nextTo"/>
        <c:crossAx val="-74053200"/>
        <c:crosses val="autoZero"/>
        <c:auto val="1"/>
        <c:lblAlgn val="ctr"/>
        <c:lblOffset val="100"/>
        <c:noMultiLvlLbl val="0"/>
      </c:catAx>
      <c:valAx>
        <c:axId val="-74053200"/>
        <c:scaling>
          <c:orientation val="minMax"/>
          <c:max val="10"/>
        </c:scaling>
        <c:delete val="1"/>
        <c:axPos val="l"/>
        <c:numFmt formatCode="0.00" sourceLinked="1"/>
        <c:majorTickMark val="none"/>
        <c:minorTickMark val="none"/>
        <c:tickLblPos val="nextTo"/>
        <c:crossAx val="-7404504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1"/>
          <c:order val="0"/>
          <c:tx>
            <c:v>E1</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'12.0'!$I$8</c:f>
              <c:numCache>
                <c:formatCode>0.00</c:formatCode>
                <c:ptCount val="1"/>
                <c:pt idx="0">
                  <c:v>0</c:v>
                </c:pt>
              </c:numCache>
            </c:numRef>
          </c:val>
          <c:extLst>
            <c:ext xmlns:c16="http://schemas.microsoft.com/office/drawing/2014/chart" uri="{C3380CC4-5D6E-409C-BE32-E72D297353CC}">
              <c16:uniqueId val="{00000000-5639-4B14-B681-513103FBA7A1}"/>
            </c:ext>
          </c:extLst>
        </c:ser>
        <c:ser>
          <c:idx val="0"/>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'12.0'!$I$14</c:f>
              <c:numCache>
                <c:formatCode>0.00</c:formatCode>
                <c:ptCount val="1"/>
                <c:pt idx="0">
                  <c:v>0</c:v>
                </c:pt>
              </c:numCache>
            </c:numRef>
          </c:val>
          <c:extLst>
            <c:ext xmlns:c16="http://schemas.microsoft.com/office/drawing/2014/chart" uri="{C3380CC4-5D6E-409C-BE32-E72D297353CC}">
              <c16:uniqueId val="{00000001-5639-4B14-B681-513103FBA7A1}"/>
            </c:ext>
          </c:extLst>
        </c:ser>
        <c:dLbls>
          <c:showLegendKey val="0"/>
          <c:showVal val="0"/>
          <c:showCatName val="0"/>
          <c:showSerName val="0"/>
          <c:showPercent val="0"/>
          <c:showBubbleSize val="0"/>
        </c:dLbls>
        <c:gapWidth val="150"/>
        <c:overlap val="-40"/>
        <c:axId val="-74067344"/>
        <c:axId val="-74052112"/>
      </c:barChart>
      <c:catAx>
        <c:axId val="-74067344"/>
        <c:scaling>
          <c:orientation val="minMax"/>
        </c:scaling>
        <c:delete val="1"/>
        <c:axPos val="b"/>
        <c:majorTickMark val="out"/>
        <c:minorTickMark val="none"/>
        <c:tickLblPos val="nextTo"/>
        <c:crossAx val="-74052112"/>
        <c:crosses val="autoZero"/>
        <c:auto val="1"/>
        <c:lblAlgn val="ctr"/>
        <c:lblOffset val="100"/>
        <c:noMultiLvlLbl val="0"/>
      </c:catAx>
      <c:valAx>
        <c:axId val="-74052112"/>
        <c:scaling>
          <c:orientation val="minMax"/>
          <c:max val="10"/>
        </c:scaling>
        <c:delete val="1"/>
        <c:axPos val="l"/>
        <c:numFmt formatCode="0.00" sourceLinked="1"/>
        <c:majorTickMark val="none"/>
        <c:minorTickMark val="none"/>
        <c:tickLblPos val="nextTo"/>
        <c:crossAx val="-7406734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3399466798933599E-2"/>
          <c:y val="0.31289079371407702"/>
          <c:w val="0.88599458532250397"/>
          <c:h val="0.56810060134888196"/>
        </c:manualLayout>
      </c:layout>
      <c:barChart>
        <c:barDir val="col"/>
        <c:grouping val="clustered"/>
        <c:varyColors val="0"/>
        <c:ser>
          <c:idx val="0"/>
          <c:order val="0"/>
          <c:tx>
            <c:v>E1</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Datos!$N$108</c:f>
              <c:numCache>
                <c:formatCode>0.00</c:formatCode>
                <c:ptCount val="1"/>
                <c:pt idx="0">
                  <c:v>0</c:v>
                </c:pt>
              </c:numCache>
            </c:numRef>
          </c:val>
          <c:extLst>
            <c:ext xmlns:c16="http://schemas.microsoft.com/office/drawing/2014/chart" uri="{C3380CC4-5D6E-409C-BE32-E72D297353CC}">
              <c16:uniqueId val="{00000000-DDC5-4B98-AB03-4E0A04FE1C20}"/>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Datos!$N$109</c:f>
              <c:numCache>
                <c:formatCode>0.00</c:formatCode>
                <c:ptCount val="1"/>
                <c:pt idx="0">
                  <c:v>0</c:v>
                </c:pt>
              </c:numCache>
            </c:numRef>
          </c:val>
          <c:extLst>
            <c:ext xmlns:c16="http://schemas.microsoft.com/office/drawing/2014/chart" uri="{C3380CC4-5D6E-409C-BE32-E72D297353CC}">
              <c16:uniqueId val="{00000001-DDC5-4B98-AB03-4E0A04FE1C20}"/>
            </c:ext>
          </c:extLst>
        </c:ser>
        <c:ser>
          <c:idx val="2"/>
          <c:order val="2"/>
          <c:tx>
            <c:v>E3</c:v>
          </c:tx>
          <c:spPr>
            <a:solidFill>
              <a:srgbClr val="264E59"/>
            </a:solidFill>
            <a:effectLst/>
          </c:spPr>
          <c:invertIfNegative val="0"/>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Datos!$N$110</c:f>
              <c:numCache>
                <c:formatCode>0.00</c:formatCode>
                <c:ptCount val="1"/>
                <c:pt idx="0">
                  <c:v>0</c:v>
                </c:pt>
              </c:numCache>
            </c:numRef>
          </c:val>
          <c:extLst>
            <c:ext xmlns:c16="http://schemas.microsoft.com/office/drawing/2014/chart" uri="{C3380CC4-5D6E-409C-BE32-E72D297353CC}">
              <c16:uniqueId val="{00000002-DDC5-4B98-AB03-4E0A04FE1C20}"/>
            </c:ext>
          </c:extLst>
        </c:ser>
        <c:dLbls>
          <c:showLegendKey val="0"/>
          <c:showVal val="1"/>
          <c:showCatName val="0"/>
          <c:showSerName val="0"/>
          <c:showPercent val="0"/>
          <c:showBubbleSize val="0"/>
        </c:dLbls>
        <c:gapWidth val="150"/>
        <c:overlap val="-40"/>
        <c:axId val="-74068976"/>
        <c:axId val="-74068432"/>
      </c:barChart>
      <c:catAx>
        <c:axId val="-74068976"/>
        <c:scaling>
          <c:orientation val="minMax"/>
        </c:scaling>
        <c:delete val="1"/>
        <c:axPos val="b"/>
        <c:numFmt formatCode="General" sourceLinked="1"/>
        <c:majorTickMark val="out"/>
        <c:minorTickMark val="none"/>
        <c:tickLblPos val="nextTo"/>
        <c:crossAx val="-74068432"/>
        <c:crosses val="autoZero"/>
        <c:auto val="1"/>
        <c:lblAlgn val="ctr"/>
        <c:lblOffset val="100"/>
        <c:noMultiLvlLbl val="0"/>
      </c:catAx>
      <c:valAx>
        <c:axId val="-74068432"/>
        <c:scaling>
          <c:orientation val="minMax"/>
          <c:max val="10"/>
        </c:scaling>
        <c:delete val="1"/>
        <c:axPos val="l"/>
        <c:numFmt formatCode="0.00" sourceLinked="1"/>
        <c:majorTickMark val="none"/>
        <c:minorTickMark val="none"/>
        <c:tickLblPos val="nextTo"/>
        <c:crossAx val="-7406897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897E-4C99-B71F-F7B2FB39822B}"/>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'12.0'!$I$3</c:f>
              <c:numCache>
                <c:formatCode>0.00</c:formatCode>
                <c:ptCount val="1"/>
                <c:pt idx="0">
                  <c:v>0</c:v>
                </c:pt>
              </c:numCache>
            </c:numRef>
          </c:val>
          <c:extLst>
            <c:ext xmlns:c16="http://schemas.microsoft.com/office/drawing/2014/chart" uri="{C3380CC4-5D6E-409C-BE32-E72D297353CC}">
              <c16:uniqueId val="{00000001-897E-4C99-B71F-F7B2FB39822B}"/>
            </c:ext>
          </c:extLst>
        </c:ser>
        <c:ser>
          <c:idx val="1"/>
          <c:order val="1"/>
          <c:tx>
            <c:v>E2</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'12.0'!$I$9</c:f>
              <c:numCache>
                <c:formatCode>0.00</c:formatCode>
                <c:ptCount val="1"/>
                <c:pt idx="0">
                  <c:v>0</c:v>
                </c:pt>
              </c:numCache>
            </c:numRef>
          </c:val>
          <c:extLst>
            <c:ext xmlns:c16="http://schemas.microsoft.com/office/drawing/2014/chart" uri="{C3380CC4-5D6E-409C-BE32-E72D297353CC}">
              <c16:uniqueId val="{00000002-897E-4C99-B71F-F7B2FB39822B}"/>
            </c:ext>
          </c:extLst>
        </c:ser>
        <c:ser>
          <c:idx val="2"/>
          <c:order val="2"/>
          <c:tx>
            <c:v>E3</c:v>
          </c:tx>
          <c:spPr>
            <a:solidFill>
              <a:srgbClr val="264E59"/>
            </a:solidFill>
            <a:effectLst/>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'12.0'!$I$15</c:f>
              <c:numCache>
                <c:formatCode>0.00</c:formatCode>
                <c:ptCount val="1"/>
                <c:pt idx="0">
                  <c:v>0</c:v>
                </c:pt>
              </c:numCache>
            </c:numRef>
          </c:val>
          <c:extLst>
            <c:ext xmlns:c16="http://schemas.microsoft.com/office/drawing/2014/chart" uri="{C3380CC4-5D6E-409C-BE32-E72D297353CC}">
              <c16:uniqueId val="{00000003-897E-4C99-B71F-F7B2FB39822B}"/>
            </c:ext>
          </c:extLst>
        </c:ser>
        <c:dLbls>
          <c:showLegendKey val="0"/>
          <c:showVal val="0"/>
          <c:showCatName val="0"/>
          <c:showSerName val="0"/>
          <c:showPercent val="0"/>
          <c:showBubbleSize val="0"/>
        </c:dLbls>
        <c:gapWidth val="150"/>
        <c:overlap val="-40"/>
        <c:axId val="-74069520"/>
        <c:axId val="-74076048"/>
      </c:barChart>
      <c:catAx>
        <c:axId val="-74069520"/>
        <c:scaling>
          <c:orientation val="minMax"/>
        </c:scaling>
        <c:delete val="1"/>
        <c:axPos val="b"/>
        <c:majorTickMark val="out"/>
        <c:minorTickMark val="none"/>
        <c:tickLblPos val="nextTo"/>
        <c:crossAx val="-74076048"/>
        <c:crosses val="autoZero"/>
        <c:auto val="1"/>
        <c:lblAlgn val="ctr"/>
        <c:lblOffset val="100"/>
        <c:noMultiLvlLbl val="0"/>
      </c:catAx>
      <c:valAx>
        <c:axId val="-74076048"/>
        <c:scaling>
          <c:orientation val="minMax"/>
          <c:max val="10"/>
        </c:scaling>
        <c:delete val="1"/>
        <c:axPos val="l"/>
        <c:numFmt formatCode="0.00" sourceLinked="1"/>
        <c:majorTickMark val="none"/>
        <c:minorTickMark val="none"/>
        <c:tickLblPos val="nextTo"/>
        <c:crossAx val="-74069520"/>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Datos!$Q$5</c:f>
              <c:strCache>
                <c:ptCount val="1"/>
                <c:pt idx="0">
                  <c:v>&lt;3.50 </c:v>
                </c:pt>
              </c:strCache>
            </c:strRef>
          </c:tx>
          <c:spPr>
            <a:solidFill>
              <a:srgbClr val="FF00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Datos!$R$4:$U$4</c:f>
              <c:strCache>
                <c:ptCount val="4"/>
                <c:pt idx="0">
                  <c:v>Estado</c:v>
                </c:pt>
                <c:pt idx="1">
                  <c:v>Calidad</c:v>
                </c:pt>
                <c:pt idx="2">
                  <c:v>Técnico</c:v>
                </c:pt>
                <c:pt idx="3">
                  <c:v>Financiero</c:v>
                </c:pt>
              </c:strCache>
            </c:strRef>
          </c:cat>
          <c:val>
            <c:numRef>
              <c:f>Datos!$R$5:$U$5</c:f>
              <c:numCache>
                <c:formatCode>0.00</c:formatCode>
                <c:ptCount val="4"/>
                <c:pt idx="0" formatCode="General">
                  <c:v>0</c:v>
                </c:pt>
                <c:pt idx="1">
                  <c:v>0</c:v>
                </c:pt>
                <c:pt idx="2" formatCode="General">
                  <c:v>0</c:v>
                </c:pt>
                <c:pt idx="3" formatCode="General">
                  <c:v>0</c:v>
                </c:pt>
              </c:numCache>
            </c:numRef>
          </c:val>
          <c:extLst>
            <c:ext xmlns:c16="http://schemas.microsoft.com/office/drawing/2014/chart" uri="{C3380CC4-5D6E-409C-BE32-E72D297353CC}">
              <c16:uniqueId val="{00000000-D1A9-4BA4-B52D-3473C930003E}"/>
            </c:ext>
          </c:extLst>
        </c:ser>
        <c:ser>
          <c:idx val="1"/>
          <c:order val="1"/>
          <c:tx>
            <c:strRef>
              <c:f>Datos!$Q$6</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Datos!$R$4:$U$4</c:f>
              <c:strCache>
                <c:ptCount val="4"/>
                <c:pt idx="0">
                  <c:v>Estado</c:v>
                </c:pt>
                <c:pt idx="1">
                  <c:v>Calidad</c:v>
                </c:pt>
                <c:pt idx="2">
                  <c:v>Técnico</c:v>
                </c:pt>
                <c:pt idx="3">
                  <c:v>Financiero</c:v>
                </c:pt>
              </c:strCache>
            </c:strRef>
          </c:cat>
          <c:val>
            <c:numRef>
              <c:f>Datos!$R$6:$U$6</c:f>
              <c:numCache>
                <c:formatCode>0.00</c:formatCode>
                <c:ptCount val="4"/>
                <c:pt idx="0">
                  <c:v>#N/A</c:v>
                </c:pt>
                <c:pt idx="1">
                  <c:v>#N/A</c:v>
                </c:pt>
                <c:pt idx="2" formatCode="General">
                  <c:v>#N/A</c:v>
                </c:pt>
                <c:pt idx="3">
                  <c:v>#N/A</c:v>
                </c:pt>
              </c:numCache>
            </c:numRef>
          </c:val>
          <c:extLst>
            <c:ext xmlns:c16="http://schemas.microsoft.com/office/drawing/2014/chart" uri="{C3380CC4-5D6E-409C-BE32-E72D297353CC}">
              <c16:uniqueId val="{00000001-D1A9-4BA4-B52D-3473C930003E}"/>
            </c:ext>
          </c:extLst>
        </c:ser>
        <c:ser>
          <c:idx val="2"/>
          <c:order val="2"/>
          <c:tx>
            <c:strRef>
              <c:f>Datos!$Q$7</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Datos!$R$4:$U$4</c:f>
              <c:strCache>
                <c:ptCount val="4"/>
                <c:pt idx="0">
                  <c:v>Estado</c:v>
                </c:pt>
                <c:pt idx="1">
                  <c:v>Calidad</c:v>
                </c:pt>
                <c:pt idx="2">
                  <c:v>Técnico</c:v>
                </c:pt>
                <c:pt idx="3">
                  <c:v>Financiero</c:v>
                </c:pt>
              </c:strCache>
            </c:strRef>
          </c:cat>
          <c:val>
            <c:numRef>
              <c:f>Datos!$R$7:$U$7</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2-D1A9-4BA4-B52D-3473C930003E}"/>
            </c:ext>
          </c:extLst>
        </c:ser>
        <c:ser>
          <c:idx val="3"/>
          <c:order val="3"/>
          <c:tx>
            <c:strRef>
              <c:f>Datos!$Q$8</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Datos!$R$4:$U$4</c:f>
              <c:strCache>
                <c:ptCount val="4"/>
                <c:pt idx="0">
                  <c:v>Estado</c:v>
                </c:pt>
                <c:pt idx="1">
                  <c:v>Calidad</c:v>
                </c:pt>
                <c:pt idx="2">
                  <c:v>Técnico</c:v>
                </c:pt>
                <c:pt idx="3">
                  <c:v>Financiero</c:v>
                </c:pt>
              </c:strCache>
            </c:strRef>
          </c:cat>
          <c:val>
            <c:numRef>
              <c:f>Datos!$R$8:$U$8</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D1A9-4BA4-B52D-3473C930003E}"/>
            </c:ext>
          </c:extLst>
        </c:ser>
        <c:dLbls>
          <c:dLblPos val="ctr"/>
          <c:showLegendKey val="0"/>
          <c:showVal val="1"/>
          <c:showCatName val="0"/>
          <c:showSerName val="0"/>
          <c:showPercent val="0"/>
          <c:showBubbleSize val="0"/>
        </c:dLbls>
        <c:gapWidth val="150"/>
        <c:overlap val="100"/>
        <c:axId val="-74066800"/>
        <c:axId val="-74065168"/>
      </c:barChart>
      <c:catAx>
        <c:axId val="-74066800"/>
        <c:scaling>
          <c:orientation val="minMax"/>
        </c:scaling>
        <c:delete val="0"/>
        <c:axPos val="b"/>
        <c:numFmt formatCode="General" sourceLinked="1"/>
        <c:majorTickMark val="out"/>
        <c:minorTickMark val="none"/>
        <c:tickLblPos val="nextTo"/>
        <c:crossAx val="-74065168"/>
        <c:crosses val="autoZero"/>
        <c:auto val="1"/>
        <c:lblAlgn val="ctr"/>
        <c:lblOffset val="100"/>
        <c:noMultiLvlLbl val="0"/>
      </c:catAx>
      <c:valAx>
        <c:axId val="-74065168"/>
        <c:scaling>
          <c:orientation val="minMax"/>
          <c:max val="10"/>
        </c:scaling>
        <c:delete val="0"/>
        <c:axPos val="l"/>
        <c:numFmt formatCode="General" sourceLinked="1"/>
        <c:majorTickMark val="out"/>
        <c:minorTickMark val="none"/>
        <c:tickLblPos val="nextTo"/>
        <c:crossAx val="-74066800"/>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Datos!$Q$18</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Datos!$R$17:$U$17</c:f>
              <c:strCache>
                <c:ptCount val="4"/>
                <c:pt idx="0">
                  <c:v>Estado</c:v>
                </c:pt>
                <c:pt idx="1">
                  <c:v>Calidad</c:v>
                </c:pt>
                <c:pt idx="2">
                  <c:v>Técnico</c:v>
                </c:pt>
                <c:pt idx="3">
                  <c:v>Financiero</c:v>
                </c:pt>
              </c:strCache>
            </c:strRef>
          </c:cat>
          <c:val>
            <c:numRef>
              <c:f>Datos!$R$18:$U$18</c:f>
              <c:numCache>
                <c:formatCode>General</c:formatCode>
                <c:ptCount val="4"/>
                <c:pt idx="0">
                  <c:v>0</c:v>
                </c:pt>
                <c:pt idx="1">
                  <c:v>0</c:v>
                </c:pt>
                <c:pt idx="2" formatCode="0.00">
                  <c:v>0</c:v>
                </c:pt>
                <c:pt idx="3">
                  <c:v>0</c:v>
                </c:pt>
              </c:numCache>
            </c:numRef>
          </c:val>
          <c:extLst>
            <c:ext xmlns:c16="http://schemas.microsoft.com/office/drawing/2014/chart" uri="{C3380CC4-5D6E-409C-BE32-E72D297353CC}">
              <c16:uniqueId val="{00000000-F4F4-4390-830E-08C2D85815E7}"/>
            </c:ext>
          </c:extLst>
        </c:ser>
        <c:ser>
          <c:idx val="1"/>
          <c:order val="1"/>
          <c:tx>
            <c:strRef>
              <c:f>Datos!$Q$19</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Datos!$R$17:$U$17</c:f>
              <c:strCache>
                <c:ptCount val="4"/>
                <c:pt idx="0">
                  <c:v>Estado</c:v>
                </c:pt>
                <c:pt idx="1">
                  <c:v>Calidad</c:v>
                </c:pt>
                <c:pt idx="2">
                  <c:v>Técnico</c:v>
                </c:pt>
                <c:pt idx="3">
                  <c:v>Financiero</c:v>
                </c:pt>
              </c:strCache>
            </c:strRef>
          </c:cat>
          <c:val>
            <c:numRef>
              <c:f>Datos!$R$19:$U$19</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1-F4F4-4390-830E-08C2D85815E7}"/>
            </c:ext>
          </c:extLst>
        </c:ser>
        <c:ser>
          <c:idx val="2"/>
          <c:order val="2"/>
          <c:tx>
            <c:strRef>
              <c:f>Datos!$Q$20</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Datos!$R$17:$U$17</c:f>
              <c:strCache>
                <c:ptCount val="4"/>
                <c:pt idx="0">
                  <c:v>Estado</c:v>
                </c:pt>
                <c:pt idx="1">
                  <c:v>Calidad</c:v>
                </c:pt>
                <c:pt idx="2">
                  <c:v>Técnico</c:v>
                </c:pt>
                <c:pt idx="3">
                  <c:v>Financiero</c:v>
                </c:pt>
              </c:strCache>
            </c:strRef>
          </c:cat>
          <c:val>
            <c:numRef>
              <c:f>Datos!$R$20:$U$20</c:f>
              <c:numCache>
                <c:formatCode>General</c:formatCode>
                <c:ptCount val="4"/>
                <c:pt idx="0">
                  <c:v>#N/A</c:v>
                </c:pt>
                <c:pt idx="1">
                  <c:v>#N/A</c:v>
                </c:pt>
                <c:pt idx="2">
                  <c:v>#N/A</c:v>
                </c:pt>
                <c:pt idx="3" formatCode="0.00">
                  <c:v>#N/A</c:v>
                </c:pt>
              </c:numCache>
            </c:numRef>
          </c:val>
          <c:extLst>
            <c:ext xmlns:c16="http://schemas.microsoft.com/office/drawing/2014/chart" uri="{C3380CC4-5D6E-409C-BE32-E72D297353CC}">
              <c16:uniqueId val="{00000002-F4F4-4390-830E-08C2D85815E7}"/>
            </c:ext>
          </c:extLst>
        </c:ser>
        <c:ser>
          <c:idx val="3"/>
          <c:order val="3"/>
          <c:tx>
            <c:strRef>
              <c:f>Datos!$Q$21</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Datos!$R$17:$U$17</c:f>
              <c:strCache>
                <c:ptCount val="4"/>
                <c:pt idx="0">
                  <c:v>Estado</c:v>
                </c:pt>
                <c:pt idx="1">
                  <c:v>Calidad</c:v>
                </c:pt>
                <c:pt idx="2">
                  <c:v>Técnico</c:v>
                </c:pt>
                <c:pt idx="3">
                  <c:v>Financiero</c:v>
                </c:pt>
              </c:strCache>
            </c:strRef>
          </c:cat>
          <c:val>
            <c:numRef>
              <c:f>Datos!$R$21:$U$21</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F4F4-4390-830E-08C2D85815E7}"/>
            </c:ext>
          </c:extLst>
        </c:ser>
        <c:dLbls>
          <c:dLblPos val="ctr"/>
          <c:showLegendKey val="0"/>
          <c:showVal val="1"/>
          <c:showCatName val="0"/>
          <c:showSerName val="0"/>
          <c:showPercent val="0"/>
          <c:showBubbleSize val="0"/>
        </c:dLbls>
        <c:gapWidth val="150"/>
        <c:overlap val="100"/>
        <c:axId val="-74047216"/>
        <c:axId val="-74046672"/>
      </c:barChart>
      <c:catAx>
        <c:axId val="-74047216"/>
        <c:scaling>
          <c:orientation val="minMax"/>
        </c:scaling>
        <c:delete val="0"/>
        <c:axPos val="b"/>
        <c:numFmt formatCode="General" sourceLinked="1"/>
        <c:majorTickMark val="out"/>
        <c:minorTickMark val="none"/>
        <c:tickLblPos val="nextTo"/>
        <c:crossAx val="-74046672"/>
        <c:crosses val="autoZero"/>
        <c:auto val="1"/>
        <c:lblAlgn val="ctr"/>
        <c:lblOffset val="100"/>
        <c:noMultiLvlLbl val="0"/>
      </c:catAx>
      <c:valAx>
        <c:axId val="-74046672"/>
        <c:scaling>
          <c:orientation val="minMax"/>
          <c:max val="10"/>
        </c:scaling>
        <c:delete val="0"/>
        <c:axPos val="l"/>
        <c:numFmt formatCode="General" sourceLinked="1"/>
        <c:majorTickMark val="out"/>
        <c:minorTickMark val="none"/>
        <c:tickLblPos val="nextTo"/>
        <c:crossAx val="-74047216"/>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Datos!$Q$28</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Datos!$R$27:$U$27</c:f>
              <c:strCache>
                <c:ptCount val="4"/>
                <c:pt idx="0">
                  <c:v>Estado</c:v>
                </c:pt>
                <c:pt idx="1">
                  <c:v>Calidad</c:v>
                </c:pt>
                <c:pt idx="2">
                  <c:v>Técnico</c:v>
                </c:pt>
                <c:pt idx="3">
                  <c:v>Financiero</c:v>
                </c:pt>
              </c:strCache>
            </c:strRef>
          </c:cat>
          <c:val>
            <c:numRef>
              <c:f>Datos!$R$28:$U$28</c:f>
              <c:numCache>
                <c:formatCode>General</c:formatCode>
                <c:ptCount val="4"/>
                <c:pt idx="0">
                  <c:v>0</c:v>
                </c:pt>
                <c:pt idx="1">
                  <c:v>0</c:v>
                </c:pt>
                <c:pt idx="2" formatCode="0.00">
                  <c:v>0</c:v>
                </c:pt>
                <c:pt idx="3">
                  <c:v>0</c:v>
                </c:pt>
              </c:numCache>
            </c:numRef>
          </c:val>
          <c:extLst>
            <c:ext xmlns:c16="http://schemas.microsoft.com/office/drawing/2014/chart" uri="{C3380CC4-5D6E-409C-BE32-E72D297353CC}">
              <c16:uniqueId val="{00000000-2E78-4AAA-A53D-F744D1FFA19C}"/>
            </c:ext>
          </c:extLst>
        </c:ser>
        <c:ser>
          <c:idx val="1"/>
          <c:order val="1"/>
          <c:tx>
            <c:strRef>
              <c:f>Datos!$Q$29</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Datos!$R$27:$U$27</c:f>
              <c:strCache>
                <c:ptCount val="4"/>
                <c:pt idx="0">
                  <c:v>Estado</c:v>
                </c:pt>
                <c:pt idx="1">
                  <c:v>Calidad</c:v>
                </c:pt>
                <c:pt idx="2">
                  <c:v>Técnico</c:v>
                </c:pt>
                <c:pt idx="3">
                  <c:v>Financiero</c:v>
                </c:pt>
              </c:strCache>
            </c:strRef>
          </c:cat>
          <c:val>
            <c:numRef>
              <c:f>Datos!$R$29:$U$29</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1-2E78-4AAA-A53D-F744D1FFA19C}"/>
            </c:ext>
          </c:extLst>
        </c:ser>
        <c:ser>
          <c:idx val="2"/>
          <c:order val="2"/>
          <c:tx>
            <c:strRef>
              <c:f>Datos!$Q$30</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Datos!$R$27:$U$27</c:f>
              <c:strCache>
                <c:ptCount val="4"/>
                <c:pt idx="0">
                  <c:v>Estado</c:v>
                </c:pt>
                <c:pt idx="1">
                  <c:v>Calidad</c:v>
                </c:pt>
                <c:pt idx="2">
                  <c:v>Técnico</c:v>
                </c:pt>
                <c:pt idx="3">
                  <c:v>Financiero</c:v>
                </c:pt>
              </c:strCache>
            </c:strRef>
          </c:cat>
          <c:val>
            <c:numRef>
              <c:f>Datos!$R$30:$U$30</c:f>
              <c:numCache>
                <c:formatCode>General</c:formatCode>
                <c:ptCount val="4"/>
                <c:pt idx="0" formatCode="0.00">
                  <c:v>#N/A</c:v>
                </c:pt>
                <c:pt idx="1">
                  <c:v>#N/A</c:v>
                </c:pt>
                <c:pt idx="2">
                  <c:v>#N/A</c:v>
                </c:pt>
                <c:pt idx="3" formatCode="0.00">
                  <c:v>#N/A</c:v>
                </c:pt>
              </c:numCache>
            </c:numRef>
          </c:val>
          <c:extLst>
            <c:ext xmlns:c16="http://schemas.microsoft.com/office/drawing/2014/chart" uri="{C3380CC4-5D6E-409C-BE32-E72D297353CC}">
              <c16:uniqueId val="{00000002-2E78-4AAA-A53D-F744D1FFA19C}"/>
            </c:ext>
          </c:extLst>
        </c:ser>
        <c:ser>
          <c:idx val="3"/>
          <c:order val="3"/>
          <c:tx>
            <c:strRef>
              <c:f>Datos!$Q$31</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Datos!$R$27:$U$27</c:f>
              <c:strCache>
                <c:ptCount val="4"/>
                <c:pt idx="0">
                  <c:v>Estado</c:v>
                </c:pt>
                <c:pt idx="1">
                  <c:v>Calidad</c:v>
                </c:pt>
                <c:pt idx="2">
                  <c:v>Técnico</c:v>
                </c:pt>
                <c:pt idx="3">
                  <c:v>Financiero</c:v>
                </c:pt>
              </c:strCache>
            </c:strRef>
          </c:cat>
          <c:val>
            <c:numRef>
              <c:f>Datos!$R$31:$U$31</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2E78-4AAA-A53D-F744D1FFA19C}"/>
            </c:ext>
          </c:extLst>
        </c:ser>
        <c:dLbls>
          <c:dLblPos val="ctr"/>
          <c:showLegendKey val="0"/>
          <c:showVal val="1"/>
          <c:showCatName val="0"/>
          <c:showSerName val="0"/>
          <c:showPercent val="0"/>
          <c:showBubbleSize val="0"/>
        </c:dLbls>
        <c:gapWidth val="150"/>
        <c:overlap val="100"/>
        <c:axId val="-74049392"/>
        <c:axId val="-74046128"/>
      </c:barChart>
      <c:catAx>
        <c:axId val="-74049392"/>
        <c:scaling>
          <c:orientation val="minMax"/>
        </c:scaling>
        <c:delete val="0"/>
        <c:axPos val="b"/>
        <c:numFmt formatCode="General" sourceLinked="1"/>
        <c:majorTickMark val="out"/>
        <c:minorTickMark val="none"/>
        <c:tickLblPos val="nextTo"/>
        <c:crossAx val="-74046128"/>
        <c:crosses val="autoZero"/>
        <c:auto val="1"/>
        <c:lblAlgn val="ctr"/>
        <c:lblOffset val="100"/>
        <c:noMultiLvlLbl val="0"/>
      </c:catAx>
      <c:valAx>
        <c:axId val="-74046128"/>
        <c:scaling>
          <c:orientation val="minMax"/>
          <c:max val="10"/>
        </c:scaling>
        <c:delete val="0"/>
        <c:axPos val="l"/>
        <c:numFmt formatCode="General" sourceLinked="1"/>
        <c:majorTickMark val="out"/>
        <c:minorTickMark val="none"/>
        <c:tickLblPos val="nextTo"/>
        <c:crossAx val="-74049392"/>
        <c:crosses val="autoZero"/>
        <c:crossBetween val="between"/>
      </c:valAx>
    </c:plotArea>
    <c:legend>
      <c:legendPos val="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Datos!$Q$39</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Datos!$R$38:$U$38</c:f>
              <c:strCache>
                <c:ptCount val="4"/>
                <c:pt idx="0">
                  <c:v>Estado</c:v>
                </c:pt>
                <c:pt idx="1">
                  <c:v>Calidad</c:v>
                </c:pt>
                <c:pt idx="2">
                  <c:v>Técnico</c:v>
                </c:pt>
                <c:pt idx="3">
                  <c:v>Financiero</c:v>
                </c:pt>
              </c:strCache>
            </c:strRef>
          </c:cat>
          <c:val>
            <c:numRef>
              <c:f>Datos!$R$39:$U$39</c:f>
              <c:numCache>
                <c:formatCode>General</c:formatCode>
                <c:ptCount val="4"/>
                <c:pt idx="0">
                  <c:v>0</c:v>
                </c:pt>
                <c:pt idx="1">
                  <c:v>0</c:v>
                </c:pt>
                <c:pt idx="2" formatCode="0.00">
                  <c:v>0</c:v>
                </c:pt>
                <c:pt idx="3" formatCode="0.00">
                  <c:v>0</c:v>
                </c:pt>
              </c:numCache>
            </c:numRef>
          </c:val>
          <c:extLst>
            <c:ext xmlns:c16="http://schemas.microsoft.com/office/drawing/2014/chart" uri="{C3380CC4-5D6E-409C-BE32-E72D297353CC}">
              <c16:uniqueId val="{00000000-3020-4C8E-800A-328093EA9CD6}"/>
            </c:ext>
          </c:extLst>
        </c:ser>
        <c:ser>
          <c:idx val="1"/>
          <c:order val="1"/>
          <c:tx>
            <c:strRef>
              <c:f>Datos!$Q$40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Datos!$R$38:$U$38</c:f>
              <c:strCache>
                <c:ptCount val="4"/>
                <c:pt idx="0">
                  <c:v>Estado</c:v>
                </c:pt>
                <c:pt idx="1">
                  <c:v>Calidad</c:v>
                </c:pt>
                <c:pt idx="2">
                  <c:v>Técnico</c:v>
                </c:pt>
                <c:pt idx="3">
                  <c:v>Financiero</c:v>
                </c:pt>
              </c:strCache>
            </c:strRef>
          </c:cat>
          <c:val>
            <c:numRef>
              <c:f>Datos!$R$40:$U$40</c:f>
              <c:numCache>
                <c:formatCode>0.00</c:formatCode>
                <c:ptCount val="4"/>
                <c:pt idx="0" formatCode="General">
                  <c:v>#N/A</c:v>
                </c:pt>
                <c:pt idx="1">
                  <c:v>#N/A</c:v>
                </c:pt>
                <c:pt idx="2">
                  <c:v>#N/A</c:v>
                </c:pt>
                <c:pt idx="3" formatCode="General">
                  <c:v>#N/A</c:v>
                </c:pt>
              </c:numCache>
            </c:numRef>
          </c:val>
          <c:extLst>
            <c:ext xmlns:c16="http://schemas.microsoft.com/office/drawing/2014/chart" uri="{C3380CC4-5D6E-409C-BE32-E72D297353CC}">
              <c16:uniqueId val="{00000001-3020-4C8E-800A-328093EA9CD6}"/>
            </c:ext>
          </c:extLst>
        </c:ser>
        <c:ser>
          <c:idx val="2"/>
          <c:order val="2"/>
          <c:tx>
            <c:strRef>
              <c:f>Datos!$Q$41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Datos!$R$38:$U$38</c:f>
              <c:strCache>
                <c:ptCount val="4"/>
                <c:pt idx="0">
                  <c:v>Estado</c:v>
                </c:pt>
                <c:pt idx="1">
                  <c:v>Calidad</c:v>
                </c:pt>
                <c:pt idx="2">
                  <c:v>Técnico</c:v>
                </c:pt>
                <c:pt idx="3">
                  <c:v>Financiero</c:v>
                </c:pt>
              </c:strCache>
            </c:strRef>
          </c:cat>
          <c:val>
            <c:numRef>
              <c:f>Datos!$R$41:$U$41</c:f>
              <c:numCache>
                <c:formatCode>General</c:formatCode>
                <c:ptCount val="4"/>
                <c:pt idx="0" formatCode="0.00">
                  <c:v>#N/A</c:v>
                </c:pt>
                <c:pt idx="1">
                  <c:v>#N/A</c:v>
                </c:pt>
                <c:pt idx="2">
                  <c:v>#N/A</c:v>
                </c:pt>
                <c:pt idx="3">
                  <c:v>#N/A</c:v>
                </c:pt>
              </c:numCache>
            </c:numRef>
          </c:val>
          <c:extLst>
            <c:ext xmlns:c16="http://schemas.microsoft.com/office/drawing/2014/chart" uri="{C3380CC4-5D6E-409C-BE32-E72D297353CC}">
              <c16:uniqueId val="{00000002-3020-4C8E-800A-328093EA9CD6}"/>
            </c:ext>
          </c:extLst>
        </c:ser>
        <c:ser>
          <c:idx val="3"/>
          <c:order val="3"/>
          <c:tx>
            <c:strRef>
              <c:f>Datos!$Q$42</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Datos!$R$38:$U$38</c:f>
              <c:strCache>
                <c:ptCount val="4"/>
                <c:pt idx="0">
                  <c:v>Estado</c:v>
                </c:pt>
                <c:pt idx="1">
                  <c:v>Calidad</c:v>
                </c:pt>
                <c:pt idx="2">
                  <c:v>Técnico</c:v>
                </c:pt>
                <c:pt idx="3">
                  <c:v>Financiero</c:v>
                </c:pt>
              </c:strCache>
            </c:strRef>
          </c:cat>
          <c:val>
            <c:numRef>
              <c:f>Datos!$R$42:$U$42</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3-3020-4C8E-800A-328093EA9CD6}"/>
            </c:ext>
          </c:extLst>
        </c:ser>
        <c:dLbls>
          <c:dLblPos val="ctr"/>
          <c:showLegendKey val="0"/>
          <c:showVal val="1"/>
          <c:showCatName val="0"/>
          <c:showSerName val="0"/>
          <c:showPercent val="0"/>
          <c:showBubbleSize val="0"/>
        </c:dLbls>
        <c:gapWidth val="150"/>
        <c:overlap val="100"/>
        <c:axId val="-74045584"/>
        <c:axId val="-74071152"/>
      </c:barChart>
      <c:catAx>
        <c:axId val="-74045584"/>
        <c:scaling>
          <c:orientation val="minMax"/>
        </c:scaling>
        <c:delete val="0"/>
        <c:axPos val="b"/>
        <c:numFmt formatCode="General" sourceLinked="1"/>
        <c:majorTickMark val="out"/>
        <c:minorTickMark val="none"/>
        <c:tickLblPos val="nextTo"/>
        <c:crossAx val="-74071152"/>
        <c:crosses val="autoZero"/>
        <c:auto val="1"/>
        <c:lblAlgn val="ctr"/>
        <c:lblOffset val="100"/>
        <c:noMultiLvlLbl val="0"/>
      </c:catAx>
      <c:valAx>
        <c:axId val="-74071152"/>
        <c:scaling>
          <c:orientation val="minMax"/>
          <c:max val="10"/>
        </c:scaling>
        <c:delete val="0"/>
        <c:axPos val="l"/>
        <c:numFmt formatCode="General" sourceLinked="1"/>
        <c:majorTickMark val="out"/>
        <c:minorTickMark val="none"/>
        <c:tickLblPos val="nextTo"/>
        <c:crossAx val="-74045584"/>
        <c:crosses val="autoZero"/>
        <c:crossBetween val="between"/>
      </c:valAx>
    </c:plotArea>
    <c:legend>
      <c:legendPos val="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Datos!$Q$49</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Datos!$R$48:$U$48</c:f>
              <c:strCache>
                <c:ptCount val="4"/>
                <c:pt idx="0">
                  <c:v>Estado</c:v>
                </c:pt>
                <c:pt idx="1">
                  <c:v>Calidad</c:v>
                </c:pt>
                <c:pt idx="2">
                  <c:v>Técnico</c:v>
                </c:pt>
                <c:pt idx="3">
                  <c:v>Financiero</c:v>
                </c:pt>
              </c:strCache>
            </c:strRef>
          </c:cat>
          <c:val>
            <c:numRef>
              <c:f>Datos!$R$49:$U$49</c:f>
              <c:numCache>
                <c:formatCode>0.00</c:formatCode>
                <c:ptCount val="4"/>
                <c:pt idx="0">
                  <c:v>0</c:v>
                </c:pt>
                <c:pt idx="1">
                  <c:v>0</c:v>
                </c:pt>
                <c:pt idx="2">
                  <c:v>0</c:v>
                </c:pt>
                <c:pt idx="3">
                  <c:v>0</c:v>
                </c:pt>
              </c:numCache>
            </c:numRef>
          </c:val>
          <c:extLst>
            <c:ext xmlns:c16="http://schemas.microsoft.com/office/drawing/2014/chart" uri="{C3380CC4-5D6E-409C-BE32-E72D297353CC}">
              <c16:uniqueId val="{00000000-6371-4525-B028-887308F15C4B}"/>
            </c:ext>
          </c:extLst>
        </c:ser>
        <c:ser>
          <c:idx val="1"/>
          <c:order val="1"/>
          <c:tx>
            <c:strRef>
              <c:f>Datos!$Q$50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Datos!$R$48:$U$48</c:f>
              <c:strCache>
                <c:ptCount val="4"/>
                <c:pt idx="0">
                  <c:v>Estado</c:v>
                </c:pt>
                <c:pt idx="1">
                  <c:v>Calidad</c:v>
                </c:pt>
                <c:pt idx="2">
                  <c:v>Técnico</c:v>
                </c:pt>
                <c:pt idx="3">
                  <c:v>Financiero</c:v>
                </c:pt>
              </c:strCache>
            </c:strRef>
          </c:cat>
          <c:val>
            <c:numRef>
              <c:f>Datos!$R$50:$U$50</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1-6371-4525-B028-887308F15C4B}"/>
            </c:ext>
          </c:extLst>
        </c:ser>
        <c:ser>
          <c:idx val="2"/>
          <c:order val="2"/>
          <c:tx>
            <c:strRef>
              <c:f>Datos!$Q$51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Datos!$R$48:$U$48</c:f>
              <c:strCache>
                <c:ptCount val="4"/>
                <c:pt idx="0">
                  <c:v>Estado</c:v>
                </c:pt>
                <c:pt idx="1">
                  <c:v>Calidad</c:v>
                </c:pt>
                <c:pt idx="2">
                  <c:v>Técnico</c:v>
                </c:pt>
                <c:pt idx="3">
                  <c:v>Financiero</c:v>
                </c:pt>
              </c:strCache>
            </c:strRef>
          </c:cat>
          <c:val>
            <c:numRef>
              <c:f>Datos!$R$51:$U$51</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2-6371-4525-B028-887308F15C4B}"/>
            </c:ext>
          </c:extLst>
        </c:ser>
        <c:ser>
          <c:idx val="3"/>
          <c:order val="3"/>
          <c:tx>
            <c:strRef>
              <c:f>Datos!$Q$52</c:f>
              <c:strCache>
                <c:ptCount val="1"/>
                <c:pt idx="0">
                  <c:v>8.5-10</c:v>
                </c:pt>
              </c:strCache>
            </c:strRef>
          </c:tx>
          <c:spPr>
            <a:solidFill>
              <a:srgbClr val="00B050"/>
            </a:solidFill>
          </c:spPr>
          <c:invertIfNegative val="0"/>
          <c:dLbls>
            <c:dLbl>
              <c:idx val="1"/>
              <c:tx>
                <c:rich>
                  <a:bodyPr/>
                  <a:lstStyle/>
                  <a:p>
                    <a:r>
                      <a:rPr lang="en-US"/>
                      <a:t>8.57</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674-4617-A51D-48434AC2066D}"/>
                </c:ext>
              </c:extLst>
            </c:dLbl>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Datos!$R$48:$U$48</c:f>
              <c:strCache>
                <c:ptCount val="4"/>
                <c:pt idx="0">
                  <c:v>Estado</c:v>
                </c:pt>
                <c:pt idx="1">
                  <c:v>Calidad</c:v>
                </c:pt>
                <c:pt idx="2">
                  <c:v>Técnico</c:v>
                </c:pt>
                <c:pt idx="3">
                  <c:v>Financiero</c:v>
                </c:pt>
              </c:strCache>
            </c:strRef>
          </c:cat>
          <c:val>
            <c:numRef>
              <c:f>Datos!$R$52:$U$52</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3-6371-4525-B028-887308F15C4B}"/>
            </c:ext>
          </c:extLst>
        </c:ser>
        <c:dLbls>
          <c:dLblPos val="ctr"/>
          <c:showLegendKey val="0"/>
          <c:showVal val="1"/>
          <c:showCatName val="0"/>
          <c:showSerName val="0"/>
          <c:showPercent val="0"/>
          <c:showBubbleSize val="0"/>
        </c:dLbls>
        <c:gapWidth val="150"/>
        <c:overlap val="100"/>
        <c:axId val="-74074416"/>
        <c:axId val="-74073328"/>
      </c:barChart>
      <c:catAx>
        <c:axId val="-74074416"/>
        <c:scaling>
          <c:orientation val="minMax"/>
        </c:scaling>
        <c:delete val="0"/>
        <c:axPos val="b"/>
        <c:numFmt formatCode="General" sourceLinked="1"/>
        <c:majorTickMark val="out"/>
        <c:minorTickMark val="none"/>
        <c:tickLblPos val="nextTo"/>
        <c:crossAx val="-74073328"/>
        <c:crosses val="autoZero"/>
        <c:auto val="1"/>
        <c:lblAlgn val="ctr"/>
        <c:lblOffset val="100"/>
        <c:noMultiLvlLbl val="0"/>
      </c:catAx>
      <c:valAx>
        <c:axId val="-74073328"/>
        <c:scaling>
          <c:orientation val="minMax"/>
          <c:max val="10"/>
        </c:scaling>
        <c:delete val="0"/>
        <c:axPos val="l"/>
        <c:numFmt formatCode="0.00" sourceLinked="1"/>
        <c:majorTickMark val="out"/>
        <c:minorTickMark val="none"/>
        <c:tickLblPos val="nextTo"/>
        <c:crossAx val="-74074416"/>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Datos!$Q$57</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Datos!$R$56:$U$56</c:f>
              <c:strCache>
                <c:ptCount val="4"/>
                <c:pt idx="0">
                  <c:v>Estado</c:v>
                </c:pt>
                <c:pt idx="1">
                  <c:v>Calidad</c:v>
                </c:pt>
                <c:pt idx="2">
                  <c:v>Técnico</c:v>
                </c:pt>
                <c:pt idx="3">
                  <c:v>Financiero</c:v>
                </c:pt>
              </c:strCache>
            </c:strRef>
          </c:cat>
          <c:val>
            <c:numRef>
              <c:f>Datos!$R$57:$U$57</c:f>
              <c:numCache>
                <c:formatCode>0.00</c:formatCode>
                <c:ptCount val="4"/>
                <c:pt idx="0">
                  <c:v>0</c:v>
                </c:pt>
                <c:pt idx="1">
                  <c:v>0</c:v>
                </c:pt>
                <c:pt idx="2">
                  <c:v>0</c:v>
                </c:pt>
                <c:pt idx="3" formatCode="General">
                  <c:v>0</c:v>
                </c:pt>
              </c:numCache>
            </c:numRef>
          </c:val>
          <c:extLst>
            <c:ext xmlns:c16="http://schemas.microsoft.com/office/drawing/2014/chart" uri="{C3380CC4-5D6E-409C-BE32-E72D297353CC}">
              <c16:uniqueId val="{00000000-303D-492D-B735-A50A0968B055}"/>
            </c:ext>
          </c:extLst>
        </c:ser>
        <c:ser>
          <c:idx val="1"/>
          <c:order val="1"/>
          <c:tx>
            <c:strRef>
              <c:f>Datos!$Q$58</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Datos!$R$56:$U$56</c:f>
              <c:strCache>
                <c:ptCount val="4"/>
                <c:pt idx="0">
                  <c:v>Estado</c:v>
                </c:pt>
                <c:pt idx="1">
                  <c:v>Calidad</c:v>
                </c:pt>
                <c:pt idx="2">
                  <c:v>Técnico</c:v>
                </c:pt>
                <c:pt idx="3">
                  <c:v>Financiero</c:v>
                </c:pt>
              </c:strCache>
            </c:strRef>
          </c:cat>
          <c:val>
            <c:numRef>
              <c:f>Datos!$R$58:$U$58</c:f>
              <c:numCache>
                <c:formatCode>0.00</c:formatCode>
                <c:ptCount val="4"/>
                <c:pt idx="0">
                  <c:v>#N/A</c:v>
                </c:pt>
                <c:pt idx="1">
                  <c:v>#N/A</c:v>
                </c:pt>
                <c:pt idx="2">
                  <c:v>#N/A</c:v>
                </c:pt>
                <c:pt idx="3">
                  <c:v>#N/A</c:v>
                </c:pt>
              </c:numCache>
            </c:numRef>
          </c:val>
          <c:extLst>
            <c:ext xmlns:c16="http://schemas.microsoft.com/office/drawing/2014/chart" uri="{C3380CC4-5D6E-409C-BE32-E72D297353CC}">
              <c16:uniqueId val="{00000001-303D-492D-B735-A50A0968B055}"/>
            </c:ext>
          </c:extLst>
        </c:ser>
        <c:ser>
          <c:idx val="2"/>
          <c:order val="2"/>
          <c:tx>
            <c:strRef>
              <c:f>Datos!$Q$59</c:f>
              <c:strCache>
                <c:ptCount val="1"/>
                <c:pt idx="0">
                  <c:v>7.0-8.49</c:v>
                </c:pt>
              </c:strCache>
            </c:strRef>
          </c:tx>
          <c:spPr>
            <a:solidFill>
              <a:srgbClr val="92D050"/>
            </a:solidFill>
          </c:spPr>
          <c:invertIfNegative val="0"/>
          <c:dLbls>
            <c:dLbl>
              <c:idx val="0"/>
              <c:tx>
                <c:rich>
                  <a:bodyPr/>
                  <a:lstStyle/>
                  <a:p>
                    <a:r>
                      <a:rPr lang="en-US"/>
                      <a:t>8.33</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04-44EA-8B27-D726266CAD76}"/>
                </c:ext>
              </c:extLst>
            </c:dLbl>
            <c:dLbl>
              <c:idx val="1"/>
              <c:tx>
                <c:rich>
                  <a:bodyPr/>
                  <a:lstStyle/>
                  <a:p>
                    <a:r>
                      <a:rPr lang="en-US"/>
                      <a:t>8.33</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04-44EA-8B27-D726266CAD76}"/>
                </c:ext>
              </c:extLst>
            </c:dLbl>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Datos!$R$56:$U$56</c:f>
              <c:strCache>
                <c:ptCount val="4"/>
                <c:pt idx="0">
                  <c:v>Estado</c:v>
                </c:pt>
                <c:pt idx="1">
                  <c:v>Calidad</c:v>
                </c:pt>
                <c:pt idx="2">
                  <c:v>Técnico</c:v>
                </c:pt>
                <c:pt idx="3">
                  <c:v>Financiero</c:v>
                </c:pt>
              </c:strCache>
            </c:strRef>
          </c:cat>
          <c:val>
            <c:numRef>
              <c:f>Datos!$R$59:$U$59</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2-303D-492D-B735-A50A0968B055}"/>
            </c:ext>
          </c:extLst>
        </c:ser>
        <c:ser>
          <c:idx val="3"/>
          <c:order val="3"/>
          <c:tx>
            <c:strRef>
              <c:f>Datos!$Q$60</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Datos!$R$56:$U$56</c:f>
              <c:strCache>
                <c:ptCount val="4"/>
                <c:pt idx="0">
                  <c:v>Estado</c:v>
                </c:pt>
                <c:pt idx="1">
                  <c:v>Calidad</c:v>
                </c:pt>
                <c:pt idx="2">
                  <c:v>Técnico</c:v>
                </c:pt>
                <c:pt idx="3">
                  <c:v>Financiero</c:v>
                </c:pt>
              </c:strCache>
            </c:strRef>
          </c:cat>
          <c:val>
            <c:numRef>
              <c:f>Datos!$R$60:$U$60</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303D-492D-B735-A50A0968B055}"/>
            </c:ext>
          </c:extLst>
        </c:ser>
        <c:dLbls>
          <c:dLblPos val="ctr"/>
          <c:showLegendKey val="0"/>
          <c:showVal val="1"/>
          <c:showCatName val="0"/>
          <c:showSerName val="0"/>
          <c:showPercent val="0"/>
          <c:showBubbleSize val="0"/>
        </c:dLbls>
        <c:gapWidth val="150"/>
        <c:overlap val="100"/>
        <c:axId val="-72339472"/>
        <c:axId val="-72356880"/>
      </c:barChart>
      <c:catAx>
        <c:axId val="-72339472"/>
        <c:scaling>
          <c:orientation val="minMax"/>
        </c:scaling>
        <c:delete val="0"/>
        <c:axPos val="b"/>
        <c:numFmt formatCode="General" sourceLinked="1"/>
        <c:majorTickMark val="out"/>
        <c:minorTickMark val="none"/>
        <c:tickLblPos val="nextTo"/>
        <c:crossAx val="-72356880"/>
        <c:crosses val="autoZero"/>
        <c:auto val="1"/>
        <c:lblAlgn val="ctr"/>
        <c:lblOffset val="100"/>
        <c:noMultiLvlLbl val="0"/>
      </c:catAx>
      <c:valAx>
        <c:axId val="-72356880"/>
        <c:scaling>
          <c:orientation val="minMax"/>
          <c:max val="10"/>
        </c:scaling>
        <c:delete val="0"/>
        <c:axPos val="l"/>
        <c:numFmt formatCode="0.00" sourceLinked="1"/>
        <c:majorTickMark val="out"/>
        <c:minorTickMark val="none"/>
        <c:tickLblPos val="nextTo"/>
        <c:crossAx val="-72339472"/>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Datos!$Q$65</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Datos!$R$64:$U$64</c:f>
              <c:strCache>
                <c:ptCount val="4"/>
                <c:pt idx="0">
                  <c:v>Estado</c:v>
                </c:pt>
                <c:pt idx="1">
                  <c:v>Calidad</c:v>
                </c:pt>
                <c:pt idx="2">
                  <c:v>Técnico</c:v>
                </c:pt>
                <c:pt idx="3">
                  <c:v>Financiero</c:v>
                </c:pt>
              </c:strCache>
            </c:strRef>
          </c:cat>
          <c:val>
            <c:numRef>
              <c:f>Datos!$R$65:$U$65</c:f>
              <c:numCache>
                <c:formatCode>General</c:formatCode>
                <c:ptCount val="4"/>
                <c:pt idx="0">
                  <c:v>0</c:v>
                </c:pt>
                <c:pt idx="1">
                  <c:v>0</c:v>
                </c:pt>
                <c:pt idx="2" formatCode="0.00">
                  <c:v>0</c:v>
                </c:pt>
                <c:pt idx="3">
                  <c:v>0</c:v>
                </c:pt>
              </c:numCache>
            </c:numRef>
          </c:val>
          <c:extLst>
            <c:ext xmlns:c16="http://schemas.microsoft.com/office/drawing/2014/chart" uri="{C3380CC4-5D6E-409C-BE32-E72D297353CC}">
              <c16:uniqueId val="{00000000-F35B-4465-9376-7913CE652F7D}"/>
            </c:ext>
          </c:extLst>
        </c:ser>
        <c:ser>
          <c:idx val="1"/>
          <c:order val="1"/>
          <c:tx>
            <c:strRef>
              <c:f>Datos!$Q$66</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Datos!$R$64:$U$64</c:f>
              <c:strCache>
                <c:ptCount val="4"/>
                <c:pt idx="0">
                  <c:v>Estado</c:v>
                </c:pt>
                <c:pt idx="1">
                  <c:v>Calidad</c:v>
                </c:pt>
                <c:pt idx="2">
                  <c:v>Técnico</c:v>
                </c:pt>
                <c:pt idx="3">
                  <c:v>Financiero</c:v>
                </c:pt>
              </c:strCache>
            </c:strRef>
          </c:cat>
          <c:val>
            <c:numRef>
              <c:f>Datos!$R$66:$U$66</c:f>
              <c:numCache>
                <c:formatCode>0.00</c:formatCode>
                <c:ptCount val="4"/>
                <c:pt idx="0">
                  <c:v>#N/A</c:v>
                </c:pt>
                <c:pt idx="1">
                  <c:v>#N/A</c:v>
                </c:pt>
                <c:pt idx="2" formatCode="General">
                  <c:v>#N/A</c:v>
                </c:pt>
                <c:pt idx="3">
                  <c:v>#N/A</c:v>
                </c:pt>
              </c:numCache>
            </c:numRef>
          </c:val>
          <c:extLst>
            <c:ext xmlns:c16="http://schemas.microsoft.com/office/drawing/2014/chart" uri="{C3380CC4-5D6E-409C-BE32-E72D297353CC}">
              <c16:uniqueId val="{00000001-F35B-4465-9376-7913CE652F7D}"/>
            </c:ext>
          </c:extLst>
        </c:ser>
        <c:ser>
          <c:idx val="2"/>
          <c:order val="2"/>
          <c:tx>
            <c:strRef>
              <c:f>Datos!$Q$67</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Datos!$R$64:$U$64</c:f>
              <c:strCache>
                <c:ptCount val="4"/>
                <c:pt idx="0">
                  <c:v>Estado</c:v>
                </c:pt>
                <c:pt idx="1">
                  <c:v>Calidad</c:v>
                </c:pt>
                <c:pt idx="2">
                  <c:v>Técnico</c:v>
                </c:pt>
                <c:pt idx="3">
                  <c:v>Financiero</c:v>
                </c:pt>
              </c:strCache>
            </c:strRef>
          </c:cat>
          <c:val>
            <c:numRef>
              <c:f>Datos!$R$67:$U$67</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2-F35B-4465-9376-7913CE652F7D}"/>
            </c:ext>
          </c:extLst>
        </c:ser>
        <c:ser>
          <c:idx val="3"/>
          <c:order val="3"/>
          <c:tx>
            <c:strRef>
              <c:f>Datos!$Q$68</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Datos!$R$64:$U$64</c:f>
              <c:strCache>
                <c:ptCount val="4"/>
                <c:pt idx="0">
                  <c:v>Estado</c:v>
                </c:pt>
                <c:pt idx="1">
                  <c:v>Calidad</c:v>
                </c:pt>
                <c:pt idx="2">
                  <c:v>Técnico</c:v>
                </c:pt>
                <c:pt idx="3">
                  <c:v>Financiero</c:v>
                </c:pt>
              </c:strCache>
            </c:strRef>
          </c:cat>
          <c:val>
            <c:numRef>
              <c:f>Datos!$R$68:$U$68</c:f>
              <c:numCache>
                <c:formatCode>General</c:formatCode>
                <c:ptCount val="4"/>
                <c:pt idx="0" formatCode="0.0">
                  <c:v>#N/A</c:v>
                </c:pt>
                <c:pt idx="1">
                  <c:v>#N/A</c:v>
                </c:pt>
                <c:pt idx="2" formatCode="0.00">
                  <c:v>#N/A</c:v>
                </c:pt>
                <c:pt idx="3" formatCode="0.00">
                  <c:v>#N/A</c:v>
                </c:pt>
              </c:numCache>
            </c:numRef>
          </c:val>
          <c:extLst>
            <c:ext xmlns:c16="http://schemas.microsoft.com/office/drawing/2014/chart" uri="{C3380CC4-5D6E-409C-BE32-E72D297353CC}">
              <c16:uniqueId val="{00000003-F35B-4465-9376-7913CE652F7D}"/>
            </c:ext>
          </c:extLst>
        </c:ser>
        <c:dLbls>
          <c:dLblPos val="ctr"/>
          <c:showLegendKey val="0"/>
          <c:showVal val="1"/>
          <c:showCatName val="0"/>
          <c:showSerName val="0"/>
          <c:showPercent val="0"/>
          <c:showBubbleSize val="0"/>
        </c:dLbls>
        <c:gapWidth val="150"/>
        <c:overlap val="100"/>
        <c:axId val="-72349808"/>
        <c:axId val="-72332400"/>
      </c:barChart>
      <c:catAx>
        <c:axId val="-72349808"/>
        <c:scaling>
          <c:orientation val="minMax"/>
        </c:scaling>
        <c:delete val="0"/>
        <c:axPos val="b"/>
        <c:numFmt formatCode="General" sourceLinked="1"/>
        <c:majorTickMark val="out"/>
        <c:minorTickMark val="none"/>
        <c:tickLblPos val="nextTo"/>
        <c:crossAx val="-72332400"/>
        <c:crosses val="autoZero"/>
        <c:auto val="1"/>
        <c:lblAlgn val="ctr"/>
        <c:lblOffset val="100"/>
        <c:noMultiLvlLbl val="0"/>
      </c:catAx>
      <c:valAx>
        <c:axId val="-72332400"/>
        <c:scaling>
          <c:orientation val="minMax"/>
          <c:max val="10"/>
        </c:scaling>
        <c:delete val="0"/>
        <c:axPos val="l"/>
        <c:numFmt formatCode="General" sourceLinked="1"/>
        <c:majorTickMark val="out"/>
        <c:minorTickMark val="none"/>
        <c:tickLblPos val="nextTo"/>
        <c:crossAx val="-72349808"/>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Datos!$Q$73</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Datos!$R$72:$U$72</c:f>
              <c:strCache>
                <c:ptCount val="4"/>
                <c:pt idx="0">
                  <c:v>Estado</c:v>
                </c:pt>
                <c:pt idx="1">
                  <c:v>Calidad</c:v>
                </c:pt>
                <c:pt idx="2">
                  <c:v>Técnico</c:v>
                </c:pt>
                <c:pt idx="3">
                  <c:v>Financiero</c:v>
                </c:pt>
              </c:strCache>
            </c:strRef>
          </c:cat>
          <c:val>
            <c:numRef>
              <c:f>Datos!$R$73:$U$73</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76F0-449A-99F4-C68593617A70}"/>
            </c:ext>
          </c:extLst>
        </c:ser>
        <c:ser>
          <c:idx val="1"/>
          <c:order val="1"/>
          <c:tx>
            <c:strRef>
              <c:f>Datos!$Q$74</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Datos!$R$72:$U$72</c:f>
              <c:strCache>
                <c:ptCount val="4"/>
                <c:pt idx="0">
                  <c:v>Estado</c:v>
                </c:pt>
                <c:pt idx="1">
                  <c:v>Calidad</c:v>
                </c:pt>
                <c:pt idx="2">
                  <c:v>Técnico</c:v>
                </c:pt>
                <c:pt idx="3">
                  <c:v>Financiero</c:v>
                </c:pt>
              </c:strCache>
            </c:strRef>
          </c:cat>
          <c:val>
            <c:numRef>
              <c:f>Datos!$R$74:$U$74</c:f>
              <c:numCache>
                <c:formatCode>0.00</c:formatCode>
                <c:ptCount val="4"/>
                <c:pt idx="0">
                  <c:v>#N/A</c:v>
                </c:pt>
                <c:pt idx="1">
                  <c:v>#N/A</c:v>
                </c:pt>
                <c:pt idx="2">
                  <c:v>#N/A</c:v>
                </c:pt>
                <c:pt idx="3">
                  <c:v>#N/A</c:v>
                </c:pt>
              </c:numCache>
            </c:numRef>
          </c:val>
          <c:extLst>
            <c:ext xmlns:c16="http://schemas.microsoft.com/office/drawing/2014/chart" uri="{C3380CC4-5D6E-409C-BE32-E72D297353CC}">
              <c16:uniqueId val="{00000001-76F0-449A-99F4-C68593617A70}"/>
            </c:ext>
          </c:extLst>
        </c:ser>
        <c:ser>
          <c:idx val="2"/>
          <c:order val="2"/>
          <c:tx>
            <c:strRef>
              <c:f>Datos!$Q$75</c:f>
              <c:strCache>
                <c:ptCount val="1"/>
                <c:pt idx="0">
                  <c:v>7.0-8.49</c:v>
                </c:pt>
              </c:strCache>
            </c:strRef>
          </c:tx>
          <c:spPr>
            <a:solidFill>
              <a:srgbClr val="92D050"/>
            </a:solidFill>
          </c:spPr>
          <c:invertIfNegative val="0"/>
          <c:dLbls>
            <c:dLbl>
              <c:idx val="0"/>
              <c:tx>
                <c:rich>
                  <a:bodyPr/>
                  <a:lstStyle/>
                  <a:p>
                    <a:r>
                      <a:rPr lang="en-US"/>
                      <a:t>8.33</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188-4675-9BBE-F5CCE7006E17}"/>
                </c:ext>
              </c:extLst>
            </c:dLbl>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Datos!$R$72:$U$72</c:f>
              <c:strCache>
                <c:ptCount val="4"/>
                <c:pt idx="0">
                  <c:v>Estado</c:v>
                </c:pt>
                <c:pt idx="1">
                  <c:v>Calidad</c:v>
                </c:pt>
                <c:pt idx="2">
                  <c:v>Técnico</c:v>
                </c:pt>
                <c:pt idx="3">
                  <c:v>Financiero</c:v>
                </c:pt>
              </c:strCache>
            </c:strRef>
          </c:cat>
          <c:val>
            <c:numRef>
              <c:f>Datos!$R$75:$U$75</c:f>
              <c:numCache>
                <c:formatCode>General</c:formatCode>
                <c:ptCount val="4"/>
                <c:pt idx="0" formatCode="0.00">
                  <c:v>#N/A</c:v>
                </c:pt>
                <c:pt idx="1">
                  <c:v>#N/A</c:v>
                </c:pt>
                <c:pt idx="2">
                  <c:v>#N/A</c:v>
                </c:pt>
                <c:pt idx="3">
                  <c:v>#N/A</c:v>
                </c:pt>
              </c:numCache>
            </c:numRef>
          </c:val>
          <c:extLst>
            <c:ext xmlns:c16="http://schemas.microsoft.com/office/drawing/2014/chart" uri="{C3380CC4-5D6E-409C-BE32-E72D297353CC}">
              <c16:uniqueId val="{00000002-76F0-449A-99F4-C68593617A70}"/>
            </c:ext>
          </c:extLst>
        </c:ser>
        <c:ser>
          <c:idx val="3"/>
          <c:order val="3"/>
          <c:tx>
            <c:strRef>
              <c:f>Datos!$Q$76</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Datos!$R$72:$U$72</c:f>
              <c:strCache>
                <c:ptCount val="4"/>
                <c:pt idx="0">
                  <c:v>Estado</c:v>
                </c:pt>
                <c:pt idx="1">
                  <c:v>Calidad</c:v>
                </c:pt>
                <c:pt idx="2">
                  <c:v>Técnico</c:v>
                </c:pt>
                <c:pt idx="3">
                  <c:v>Financiero</c:v>
                </c:pt>
              </c:strCache>
            </c:strRef>
          </c:cat>
          <c:val>
            <c:numRef>
              <c:f>Datos!$R$76:$U$76</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76F0-449A-99F4-C68593617A70}"/>
            </c:ext>
          </c:extLst>
        </c:ser>
        <c:dLbls>
          <c:dLblPos val="ctr"/>
          <c:showLegendKey val="0"/>
          <c:showVal val="1"/>
          <c:showCatName val="0"/>
          <c:showSerName val="0"/>
          <c:showPercent val="0"/>
          <c:showBubbleSize val="0"/>
        </c:dLbls>
        <c:gapWidth val="150"/>
        <c:overlap val="100"/>
        <c:axId val="-72354160"/>
        <c:axId val="-72338384"/>
      </c:barChart>
      <c:catAx>
        <c:axId val="-72354160"/>
        <c:scaling>
          <c:orientation val="minMax"/>
        </c:scaling>
        <c:delete val="0"/>
        <c:axPos val="b"/>
        <c:numFmt formatCode="General" sourceLinked="1"/>
        <c:majorTickMark val="out"/>
        <c:minorTickMark val="none"/>
        <c:tickLblPos val="nextTo"/>
        <c:crossAx val="-72338384"/>
        <c:crosses val="autoZero"/>
        <c:auto val="1"/>
        <c:lblAlgn val="ctr"/>
        <c:lblOffset val="100"/>
        <c:noMultiLvlLbl val="0"/>
      </c:catAx>
      <c:valAx>
        <c:axId val="-72338384"/>
        <c:scaling>
          <c:orientation val="minMax"/>
          <c:max val="10"/>
        </c:scaling>
        <c:delete val="0"/>
        <c:axPos val="l"/>
        <c:numFmt formatCode="General" sourceLinked="1"/>
        <c:majorTickMark val="out"/>
        <c:minorTickMark val="none"/>
        <c:tickLblPos val="nextTo"/>
        <c:crossAx val="-72354160"/>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8047675020399632E-2"/>
          <c:y val="5.4539904696394345E-2"/>
          <c:w val="0.88630685532124598"/>
          <c:h val="0.84641474336328004"/>
        </c:manualLayout>
      </c:layout>
      <c:barChart>
        <c:barDir val="col"/>
        <c:grouping val="stacked"/>
        <c:varyColors val="0"/>
        <c:ser>
          <c:idx val="0"/>
          <c:order val="0"/>
          <c:tx>
            <c:strRef>
              <c:f>Datos!$Q$82</c:f>
              <c:strCache>
                <c:ptCount val="1"/>
                <c:pt idx="0">
                  <c:v>&lt;3.50 </c:v>
                </c:pt>
              </c:strCache>
            </c:strRef>
          </c:tx>
          <c:spPr>
            <a:solidFill>
              <a:srgbClr val="FF0000"/>
            </a:solidFill>
            <a:effectLst/>
            <a:scene3d>
              <a:camera prst="orthographicFront"/>
              <a:lightRig rig="threePt" dir="t">
                <a:rot lat="0" lon="0" rev="1200000"/>
              </a:lightRig>
            </a:scene3d>
            <a:sp3d/>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Datos!$R$81:$U$81</c:f>
              <c:strCache>
                <c:ptCount val="4"/>
                <c:pt idx="0">
                  <c:v>Estado</c:v>
                </c:pt>
                <c:pt idx="1">
                  <c:v>Calidad</c:v>
                </c:pt>
                <c:pt idx="2">
                  <c:v>Técnico</c:v>
                </c:pt>
                <c:pt idx="3">
                  <c:v>Financiero</c:v>
                </c:pt>
              </c:strCache>
            </c:strRef>
          </c:cat>
          <c:val>
            <c:numRef>
              <c:f>Datos!$R$82:$U$82</c:f>
              <c:numCache>
                <c:formatCode>General</c:formatCode>
                <c:ptCount val="4"/>
                <c:pt idx="0">
                  <c:v>0</c:v>
                </c:pt>
                <c:pt idx="1">
                  <c:v>0</c:v>
                </c:pt>
                <c:pt idx="2" formatCode="0.00">
                  <c:v>0</c:v>
                </c:pt>
                <c:pt idx="3">
                  <c:v>0</c:v>
                </c:pt>
              </c:numCache>
            </c:numRef>
          </c:val>
          <c:extLst>
            <c:ext xmlns:c16="http://schemas.microsoft.com/office/drawing/2014/chart" uri="{C3380CC4-5D6E-409C-BE32-E72D297353CC}">
              <c16:uniqueId val="{00000000-D534-4B43-B391-B20FC4AB1EE2}"/>
            </c:ext>
          </c:extLst>
        </c:ser>
        <c:ser>
          <c:idx val="1"/>
          <c:order val="1"/>
          <c:tx>
            <c:strRef>
              <c:f>Datos!$Q$83</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Datos!$R$81:$U$81</c:f>
              <c:strCache>
                <c:ptCount val="4"/>
                <c:pt idx="0">
                  <c:v>Estado</c:v>
                </c:pt>
                <c:pt idx="1">
                  <c:v>Calidad</c:v>
                </c:pt>
                <c:pt idx="2">
                  <c:v>Técnico</c:v>
                </c:pt>
                <c:pt idx="3">
                  <c:v>Financiero</c:v>
                </c:pt>
              </c:strCache>
            </c:strRef>
          </c:cat>
          <c:val>
            <c:numRef>
              <c:f>Datos!$R$83:$U$83</c:f>
              <c:numCache>
                <c:formatCode>0.00</c:formatCode>
                <c:ptCount val="4"/>
                <c:pt idx="0">
                  <c:v>#N/A</c:v>
                </c:pt>
                <c:pt idx="1">
                  <c:v>#N/A</c:v>
                </c:pt>
                <c:pt idx="2" formatCode="General">
                  <c:v>#N/A</c:v>
                </c:pt>
                <c:pt idx="3">
                  <c:v>#N/A</c:v>
                </c:pt>
              </c:numCache>
            </c:numRef>
          </c:val>
          <c:extLst>
            <c:ext xmlns:c16="http://schemas.microsoft.com/office/drawing/2014/chart" uri="{C3380CC4-5D6E-409C-BE32-E72D297353CC}">
              <c16:uniqueId val="{00000001-D534-4B43-B391-B20FC4AB1EE2}"/>
            </c:ext>
          </c:extLst>
        </c:ser>
        <c:ser>
          <c:idx val="2"/>
          <c:order val="2"/>
          <c:tx>
            <c:strRef>
              <c:f>Datos!$Q$84</c:f>
              <c:strCache>
                <c:ptCount val="1"/>
                <c:pt idx="0">
                  <c:v>7.0-8.49</c:v>
                </c:pt>
              </c:strCache>
            </c:strRef>
          </c:tx>
          <c:spPr>
            <a:solidFill>
              <a:srgbClr val="92D050"/>
            </a:solidFill>
          </c:spPr>
          <c:invertIfNegative val="0"/>
          <c:dLbls>
            <c:dLbl>
              <c:idx val="1"/>
              <c:tx>
                <c:rich>
                  <a:bodyPr/>
                  <a:lstStyle/>
                  <a:p>
                    <a:r>
                      <a:rPr lang="en-US"/>
                      <a:t>7.03</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E3-4538-A8F4-40E4759A140A}"/>
                </c:ext>
              </c:extLst>
            </c:dLbl>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Datos!$R$81:$U$81</c:f>
              <c:strCache>
                <c:ptCount val="4"/>
                <c:pt idx="0">
                  <c:v>Estado</c:v>
                </c:pt>
                <c:pt idx="1">
                  <c:v>Calidad</c:v>
                </c:pt>
                <c:pt idx="2">
                  <c:v>Técnico</c:v>
                </c:pt>
                <c:pt idx="3">
                  <c:v>Financiero</c:v>
                </c:pt>
              </c:strCache>
            </c:strRef>
          </c:cat>
          <c:val>
            <c:numRef>
              <c:f>Datos!$R$84:$U$84</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2-D534-4B43-B391-B20FC4AB1EE2}"/>
            </c:ext>
          </c:extLst>
        </c:ser>
        <c:ser>
          <c:idx val="3"/>
          <c:order val="3"/>
          <c:tx>
            <c:strRef>
              <c:f>Datos!$Q$85</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Datos!$R$81:$U$81</c:f>
              <c:strCache>
                <c:ptCount val="4"/>
                <c:pt idx="0">
                  <c:v>Estado</c:v>
                </c:pt>
                <c:pt idx="1">
                  <c:v>Calidad</c:v>
                </c:pt>
                <c:pt idx="2">
                  <c:v>Técnico</c:v>
                </c:pt>
                <c:pt idx="3">
                  <c:v>Financiero</c:v>
                </c:pt>
              </c:strCache>
            </c:strRef>
          </c:cat>
          <c:val>
            <c:numRef>
              <c:f>Datos!$R$85:$U$85</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D534-4B43-B391-B20FC4AB1EE2}"/>
            </c:ext>
          </c:extLst>
        </c:ser>
        <c:dLbls>
          <c:dLblPos val="ctr"/>
          <c:showLegendKey val="0"/>
          <c:showVal val="1"/>
          <c:showCatName val="0"/>
          <c:showSerName val="0"/>
          <c:showPercent val="0"/>
          <c:showBubbleSize val="0"/>
        </c:dLbls>
        <c:gapWidth val="150"/>
        <c:overlap val="100"/>
        <c:axId val="-72334576"/>
        <c:axId val="-72331856"/>
      </c:barChart>
      <c:catAx>
        <c:axId val="-72334576"/>
        <c:scaling>
          <c:orientation val="minMax"/>
        </c:scaling>
        <c:delete val="0"/>
        <c:axPos val="b"/>
        <c:numFmt formatCode="General" sourceLinked="1"/>
        <c:majorTickMark val="out"/>
        <c:minorTickMark val="none"/>
        <c:tickLblPos val="nextTo"/>
        <c:crossAx val="-72331856"/>
        <c:crosses val="autoZero"/>
        <c:auto val="1"/>
        <c:lblAlgn val="ctr"/>
        <c:lblOffset val="100"/>
        <c:noMultiLvlLbl val="0"/>
      </c:catAx>
      <c:valAx>
        <c:axId val="-72331856"/>
        <c:scaling>
          <c:orientation val="minMax"/>
          <c:max val="10"/>
        </c:scaling>
        <c:delete val="0"/>
        <c:axPos val="l"/>
        <c:numFmt formatCode="General" sourceLinked="1"/>
        <c:majorTickMark val="out"/>
        <c:minorTickMark val="none"/>
        <c:tickLblPos val="nextTo"/>
        <c:crossAx val="-72334576"/>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Datos!$Q$90</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Datos!$R$89:$U$89</c:f>
              <c:strCache>
                <c:ptCount val="4"/>
                <c:pt idx="0">
                  <c:v>Estado</c:v>
                </c:pt>
                <c:pt idx="1">
                  <c:v>Calidad</c:v>
                </c:pt>
                <c:pt idx="2">
                  <c:v>Técnico</c:v>
                </c:pt>
                <c:pt idx="3">
                  <c:v>Financiero</c:v>
                </c:pt>
              </c:strCache>
            </c:strRef>
          </c:cat>
          <c:val>
            <c:numRef>
              <c:f>Datos!$R$90:$U$90</c:f>
              <c:numCache>
                <c:formatCode>General</c:formatCode>
                <c:ptCount val="4"/>
                <c:pt idx="0">
                  <c:v>0</c:v>
                </c:pt>
                <c:pt idx="1">
                  <c:v>0</c:v>
                </c:pt>
                <c:pt idx="2" formatCode="0.00">
                  <c:v>0</c:v>
                </c:pt>
                <c:pt idx="3">
                  <c:v>0</c:v>
                </c:pt>
              </c:numCache>
            </c:numRef>
          </c:val>
          <c:extLst>
            <c:ext xmlns:c16="http://schemas.microsoft.com/office/drawing/2014/chart" uri="{C3380CC4-5D6E-409C-BE32-E72D297353CC}">
              <c16:uniqueId val="{00000000-F52B-4190-9273-BDE34091BC29}"/>
            </c:ext>
          </c:extLst>
        </c:ser>
        <c:ser>
          <c:idx val="1"/>
          <c:order val="1"/>
          <c:tx>
            <c:strRef>
              <c:f>Datos!$Q$91</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Datos!$R$89:$U$89</c:f>
              <c:strCache>
                <c:ptCount val="4"/>
                <c:pt idx="0">
                  <c:v>Estado</c:v>
                </c:pt>
                <c:pt idx="1">
                  <c:v>Calidad</c:v>
                </c:pt>
                <c:pt idx="2">
                  <c:v>Técnico</c:v>
                </c:pt>
                <c:pt idx="3">
                  <c:v>Financiero</c:v>
                </c:pt>
              </c:strCache>
            </c:strRef>
          </c:cat>
          <c:val>
            <c:numRef>
              <c:f>Datos!$R$91:$U$91</c:f>
              <c:numCache>
                <c:formatCode>0.00</c:formatCode>
                <c:ptCount val="4"/>
                <c:pt idx="0">
                  <c:v>#N/A</c:v>
                </c:pt>
                <c:pt idx="1">
                  <c:v>#N/A</c:v>
                </c:pt>
                <c:pt idx="2" formatCode="General">
                  <c:v>#N/A</c:v>
                </c:pt>
                <c:pt idx="3">
                  <c:v>#N/A</c:v>
                </c:pt>
              </c:numCache>
            </c:numRef>
          </c:val>
          <c:extLst>
            <c:ext xmlns:c16="http://schemas.microsoft.com/office/drawing/2014/chart" uri="{C3380CC4-5D6E-409C-BE32-E72D297353CC}">
              <c16:uniqueId val="{00000001-F52B-4190-9273-BDE34091BC29}"/>
            </c:ext>
          </c:extLst>
        </c:ser>
        <c:ser>
          <c:idx val="2"/>
          <c:order val="2"/>
          <c:tx>
            <c:strRef>
              <c:f>Datos!$Q$92</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Datos!$R$89:$U$89</c:f>
              <c:strCache>
                <c:ptCount val="4"/>
                <c:pt idx="0">
                  <c:v>Estado</c:v>
                </c:pt>
                <c:pt idx="1">
                  <c:v>Calidad</c:v>
                </c:pt>
                <c:pt idx="2">
                  <c:v>Técnico</c:v>
                </c:pt>
                <c:pt idx="3">
                  <c:v>Financiero</c:v>
                </c:pt>
              </c:strCache>
            </c:strRef>
          </c:cat>
          <c:val>
            <c:numRef>
              <c:f>Datos!$R$92:$U$92</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2-F52B-4190-9273-BDE34091BC29}"/>
            </c:ext>
          </c:extLst>
        </c:ser>
        <c:ser>
          <c:idx val="3"/>
          <c:order val="3"/>
          <c:tx>
            <c:strRef>
              <c:f>Datos!$Q$93</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Datos!$R$89:$U$89</c:f>
              <c:strCache>
                <c:ptCount val="4"/>
                <c:pt idx="0">
                  <c:v>Estado</c:v>
                </c:pt>
                <c:pt idx="1">
                  <c:v>Calidad</c:v>
                </c:pt>
                <c:pt idx="2">
                  <c:v>Técnico</c:v>
                </c:pt>
                <c:pt idx="3">
                  <c:v>Financiero</c:v>
                </c:pt>
              </c:strCache>
            </c:strRef>
          </c:cat>
          <c:val>
            <c:numRef>
              <c:f>Datos!$R$93:$U$93</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F52B-4190-9273-BDE34091BC29}"/>
            </c:ext>
          </c:extLst>
        </c:ser>
        <c:dLbls>
          <c:dLblPos val="ctr"/>
          <c:showLegendKey val="0"/>
          <c:showVal val="1"/>
          <c:showCatName val="0"/>
          <c:showSerName val="0"/>
          <c:showPercent val="0"/>
          <c:showBubbleSize val="0"/>
        </c:dLbls>
        <c:gapWidth val="150"/>
        <c:overlap val="100"/>
        <c:axId val="-72353616"/>
        <c:axId val="-72350896"/>
      </c:barChart>
      <c:catAx>
        <c:axId val="-72353616"/>
        <c:scaling>
          <c:orientation val="minMax"/>
        </c:scaling>
        <c:delete val="0"/>
        <c:axPos val="b"/>
        <c:numFmt formatCode="General" sourceLinked="1"/>
        <c:majorTickMark val="out"/>
        <c:minorTickMark val="none"/>
        <c:tickLblPos val="nextTo"/>
        <c:crossAx val="-72350896"/>
        <c:crosses val="autoZero"/>
        <c:auto val="1"/>
        <c:lblAlgn val="ctr"/>
        <c:lblOffset val="100"/>
        <c:noMultiLvlLbl val="0"/>
      </c:catAx>
      <c:valAx>
        <c:axId val="-72350896"/>
        <c:scaling>
          <c:orientation val="minMax"/>
          <c:max val="10"/>
        </c:scaling>
        <c:delete val="0"/>
        <c:axPos val="l"/>
        <c:numFmt formatCode="General" sourceLinked="1"/>
        <c:majorTickMark val="out"/>
        <c:minorTickMark val="none"/>
        <c:tickLblPos val="nextTo"/>
        <c:crossAx val="-72353616"/>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Datos!$Q$99</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Datos!$R$98:$U$98</c:f>
              <c:strCache>
                <c:ptCount val="4"/>
                <c:pt idx="0">
                  <c:v>Estado</c:v>
                </c:pt>
                <c:pt idx="1">
                  <c:v>Calidad</c:v>
                </c:pt>
                <c:pt idx="2">
                  <c:v>Técnico</c:v>
                </c:pt>
                <c:pt idx="3">
                  <c:v>Financiero</c:v>
                </c:pt>
              </c:strCache>
            </c:strRef>
          </c:cat>
          <c:val>
            <c:numRef>
              <c:f>Datos!$R$99:$U$99</c:f>
              <c:numCache>
                <c:formatCode>0.00</c:formatCode>
                <c:ptCount val="4"/>
                <c:pt idx="0">
                  <c:v>0</c:v>
                </c:pt>
                <c:pt idx="1">
                  <c:v>0</c:v>
                </c:pt>
                <c:pt idx="2" formatCode="General">
                  <c:v>0</c:v>
                </c:pt>
                <c:pt idx="3" formatCode="General">
                  <c:v>0</c:v>
                </c:pt>
              </c:numCache>
            </c:numRef>
          </c:val>
          <c:extLst>
            <c:ext xmlns:c16="http://schemas.microsoft.com/office/drawing/2014/chart" uri="{C3380CC4-5D6E-409C-BE32-E72D297353CC}">
              <c16:uniqueId val="{00000000-FC0A-44F7-A339-0E9D817C230A}"/>
            </c:ext>
          </c:extLst>
        </c:ser>
        <c:ser>
          <c:idx val="1"/>
          <c:order val="1"/>
          <c:tx>
            <c:strRef>
              <c:f>Datos!$Q$100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Datos!$R$98:$U$98</c:f>
              <c:strCache>
                <c:ptCount val="4"/>
                <c:pt idx="0">
                  <c:v>Estado</c:v>
                </c:pt>
                <c:pt idx="1">
                  <c:v>Calidad</c:v>
                </c:pt>
                <c:pt idx="2">
                  <c:v>Técnico</c:v>
                </c:pt>
                <c:pt idx="3">
                  <c:v>Financiero</c:v>
                </c:pt>
              </c:strCache>
            </c:strRef>
          </c:cat>
          <c:val>
            <c:numRef>
              <c:f>Datos!$R$100:$U$100</c:f>
              <c:numCache>
                <c:formatCode>0.00</c:formatCode>
                <c:ptCount val="4"/>
                <c:pt idx="0" formatCode="General">
                  <c:v>#N/A</c:v>
                </c:pt>
                <c:pt idx="1">
                  <c:v>#N/A</c:v>
                </c:pt>
                <c:pt idx="2">
                  <c:v>#N/A</c:v>
                </c:pt>
                <c:pt idx="3" formatCode="General">
                  <c:v>#N/A</c:v>
                </c:pt>
              </c:numCache>
            </c:numRef>
          </c:val>
          <c:extLst>
            <c:ext xmlns:c16="http://schemas.microsoft.com/office/drawing/2014/chart" uri="{C3380CC4-5D6E-409C-BE32-E72D297353CC}">
              <c16:uniqueId val="{00000001-FC0A-44F7-A339-0E9D817C230A}"/>
            </c:ext>
          </c:extLst>
        </c:ser>
        <c:ser>
          <c:idx val="2"/>
          <c:order val="2"/>
          <c:tx>
            <c:strRef>
              <c:f>Datos!$Q$101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Datos!$R$98:$U$98</c:f>
              <c:strCache>
                <c:ptCount val="4"/>
                <c:pt idx="0">
                  <c:v>Estado</c:v>
                </c:pt>
                <c:pt idx="1">
                  <c:v>Calidad</c:v>
                </c:pt>
                <c:pt idx="2">
                  <c:v>Técnico</c:v>
                </c:pt>
                <c:pt idx="3">
                  <c:v>Financiero</c:v>
                </c:pt>
              </c:strCache>
            </c:strRef>
          </c:cat>
          <c:val>
            <c:numRef>
              <c:f>Datos!$R$101:$U$101</c:f>
              <c:numCache>
                <c:formatCode>General</c:formatCode>
                <c:ptCount val="4"/>
                <c:pt idx="0" formatCode="0.00">
                  <c:v>#N/A</c:v>
                </c:pt>
                <c:pt idx="1">
                  <c:v>#N/A</c:v>
                </c:pt>
                <c:pt idx="2">
                  <c:v>#N/A</c:v>
                </c:pt>
                <c:pt idx="3" formatCode="0.00">
                  <c:v>#N/A</c:v>
                </c:pt>
              </c:numCache>
            </c:numRef>
          </c:val>
          <c:extLst>
            <c:ext xmlns:c16="http://schemas.microsoft.com/office/drawing/2014/chart" uri="{C3380CC4-5D6E-409C-BE32-E72D297353CC}">
              <c16:uniqueId val="{00000002-FC0A-44F7-A339-0E9D817C230A}"/>
            </c:ext>
          </c:extLst>
        </c:ser>
        <c:ser>
          <c:idx val="3"/>
          <c:order val="3"/>
          <c:tx>
            <c:strRef>
              <c:f>Datos!$Q$102</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Datos!$R$98:$U$98</c:f>
              <c:strCache>
                <c:ptCount val="4"/>
                <c:pt idx="0">
                  <c:v>Estado</c:v>
                </c:pt>
                <c:pt idx="1">
                  <c:v>Calidad</c:v>
                </c:pt>
                <c:pt idx="2">
                  <c:v>Técnico</c:v>
                </c:pt>
                <c:pt idx="3">
                  <c:v>Financiero</c:v>
                </c:pt>
              </c:strCache>
            </c:strRef>
          </c:cat>
          <c:val>
            <c:numRef>
              <c:f>Datos!$R$102:$U$102</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FC0A-44F7-A339-0E9D817C230A}"/>
            </c:ext>
          </c:extLst>
        </c:ser>
        <c:dLbls>
          <c:dLblPos val="ctr"/>
          <c:showLegendKey val="0"/>
          <c:showVal val="1"/>
          <c:showCatName val="0"/>
          <c:showSerName val="0"/>
          <c:showPercent val="0"/>
          <c:showBubbleSize val="0"/>
        </c:dLbls>
        <c:gapWidth val="150"/>
        <c:overlap val="100"/>
        <c:axId val="-72361232"/>
        <c:axId val="-72337296"/>
      </c:barChart>
      <c:catAx>
        <c:axId val="-72361232"/>
        <c:scaling>
          <c:orientation val="minMax"/>
        </c:scaling>
        <c:delete val="0"/>
        <c:axPos val="b"/>
        <c:numFmt formatCode="General" sourceLinked="1"/>
        <c:majorTickMark val="out"/>
        <c:minorTickMark val="none"/>
        <c:tickLblPos val="nextTo"/>
        <c:crossAx val="-72337296"/>
        <c:crosses val="autoZero"/>
        <c:auto val="1"/>
        <c:lblAlgn val="ctr"/>
        <c:lblOffset val="100"/>
        <c:noMultiLvlLbl val="0"/>
      </c:catAx>
      <c:valAx>
        <c:axId val="-72337296"/>
        <c:scaling>
          <c:orientation val="minMax"/>
          <c:max val="10"/>
        </c:scaling>
        <c:delete val="0"/>
        <c:axPos val="l"/>
        <c:numFmt formatCode="0.00" sourceLinked="1"/>
        <c:majorTickMark val="out"/>
        <c:minorTickMark val="none"/>
        <c:tickLblPos val="nextTo"/>
        <c:crossAx val="-72361232"/>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Datos!$Q$109</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Datos!$R$108:$U$108</c:f>
              <c:strCache>
                <c:ptCount val="4"/>
                <c:pt idx="0">
                  <c:v>Estado</c:v>
                </c:pt>
                <c:pt idx="1">
                  <c:v>Calidad</c:v>
                </c:pt>
                <c:pt idx="2">
                  <c:v>Técnico</c:v>
                </c:pt>
                <c:pt idx="3">
                  <c:v>Financiero</c:v>
                </c:pt>
              </c:strCache>
            </c:strRef>
          </c:cat>
          <c:val>
            <c:numRef>
              <c:f>Datos!$R$109:$U$109</c:f>
              <c:numCache>
                <c:formatCode>0.00</c:formatCode>
                <c:ptCount val="4"/>
                <c:pt idx="0">
                  <c:v>0</c:v>
                </c:pt>
                <c:pt idx="1">
                  <c:v>0</c:v>
                </c:pt>
                <c:pt idx="2">
                  <c:v>0</c:v>
                </c:pt>
                <c:pt idx="3" formatCode="General">
                  <c:v>0</c:v>
                </c:pt>
              </c:numCache>
            </c:numRef>
          </c:val>
          <c:extLst>
            <c:ext xmlns:c16="http://schemas.microsoft.com/office/drawing/2014/chart" uri="{C3380CC4-5D6E-409C-BE32-E72D297353CC}">
              <c16:uniqueId val="{00000000-E251-46B4-A0B1-D1B6A42CBC38}"/>
            </c:ext>
          </c:extLst>
        </c:ser>
        <c:ser>
          <c:idx val="1"/>
          <c:order val="1"/>
          <c:tx>
            <c:strRef>
              <c:f>Datos!$Q$110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Datos!$R$108:$U$108</c:f>
              <c:strCache>
                <c:ptCount val="4"/>
                <c:pt idx="0">
                  <c:v>Estado</c:v>
                </c:pt>
                <c:pt idx="1">
                  <c:v>Calidad</c:v>
                </c:pt>
                <c:pt idx="2">
                  <c:v>Técnico</c:v>
                </c:pt>
                <c:pt idx="3">
                  <c:v>Financiero</c:v>
                </c:pt>
              </c:strCache>
            </c:strRef>
          </c:cat>
          <c:val>
            <c:numRef>
              <c:f>Datos!$R$110:$U$110</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1-E251-46B4-A0B1-D1B6A42CBC38}"/>
            </c:ext>
          </c:extLst>
        </c:ser>
        <c:ser>
          <c:idx val="2"/>
          <c:order val="2"/>
          <c:tx>
            <c:strRef>
              <c:f>Datos!$Q$111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Datos!$R$108:$U$108</c:f>
              <c:strCache>
                <c:ptCount val="4"/>
                <c:pt idx="0">
                  <c:v>Estado</c:v>
                </c:pt>
                <c:pt idx="1">
                  <c:v>Calidad</c:v>
                </c:pt>
                <c:pt idx="2">
                  <c:v>Técnico</c:v>
                </c:pt>
                <c:pt idx="3">
                  <c:v>Financiero</c:v>
                </c:pt>
              </c:strCache>
            </c:strRef>
          </c:cat>
          <c:val>
            <c:numRef>
              <c:f>Datos!$R$111:$U$111</c:f>
              <c:numCache>
                <c:formatCode>General</c:formatCode>
                <c:ptCount val="4"/>
                <c:pt idx="0" formatCode="0.00">
                  <c:v>#N/A</c:v>
                </c:pt>
                <c:pt idx="1">
                  <c:v>#N/A</c:v>
                </c:pt>
                <c:pt idx="2">
                  <c:v>#N/A</c:v>
                </c:pt>
                <c:pt idx="3" formatCode="0.00">
                  <c:v>#N/A</c:v>
                </c:pt>
              </c:numCache>
            </c:numRef>
          </c:val>
          <c:extLst>
            <c:ext xmlns:c16="http://schemas.microsoft.com/office/drawing/2014/chart" uri="{C3380CC4-5D6E-409C-BE32-E72D297353CC}">
              <c16:uniqueId val="{00000002-E251-46B4-A0B1-D1B6A42CBC38}"/>
            </c:ext>
          </c:extLst>
        </c:ser>
        <c:ser>
          <c:idx val="3"/>
          <c:order val="3"/>
          <c:tx>
            <c:strRef>
              <c:f>Datos!$Q$112</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Datos!$R$108:$U$108</c:f>
              <c:strCache>
                <c:ptCount val="4"/>
                <c:pt idx="0">
                  <c:v>Estado</c:v>
                </c:pt>
                <c:pt idx="1">
                  <c:v>Calidad</c:v>
                </c:pt>
                <c:pt idx="2">
                  <c:v>Técnico</c:v>
                </c:pt>
                <c:pt idx="3">
                  <c:v>Financiero</c:v>
                </c:pt>
              </c:strCache>
            </c:strRef>
          </c:cat>
          <c:val>
            <c:numRef>
              <c:f>Datos!$R$112:$U$112</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E251-46B4-A0B1-D1B6A42CBC38}"/>
            </c:ext>
          </c:extLst>
        </c:ser>
        <c:dLbls>
          <c:dLblPos val="ctr"/>
          <c:showLegendKey val="0"/>
          <c:showVal val="1"/>
          <c:showCatName val="0"/>
          <c:showSerName val="0"/>
          <c:showPercent val="0"/>
          <c:showBubbleSize val="0"/>
        </c:dLbls>
        <c:gapWidth val="150"/>
        <c:overlap val="100"/>
        <c:axId val="-72352528"/>
        <c:axId val="-72355792"/>
      </c:barChart>
      <c:catAx>
        <c:axId val="-72352528"/>
        <c:scaling>
          <c:orientation val="minMax"/>
        </c:scaling>
        <c:delete val="0"/>
        <c:axPos val="b"/>
        <c:numFmt formatCode="General" sourceLinked="1"/>
        <c:majorTickMark val="out"/>
        <c:minorTickMark val="none"/>
        <c:tickLblPos val="nextTo"/>
        <c:crossAx val="-72355792"/>
        <c:crosses val="autoZero"/>
        <c:auto val="1"/>
        <c:lblAlgn val="ctr"/>
        <c:lblOffset val="100"/>
        <c:noMultiLvlLbl val="0"/>
      </c:catAx>
      <c:valAx>
        <c:axId val="-72355792"/>
        <c:scaling>
          <c:orientation val="minMax"/>
          <c:max val="10"/>
        </c:scaling>
        <c:delete val="0"/>
        <c:axPos val="l"/>
        <c:numFmt formatCode="0.00" sourceLinked="1"/>
        <c:majorTickMark val="out"/>
        <c:minorTickMark val="none"/>
        <c:tickLblPos val="nextTo"/>
        <c:crossAx val="-72352528"/>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Datos!$V$18</c:f>
              <c:strCache>
                <c:ptCount val="1"/>
                <c:pt idx="0">
                  <c:v>&lt;3.50 </c:v>
                </c:pt>
              </c:strCache>
            </c:strRef>
          </c:tx>
          <c:spPr>
            <a:solidFill>
              <a:srgbClr val="FF0000"/>
            </a:solidFill>
            <a:effectLst/>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Datos!$W$17:$Z$17</c:f>
              <c:strCache>
                <c:ptCount val="4"/>
                <c:pt idx="0">
                  <c:v>Estado</c:v>
                </c:pt>
                <c:pt idx="1">
                  <c:v>Calidad</c:v>
                </c:pt>
                <c:pt idx="2">
                  <c:v>Técnico</c:v>
                </c:pt>
                <c:pt idx="3">
                  <c:v>Financiero</c:v>
                </c:pt>
              </c:strCache>
            </c:strRef>
          </c:cat>
          <c:val>
            <c:numRef>
              <c:f>Datos!$W$18:$Z$18</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5DDC-4CB7-BEDB-4A63CBC13E75}"/>
            </c:ext>
          </c:extLst>
        </c:ser>
        <c:ser>
          <c:idx val="1"/>
          <c:order val="1"/>
          <c:tx>
            <c:strRef>
              <c:f>Datos!$V$19</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Datos!$W$17:$Z$17</c:f>
              <c:strCache>
                <c:ptCount val="4"/>
                <c:pt idx="0">
                  <c:v>Estado</c:v>
                </c:pt>
                <c:pt idx="1">
                  <c:v>Calidad</c:v>
                </c:pt>
                <c:pt idx="2">
                  <c:v>Técnico</c:v>
                </c:pt>
                <c:pt idx="3">
                  <c:v>Financiero</c:v>
                </c:pt>
              </c:strCache>
            </c:strRef>
          </c:cat>
          <c:val>
            <c:numRef>
              <c:f>Datos!$W$19:$Z$19</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1-5DDC-4CB7-BEDB-4A63CBC13E75}"/>
            </c:ext>
          </c:extLst>
        </c:ser>
        <c:ser>
          <c:idx val="2"/>
          <c:order val="2"/>
          <c:tx>
            <c:strRef>
              <c:f>Datos!$V$20</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Datos!$W$17:$Z$17</c:f>
              <c:strCache>
                <c:ptCount val="4"/>
                <c:pt idx="0">
                  <c:v>Estado</c:v>
                </c:pt>
                <c:pt idx="1">
                  <c:v>Calidad</c:v>
                </c:pt>
                <c:pt idx="2">
                  <c:v>Técnico</c:v>
                </c:pt>
                <c:pt idx="3">
                  <c:v>Financiero</c:v>
                </c:pt>
              </c:strCache>
            </c:strRef>
          </c:cat>
          <c:val>
            <c:numRef>
              <c:f>Datos!$W$20:$Z$20</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2-5DDC-4CB7-BEDB-4A63CBC13E75}"/>
            </c:ext>
          </c:extLst>
        </c:ser>
        <c:ser>
          <c:idx val="3"/>
          <c:order val="3"/>
          <c:tx>
            <c:strRef>
              <c:f>Datos!$V$21</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Datos!$W$17:$Z$17</c:f>
              <c:strCache>
                <c:ptCount val="4"/>
                <c:pt idx="0">
                  <c:v>Estado</c:v>
                </c:pt>
                <c:pt idx="1">
                  <c:v>Calidad</c:v>
                </c:pt>
                <c:pt idx="2">
                  <c:v>Técnico</c:v>
                </c:pt>
                <c:pt idx="3">
                  <c:v>Financiero</c:v>
                </c:pt>
              </c:strCache>
            </c:strRef>
          </c:cat>
          <c:val>
            <c:numRef>
              <c:f>Datos!$W$21:$Z$21</c:f>
              <c:numCache>
                <c:formatCode>0.00</c:formatCode>
                <c:ptCount val="4"/>
                <c:pt idx="0">
                  <c:v>#N/A</c:v>
                </c:pt>
                <c:pt idx="1">
                  <c:v>#N/A</c:v>
                </c:pt>
                <c:pt idx="2">
                  <c:v>#N/A</c:v>
                </c:pt>
                <c:pt idx="3">
                  <c:v>#N/A</c:v>
                </c:pt>
              </c:numCache>
            </c:numRef>
          </c:val>
          <c:extLst>
            <c:ext xmlns:c16="http://schemas.microsoft.com/office/drawing/2014/chart" uri="{C3380CC4-5D6E-409C-BE32-E72D297353CC}">
              <c16:uniqueId val="{00000003-5DDC-4CB7-BEDB-4A63CBC13E75}"/>
            </c:ext>
          </c:extLst>
        </c:ser>
        <c:dLbls>
          <c:dLblPos val="ctr"/>
          <c:showLegendKey val="0"/>
          <c:showVal val="1"/>
          <c:showCatName val="0"/>
          <c:showSerName val="0"/>
          <c:showPercent val="0"/>
          <c:showBubbleSize val="0"/>
        </c:dLbls>
        <c:gapWidth val="150"/>
        <c:overlap val="100"/>
        <c:axId val="-72337840"/>
        <c:axId val="-72359056"/>
      </c:barChart>
      <c:catAx>
        <c:axId val="-72337840"/>
        <c:scaling>
          <c:orientation val="minMax"/>
        </c:scaling>
        <c:delete val="0"/>
        <c:axPos val="b"/>
        <c:numFmt formatCode="General" sourceLinked="1"/>
        <c:majorTickMark val="out"/>
        <c:minorTickMark val="none"/>
        <c:tickLblPos val="nextTo"/>
        <c:crossAx val="-72359056"/>
        <c:crosses val="autoZero"/>
        <c:auto val="1"/>
        <c:lblAlgn val="ctr"/>
        <c:lblOffset val="100"/>
        <c:noMultiLvlLbl val="0"/>
      </c:catAx>
      <c:valAx>
        <c:axId val="-72359056"/>
        <c:scaling>
          <c:orientation val="minMax"/>
          <c:max val="10"/>
        </c:scaling>
        <c:delete val="0"/>
        <c:axPos val="l"/>
        <c:numFmt formatCode="General" sourceLinked="1"/>
        <c:majorTickMark val="out"/>
        <c:minorTickMark val="none"/>
        <c:tickLblPos val="nextTo"/>
        <c:crossAx val="-72337840"/>
        <c:crosses val="autoZero"/>
        <c:crossBetween val="between"/>
      </c:valAx>
    </c:plotArea>
    <c:legend>
      <c:legendPos val="t"/>
      <c:layout>
        <c:manualLayout>
          <c:xMode val="edge"/>
          <c:yMode val="edge"/>
          <c:x val="0.24210699830745455"/>
          <c:y val="1.3047909457782307E-2"/>
          <c:w val="0.51578580714793831"/>
          <c:h val="5.8033402648211919E-2"/>
        </c:manualLayout>
      </c:layou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Datos!$V$28</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Datos!$W$27:$Z$27</c:f>
              <c:strCache>
                <c:ptCount val="4"/>
                <c:pt idx="0">
                  <c:v>Estado</c:v>
                </c:pt>
                <c:pt idx="1">
                  <c:v>Calidad</c:v>
                </c:pt>
                <c:pt idx="2">
                  <c:v>Técnico</c:v>
                </c:pt>
                <c:pt idx="3">
                  <c:v>Financiero</c:v>
                </c:pt>
              </c:strCache>
            </c:strRef>
          </c:cat>
          <c:val>
            <c:numRef>
              <c:f>Datos!$W$28:$Z$28</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F705-4C2C-86D6-BEB689808F04}"/>
            </c:ext>
          </c:extLst>
        </c:ser>
        <c:ser>
          <c:idx val="1"/>
          <c:order val="1"/>
          <c:tx>
            <c:strRef>
              <c:f>Datos!$V$29</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Datos!$W$27:$Z$27</c:f>
              <c:strCache>
                <c:ptCount val="4"/>
                <c:pt idx="0">
                  <c:v>Estado</c:v>
                </c:pt>
                <c:pt idx="1">
                  <c:v>Calidad</c:v>
                </c:pt>
                <c:pt idx="2">
                  <c:v>Técnico</c:v>
                </c:pt>
                <c:pt idx="3">
                  <c:v>Financiero</c:v>
                </c:pt>
              </c:strCache>
            </c:strRef>
          </c:cat>
          <c:val>
            <c:numRef>
              <c:f>Datos!$W$29:$Z$29</c:f>
              <c:numCache>
                <c:formatCode>0.00</c:formatCode>
                <c:ptCount val="4"/>
                <c:pt idx="0" formatCode="General">
                  <c:v>#N/A</c:v>
                </c:pt>
                <c:pt idx="1">
                  <c:v>#N/A</c:v>
                </c:pt>
                <c:pt idx="2">
                  <c:v>#N/A</c:v>
                </c:pt>
                <c:pt idx="3" formatCode="General">
                  <c:v>#N/A</c:v>
                </c:pt>
              </c:numCache>
            </c:numRef>
          </c:val>
          <c:extLst>
            <c:ext xmlns:c16="http://schemas.microsoft.com/office/drawing/2014/chart" uri="{C3380CC4-5D6E-409C-BE32-E72D297353CC}">
              <c16:uniqueId val="{00000001-F705-4C2C-86D6-BEB689808F04}"/>
            </c:ext>
          </c:extLst>
        </c:ser>
        <c:ser>
          <c:idx val="2"/>
          <c:order val="2"/>
          <c:tx>
            <c:strRef>
              <c:f>Datos!$V$30</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Datos!$W$27:$Z$27</c:f>
              <c:strCache>
                <c:ptCount val="4"/>
                <c:pt idx="0">
                  <c:v>Estado</c:v>
                </c:pt>
                <c:pt idx="1">
                  <c:v>Calidad</c:v>
                </c:pt>
                <c:pt idx="2">
                  <c:v>Técnico</c:v>
                </c:pt>
                <c:pt idx="3">
                  <c:v>Financiero</c:v>
                </c:pt>
              </c:strCache>
            </c:strRef>
          </c:cat>
          <c:val>
            <c:numRef>
              <c:f>Datos!$W$30:$Z$30</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2-F705-4C2C-86D6-BEB689808F04}"/>
            </c:ext>
          </c:extLst>
        </c:ser>
        <c:ser>
          <c:idx val="3"/>
          <c:order val="3"/>
          <c:tx>
            <c:strRef>
              <c:f>Datos!$V$31</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Datos!$W$27:$Z$27</c:f>
              <c:strCache>
                <c:ptCount val="4"/>
                <c:pt idx="0">
                  <c:v>Estado</c:v>
                </c:pt>
                <c:pt idx="1">
                  <c:v>Calidad</c:v>
                </c:pt>
                <c:pt idx="2">
                  <c:v>Técnico</c:v>
                </c:pt>
                <c:pt idx="3">
                  <c:v>Financiero</c:v>
                </c:pt>
              </c:strCache>
            </c:strRef>
          </c:cat>
          <c:val>
            <c:numRef>
              <c:f>Datos!$W$31:$Z$31</c:f>
              <c:numCache>
                <c:formatCode>General</c:formatCode>
                <c:ptCount val="4"/>
                <c:pt idx="0">
                  <c:v>#N/A</c:v>
                </c:pt>
                <c:pt idx="1">
                  <c:v>#N/A</c:v>
                </c:pt>
                <c:pt idx="2">
                  <c:v>#N/A</c:v>
                </c:pt>
                <c:pt idx="3" formatCode="0.00">
                  <c:v>#N/A</c:v>
                </c:pt>
              </c:numCache>
            </c:numRef>
          </c:val>
          <c:extLst>
            <c:ext xmlns:c16="http://schemas.microsoft.com/office/drawing/2014/chart" uri="{C3380CC4-5D6E-409C-BE32-E72D297353CC}">
              <c16:uniqueId val="{00000003-F705-4C2C-86D6-BEB689808F04}"/>
            </c:ext>
          </c:extLst>
        </c:ser>
        <c:dLbls>
          <c:dLblPos val="ctr"/>
          <c:showLegendKey val="0"/>
          <c:showVal val="1"/>
          <c:showCatName val="0"/>
          <c:showSerName val="0"/>
          <c:showPercent val="0"/>
          <c:showBubbleSize val="0"/>
        </c:dLbls>
        <c:gapWidth val="150"/>
        <c:overlap val="100"/>
        <c:axId val="-72336752"/>
        <c:axId val="-72341648"/>
      </c:barChart>
      <c:catAx>
        <c:axId val="-72336752"/>
        <c:scaling>
          <c:orientation val="minMax"/>
        </c:scaling>
        <c:delete val="0"/>
        <c:axPos val="b"/>
        <c:numFmt formatCode="General" sourceLinked="1"/>
        <c:majorTickMark val="out"/>
        <c:minorTickMark val="none"/>
        <c:tickLblPos val="nextTo"/>
        <c:crossAx val="-72341648"/>
        <c:crosses val="autoZero"/>
        <c:auto val="1"/>
        <c:lblAlgn val="ctr"/>
        <c:lblOffset val="100"/>
        <c:noMultiLvlLbl val="0"/>
      </c:catAx>
      <c:valAx>
        <c:axId val="-72341648"/>
        <c:scaling>
          <c:orientation val="minMax"/>
          <c:max val="10"/>
        </c:scaling>
        <c:delete val="0"/>
        <c:axPos val="l"/>
        <c:numFmt formatCode="General" sourceLinked="1"/>
        <c:majorTickMark val="out"/>
        <c:minorTickMark val="none"/>
        <c:tickLblPos val="nextTo"/>
        <c:crossAx val="-72336752"/>
        <c:crosses val="autoZero"/>
        <c:crossBetween val="between"/>
      </c:valAx>
    </c:plotArea>
    <c:legend>
      <c:legendPos val="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Datos!$V$39</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Datos!$W$38:$Z$38</c:f>
              <c:strCache>
                <c:ptCount val="4"/>
                <c:pt idx="0">
                  <c:v>Estado</c:v>
                </c:pt>
                <c:pt idx="1">
                  <c:v>Calidad</c:v>
                </c:pt>
                <c:pt idx="2">
                  <c:v>Técnico</c:v>
                </c:pt>
                <c:pt idx="3">
                  <c:v>Financiero</c:v>
                </c:pt>
              </c:strCache>
            </c:strRef>
          </c:cat>
          <c:val>
            <c:numRef>
              <c:f>Datos!$W$39:$Z$39</c:f>
              <c:numCache>
                <c:formatCode>0.00</c:formatCode>
                <c:ptCount val="4"/>
                <c:pt idx="0" formatCode="General">
                  <c:v>0</c:v>
                </c:pt>
                <c:pt idx="1">
                  <c:v>0</c:v>
                </c:pt>
                <c:pt idx="2">
                  <c:v>0</c:v>
                </c:pt>
                <c:pt idx="3">
                  <c:v>0</c:v>
                </c:pt>
              </c:numCache>
            </c:numRef>
          </c:val>
          <c:extLst>
            <c:ext xmlns:c16="http://schemas.microsoft.com/office/drawing/2014/chart" uri="{C3380CC4-5D6E-409C-BE32-E72D297353CC}">
              <c16:uniqueId val="{00000000-97A5-49B9-A4FD-A7D4CB20C828}"/>
            </c:ext>
          </c:extLst>
        </c:ser>
        <c:ser>
          <c:idx val="1"/>
          <c:order val="1"/>
          <c:tx>
            <c:strRef>
              <c:f>Datos!$V$40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Datos!$W$38:$Z$38</c:f>
              <c:strCache>
                <c:ptCount val="4"/>
                <c:pt idx="0">
                  <c:v>Estado</c:v>
                </c:pt>
                <c:pt idx="1">
                  <c:v>Calidad</c:v>
                </c:pt>
                <c:pt idx="2">
                  <c:v>Técnico</c:v>
                </c:pt>
                <c:pt idx="3">
                  <c:v>Financiero</c:v>
                </c:pt>
              </c:strCache>
            </c:strRef>
          </c:cat>
          <c:val>
            <c:numRef>
              <c:f>Datos!$W$40:$Z$40</c:f>
              <c:numCache>
                <c:formatCode>General</c:formatCode>
                <c:ptCount val="4"/>
                <c:pt idx="0" formatCode="0.00">
                  <c:v>#N/A</c:v>
                </c:pt>
                <c:pt idx="1">
                  <c:v>#N/A</c:v>
                </c:pt>
                <c:pt idx="2" formatCode="0.00">
                  <c:v>#N/A</c:v>
                </c:pt>
                <c:pt idx="3">
                  <c:v>#N/A</c:v>
                </c:pt>
              </c:numCache>
            </c:numRef>
          </c:val>
          <c:extLst>
            <c:ext xmlns:c16="http://schemas.microsoft.com/office/drawing/2014/chart" uri="{C3380CC4-5D6E-409C-BE32-E72D297353CC}">
              <c16:uniqueId val="{00000001-97A5-49B9-A4FD-A7D4CB20C828}"/>
            </c:ext>
          </c:extLst>
        </c:ser>
        <c:ser>
          <c:idx val="2"/>
          <c:order val="2"/>
          <c:tx>
            <c:strRef>
              <c:f>Datos!$V$41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Datos!$W$38:$Z$38</c:f>
              <c:strCache>
                <c:ptCount val="4"/>
                <c:pt idx="0">
                  <c:v>Estado</c:v>
                </c:pt>
                <c:pt idx="1">
                  <c:v>Calidad</c:v>
                </c:pt>
                <c:pt idx="2">
                  <c:v>Técnico</c:v>
                </c:pt>
                <c:pt idx="3">
                  <c:v>Financiero</c:v>
                </c:pt>
              </c:strCache>
            </c:strRef>
          </c:cat>
          <c:val>
            <c:numRef>
              <c:f>Datos!$W$41:$Z$41</c:f>
              <c:numCache>
                <c:formatCode>0.00</c:formatCode>
                <c:ptCount val="4"/>
                <c:pt idx="0" formatCode="General">
                  <c:v>#N/A</c:v>
                </c:pt>
                <c:pt idx="1">
                  <c:v>#N/A</c:v>
                </c:pt>
                <c:pt idx="2" formatCode="General">
                  <c:v>#N/A</c:v>
                </c:pt>
                <c:pt idx="3">
                  <c:v>#N/A</c:v>
                </c:pt>
              </c:numCache>
            </c:numRef>
          </c:val>
          <c:extLst>
            <c:ext xmlns:c16="http://schemas.microsoft.com/office/drawing/2014/chart" uri="{C3380CC4-5D6E-409C-BE32-E72D297353CC}">
              <c16:uniqueId val="{00000002-97A5-49B9-A4FD-A7D4CB20C828}"/>
            </c:ext>
          </c:extLst>
        </c:ser>
        <c:ser>
          <c:idx val="3"/>
          <c:order val="3"/>
          <c:tx>
            <c:strRef>
              <c:f>Datos!$V$42</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Datos!$W$38:$Z$38</c:f>
              <c:strCache>
                <c:ptCount val="4"/>
                <c:pt idx="0">
                  <c:v>Estado</c:v>
                </c:pt>
                <c:pt idx="1">
                  <c:v>Calidad</c:v>
                </c:pt>
                <c:pt idx="2">
                  <c:v>Técnico</c:v>
                </c:pt>
                <c:pt idx="3">
                  <c:v>Financiero</c:v>
                </c:pt>
              </c:strCache>
            </c:strRef>
          </c:cat>
          <c:val>
            <c:numRef>
              <c:f>Datos!$W$42:$Z$42</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3-97A5-49B9-A4FD-A7D4CB20C828}"/>
            </c:ext>
          </c:extLst>
        </c:ser>
        <c:dLbls>
          <c:dLblPos val="ctr"/>
          <c:showLegendKey val="0"/>
          <c:showVal val="1"/>
          <c:showCatName val="0"/>
          <c:showSerName val="0"/>
          <c:showPercent val="0"/>
          <c:showBubbleSize val="0"/>
        </c:dLbls>
        <c:gapWidth val="150"/>
        <c:overlap val="100"/>
        <c:axId val="-72342736"/>
        <c:axId val="-72347632"/>
      </c:barChart>
      <c:catAx>
        <c:axId val="-72342736"/>
        <c:scaling>
          <c:orientation val="minMax"/>
        </c:scaling>
        <c:delete val="0"/>
        <c:axPos val="b"/>
        <c:numFmt formatCode="General" sourceLinked="1"/>
        <c:majorTickMark val="out"/>
        <c:minorTickMark val="none"/>
        <c:tickLblPos val="nextTo"/>
        <c:crossAx val="-72347632"/>
        <c:crosses val="autoZero"/>
        <c:auto val="1"/>
        <c:lblAlgn val="ctr"/>
        <c:lblOffset val="100"/>
        <c:noMultiLvlLbl val="0"/>
      </c:catAx>
      <c:valAx>
        <c:axId val="-72347632"/>
        <c:scaling>
          <c:orientation val="minMax"/>
          <c:max val="10"/>
        </c:scaling>
        <c:delete val="0"/>
        <c:axPos val="l"/>
        <c:numFmt formatCode="General" sourceLinked="1"/>
        <c:majorTickMark val="out"/>
        <c:minorTickMark val="none"/>
        <c:tickLblPos val="nextTo"/>
        <c:crossAx val="-72342736"/>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Datos!$V$49</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Datos!$W$48:$Z$48</c:f>
              <c:strCache>
                <c:ptCount val="4"/>
                <c:pt idx="0">
                  <c:v>Estado</c:v>
                </c:pt>
                <c:pt idx="1">
                  <c:v>Calidad</c:v>
                </c:pt>
                <c:pt idx="2">
                  <c:v>Técnico</c:v>
                </c:pt>
                <c:pt idx="3">
                  <c:v>Financiero</c:v>
                </c:pt>
              </c:strCache>
            </c:strRef>
          </c:cat>
          <c:val>
            <c:numRef>
              <c:f>Datos!$W$49:$Z$49</c:f>
              <c:numCache>
                <c:formatCode>General</c:formatCode>
                <c:ptCount val="4"/>
                <c:pt idx="0">
                  <c:v>0</c:v>
                </c:pt>
                <c:pt idx="1">
                  <c:v>0</c:v>
                </c:pt>
                <c:pt idx="2" formatCode="0.00">
                  <c:v>0</c:v>
                </c:pt>
                <c:pt idx="3" formatCode="0.00">
                  <c:v>0</c:v>
                </c:pt>
              </c:numCache>
            </c:numRef>
          </c:val>
          <c:extLst>
            <c:ext xmlns:c16="http://schemas.microsoft.com/office/drawing/2014/chart" uri="{C3380CC4-5D6E-409C-BE32-E72D297353CC}">
              <c16:uniqueId val="{00000000-EA20-4411-BC86-C276D2C8E0B3}"/>
            </c:ext>
          </c:extLst>
        </c:ser>
        <c:ser>
          <c:idx val="1"/>
          <c:order val="1"/>
          <c:tx>
            <c:strRef>
              <c:f>Datos!$V$50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Datos!$W$48:$Z$48</c:f>
              <c:strCache>
                <c:ptCount val="4"/>
                <c:pt idx="0">
                  <c:v>Estado</c:v>
                </c:pt>
                <c:pt idx="1">
                  <c:v>Calidad</c:v>
                </c:pt>
                <c:pt idx="2">
                  <c:v>Técnico</c:v>
                </c:pt>
                <c:pt idx="3">
                  <c:v>Financiero</c:v>
                </c:pt>
              </c:strCache>
            </c:strRef>
          </c:cat>
          <c:val>
            <c:numRef>
              <c:f>Datos!$W$50:$Z$50</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1-EA20-4411-BC86-C276D2C8E0B3}"/>
            </c:ext>
          </c:extLst>
        </c:ser>
        <c:ser>
          <c:idx val="2"/>
          <c:order val="2"/>
          <c:tx>
            <c:strRef>
              <c:f>Datos!$V$51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Datos!$W$48:$Z$48</c:f>
              <c:strCache>
                <c:ptCount val="4"/>
                <c:pt idx="0">
                  <c:v>Estado</c:v>
                </c:pt>
                <c:pt idx="1">
                  <c:v>Calidad</c:v>
                </c:pt>
                <c:pt idx="2">
                  <c:v>Técnico</c:v>
                </c:pt>
                <c:pt idx="3">
                  <c:v>Financiero</c:v>
                </c:pt>
              </c:strCache>
            </c:strRef>
          </c:cat>
          <c:val>
            <c:numRef>
              <c:f>Datos!$W$51:$Z$51</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2-EA20-4411-BC86-C276D2C8E0B3}"/>
            </c:ext>
          </c:extLst>
        </c:ser>
        <c:ser>
          <c:idx val="3"/>
          <c:order val="3"/>
          <c:tx>
            <c:strRef>
              <c:f>Datos!$V$52</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Datos!$W$48:$Z$48</c:f>
              <c:strCache>
                <c:ptCount val="4"/>
                <c:pt idx="0">
                  <c:v>Estado</c:v>
                </c:pt>
                <c:pt idx="1">
                  <c:v>Calidad</c:v>
                </c:pt>
                <c:pt idx="2">
                  <c:v>Técnico</c:v>
                </c:pt>
                <c:pt idx="3">
                  <c:v>Financiero</c:v>
                </c:pt>
              </c:strCache>
            </c:strRef>
          </c:cat>
          <c:val>
            <c:numRef>
              <c:f>Datos!$W$52:$Z$52</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3-EA20-4411-BC86-C276D2C8E0B3}"/>
            </c:ext>
          </c:extLst>
        </c:ser>
        <c:dLbls>
          <c:dLblPos val="ctr"/>
          <c:showLegendKey val="0"/>
          <c:showVal val="1"/>
          <c:showCatName val="0"/>
          <c:showSerName val="0"/>
          <c:showPercent val="0"/>
          <c:showBubbleSize val="0"/>
        </c:dLbls>
        <c:gapWidth val="150"/>
        <c:overlap val="100"/>
        <c:axId val="-72346000"/>
        <c:axId val="-72360688"/>
      </c:barChart>
      <c:catAx>
        <c:axId val="-72346000"/>
        <c:scaling>
          <c:orientation val="minMax"/>
        </c:scaling>
        <c:delete val="0"/>
        <c:axPos val="b"/>
        <c:numFmt formatCode="General" sourceLinked="1"/>
        <c:majorTickMark val="out"/>
        <c:minorTickMark val="none"/>
        <c:tickLblPos val="nextTo"/>
        <c:crossAx val="-72360688"/>
        <c:crosses val="autoZero"/>
        <c:auto val="1"/>
        <c:lblAlgn val="ctr"/>
        <c:lblOffset val="100"/>
        <c:noMultiLvlLbl val="0"/>
      </c:catAx>
      <c:valAx>
        <c:axId val="-72360688"/>
        <c:scaling>
          <c:orientation val="minMax"/>
          <c:max val="10"/>
        </c:scaling>
        <c:delete val="0"/>
        <c:axPos val="l"/>
        <c:numFmt formatCode="General" sourceLinked="1"/>
        <c:majorTickMark val="out"/>
        <c:minorTickMark val="none"/>
        <c:tickLblPos val="nextTo"/>
        <c:crossAx val="-72346000"/>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0.10676092549713199"/>
          <c:y val="7.1195342189533203E-2"/>
          <c:w val="0.88630685532124598"/>
          <c:h val="0.84641474336328004"/>
        </c:manualLayout>
      </c:layout>
      <c:barChart>
        <c:barDir val="col"/>
        <c:grouping val="stacked"/>
        <c:varyColors val="0"/>
        <c:ser>
          <c:idx val="0"/>
          <c:order val="0"/>
          <c:tx>
            <c:strRef>
              <c:f>Datos!$V$57</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Datos!$W$56:$Z$56</c:f>
              <c:strCache>
                <c:ptCount val="4"/>
                <c:pt idx="0">
                  <c:v>Estado</c:v>
                </c:pt>
                <c:pt idx="1">
                  <c:v>Calidad</c:v>
                </c:pt>
                <c:pt idx="2">
                  <c:v>Técnico</c:v>
                </c:pt>
                <c:pt idx="3">
                  <c:v>Financiero</c:v>
                </c:pt>
              </c:strCache>
            </c:strRef>
          </c:cat>
          <c:val>
            <c:numRef>
              <c:f>Datos!$W$57:$Z$57</c:f>
              <c:numCache>
                <c:formatCode>0.00</c:formatCode>
                <c:ptCount val="4"/>
                <c:pt idx="0">
                  <c:v>0</c:v>
                </c:pt>
                <c:pt idx="1">
                  <c:v>0</c:v>
                </c:pt>
                <c:pt idx="2">
                  <c:v>0</c:v>
                </c:pt>
                <c:pt idx="3">
                  <c:v>0</c:v>
                </c:pt>
              </c:numCache>
            </c:numRef>
          </c:val>
          <c:extLst>
            <c:ext xmlns:c16="http://schemas.microsoft.com/office/drawing/2014/chart" uri="{C3380CC4-5D6E-409C-BE32-E72D297353CC}">
              <c16:uniqueId val="{00000000-0AF3-4A01-95F0-CCA5C79BC1C5}"/>
            </c:ext>
          </c:extLst>
        </c:ser>
        <c:ser>
          <c:idx val="1"/>
          <c:order val="1"/>
          <c:tx>
            <c:strRef>
              <c:f>Datos!$V$58</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Datos!$W$56:$Z$56</c:f>
              <c:strCache>
                <c:ptCount val="4"/>
                <c:pt idx="0">
                  <c:v>Estado</c:v>
                </c:pt>
                <c:pt idx="1">
                  <c:v>Calidad</c:v>
                </c:pt>
                <c:pt idx="2">
                  <c:v>Técnico</c:v>
                </c:pt>
                <c:pt idx="3">
                  <c:v>Financiero</c:v>
                </c:pt>
              </c:strCache>
            </c:strRef>
          </c:cat>
          <c:val>
            <c:numRef>
              <c:f>Datos!$W$58:$Z$58</c:f>
              <c:numCache>
                <c:formatCode>General</c:formatCode>
                <c:ptCount val="4"/>
                <c:pt idx="0">
                  <c:v>#N/A</c:v>
                </c:pt>
                <c:pt idx="1">
                  <c:v>#N/A</c:v>
                </c:pt>
                <c:pt idx="2" formatCode="0.00">
                  <c:v>#N/A</c:v>
                </c:pt>
                <c:pt idx="3" formatCode="0.00">
                  <c:v>#N/A</c:v>
                </c:pt>
              </c:numCache>
            </c:numRef>
          </c:val>
          <c:extLst>
            <c:ext xmlns:c16="http://schemas.microsoft.com/office/drawing/2014/chart" uri="{C3380CC4-5D6E-409C-BE32-E72D297353CC}">
              <c16:uniqueId val="{00000001-0AF3-4A01-95F0-CCA5C79BC1C5}"/>
            </c:ext>
          </c:extLst>
        </c:ser>
        <c:ser>
          <c:idx val="2"/>
          <c:order val="2"/>
          <c:tx>
            <c:strRef>
              <c:f>Datos!$V$59</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Datos!$W$56:$Z$56</c:f>
              <c:strCache>
                <c:ptCount val="4"/>
                <c:pt idx="0">
                  <c:v>Estado</c:v>
                </c:pt>
                <c:pt idx="1">
                  <c:v>Calidad</c:v>
                </c:pt>
                <c:pt idx="2">
                  <c:v>Técnico</c:v>
                </c:pt>
                <c:pt idx="3">
                  <c:v>Financiero</c:v>
                </c:pt>
              </c:strCache>
            </c:strRef>
          </c:cat>
          <c:val>
            <c:numRef>
              <c:f>Datos!$W$59:$Z$59</c:f>
              <c:numCache>
                <c:formatCode>General</c:formatCode>
                <c:ptCount val="4"/>
                <c:pt idx="0" formatCode="0.00">
                  <c:v>#N/A</c:v>
                </c:pt>
                <c:pt idx="1">
                  <c:v>#N/A</c:v>
                </c:pt>
                <c:pt idx="2">
                  <c:v>#N/A</c:v>
                </c:pt>
                <c:pt idx="3">
                  <c:v>#N/A</c:v>
                </c:pt>
              </c:numCache>
            </c:numRef>
          </c:val>
          <c:extLst>
            <c:ext xmlns:c16="http://schemas.microsoft.com/office/drawing/2014/chart" uri="{C3380CC4-5D6E-409C-BE32-E72D297353CC}">
              <c16:uniqueId val="{00000002-0AF3-4A01-95F0-CCA5C79BC1C5}"/>
            </c:ext>
          </c:extLst>
        </c:ser>
        <c:ser>
          <c:idx val="3"/>
          <c:order val="3"/>
          <c:tx>
            <c:strRef>
              <c:f>Datos!$V$60</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Datos!$W$56:$Z$56</c:f>
              <c:strCache>
                <c:ptCount val="4"/>
                <c:pt idx="0">
                  <c:v>Estado</c:v>
                </c:pt>
                <c:pt idx="1">
                  <c:v>Calidad</c:v>
                </c:pt>
                <c:pt idx="2">
                  <c:v>Técnico</c:v>
                </c:pt>
                <c:pt idx="3">
                  <c:v>Financiero</c:v>
                </c:pt>
              </c:strCache>
            </c:strRef>
          </c:cat>
          <c:val>
            <c:numRef>
              <c:f>Datos!$W$60:$Z$60</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3-0AF3-4A01-95F0-CCA5C79BC1C5}"/>
            </c:ext>
          </c:extLst>
        </c:ser>
        <c:dLbls>
          <c:dLblPos val="ctr"/>
          <c:showLegendKey val="0"/>
          <c:showVal val="1"/>
          <c:showCatName val="0"/>
          <c:showSerName val="0"/>
          <c:showPercent val="0"/>
          <c:showBubbleSize val="0"/>
        </c:dLbls>
        <c:gapWidth val="150"/>
        <c:overlap val="100"/>
        <c:axId val="-72345456"/>
        <c:axId val="-72336208"/>
      </c:barChart>
      <c:catAx>
        <c:axId val="-72345456"/>
        <c:scaling>
          <c:orientation val="minMax"/>
        </c:scaling>
        <c:delete val="0"/>
        <c:axPos val="b"/>
        <c:numFmt formatCode="General" sourceLinked="1"/>
        <c:majorTickMark val="out"/>
        <c:minorTickMark val="none"/>
        <c:tickLblPos val="nextTo"/>
        <c:crossAx val="-72336208"/>
        <c:crosses val="autoZero"/>
        <c:auto val="1"/>
        <c:lblAlgn val="ctr"/>
        <c:lblOffset val="100"/>
        <c:noMultiLvlLbl val="0"/>
      </c:catAx>
      <c:valAx>
        <c:axId val="-72336208"/>
        <c:scaling>
          <c:orientation val="minMax"/>
          <c:max val="10"/>
        </c:scaling>
        <c:delete val="0"/>
        <c:axPos val="l"/>
        <c:numFmt formatCode="0.00" sourceLinked="1"/>
        <c:majorTickMark val="out"/>
        <c:minorTickMark val="none"/>
        <c:tickLblPos val="nextTo"/>
        <c:crossAx val="-72345456"/>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Datos!$V$65</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Datos!$W$64:$Z$64</c:f>
              <c:strCache>
                <c:ptCount val="4"/>
                <c:pt idx="0">
                  <c:v>Estado</c:v>
                </c:pt>
                <c:pt idx="1">
                  <c:v>Calidad</c:v>
                </c:pt>
                <c:pt idx="2">
                  <c:v>Técnico</c:v>
                </c:pt>
                <c:pt idx="3">
                  <c:v>Financiero</c:v>
                </c:pt>
              </c:strCache>
            </c:strRef>
          </c:cat>
          <c:val>
            <c:numRef>
              <c:f>Datos!$W$65:$Z$65</c:f>
              <c:numCache>
                <c:formatCode>0.00</c:formatCode>
                <c:ptCount val="4"/>
                <c:pt idx="0">
                  <c:v>0</c:v>
                </c:pt>
                <c:pt idx="1">
                  <c:v>0</c:v>
                </c:pt>
                <c:pt idx="2">
                  <c:v>0</c:v>
                </c:pt>
                <c:pt idx="3">
                  <c:v>0</c:v>
                </c:pt>
              </c:numCache>
            </c:numRef>
          </c:val>
          <c:extLst>
            <c:ext xmlns:c16="http://schemas.microsoft.com/office/drawing/2014/chart" uri="{C3380CC4-5D6E-409C-BE32-E72D297353CC}">
              <c16:uniqueId val="{00000000-C065-455F-A3C8-9103030C6E91}"/>
            </c:ext>
          </c:extLst>
        </c:ser>
        <c:ser>
          <c:idx val="1"/>
          <c:order val="1"/>
          <c:tx>
            <c:strRef>
              <c:f>Datos!$V$66</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Datos!$W$64:$Z$64</c:f>
              <c:strCache>
                <c:ptCount val="4"/>
                <c:pt idx="0">
                  <c:v>Estado</c:v>
                </c:pt>
                <c:pt idx="1">
                  <c:v>Calidad</c:v>
                </c:pt>
                <c:pt idx="2">
                  <c:v>Técnico</c:v>
                </c:pt>
                <c:pt idx="3">
                  <c:v>Financiero</c:v>
                </c:pt>
              </c:strCache>
            </c:strRef>
          </c:cat>
          <c:val>
            <c:numRef>
              <c:f>Datos!$W$66:$Z$66</c:f>
              <c:numCache>
                <c:formatCode>General</c:formatCode>
                <c:ptCount val="4"/>
                <c:pt idx="0">
                  <c:v>#N/A</c:v>
                </c:pt>
                <c:pt idx="1">
                  <c:v>#N/A</c:v>
                </c:pt>
                <c:pt idx="2" formatCode="0.00">
                  <c:v>#N/A</c:v>
                </c:pt>
                <c:pt idx="3">
                  <c:v>#N/A</c:v>
                </c:pt>
              </c:numCache>
            </c:numRef>
          </c:val>
          <c:extLst>
            <c:ext xmlns:c16="http://schemas.microsoft.com/office/drawing/2014/chart" uri="{C3380CC4-5D6E-409C-BE32-E72D297353CC}">
              <c16:uniqueId val="{00000001-C065-455F-A3C8-9103030C6E91}"/>
            </c:ext>
          </c:extLst>
        </c:ser>
        <c:ser>
          <c:idx val="2"/>
          <c:order val="2"/>
          <c:tx>
            <c:strRef>
              <c:f>Datos!$V$67</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Datos!$W$64:$Z$64</c:f>
              <c:strCache>
                <c:ptCount val="4"/>
                <c:pt idx="0">
                  <c:v>Estado</c:v>
                </c:pt>
                <c:pt idx="1">
                  <c:v>Calidad</c:v>
                </c:pt>
                <c:pt idx="2">
                  <c:v>Técnico</c:v>
                </c:pt>
                <c:pt idx="3">
                  <c:v>Financiero</c:v>
                </c:pt>
              </c:strCache>
            </c:strRef>
          </c:cat>
          <c:val>
            <c:numRef>
              <c:f>Datos!$W$67:$Z$67</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2-C065-455F-A3C8-9103030C6E91}"/>
            </c:ext>
          </c:extLst>
        </c:ser>
        <c:ser>
          <c:idx val="3"/>
          <c:order val="3"/>
          <c:tx>
            <c:strRef>
              <c:f>Datos!$V$68</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Datos!$W$64:$Z$64</c:f>
              <c:strCache>
                <c:ptCount val="4"/>
                <c:pt idx="0">
                  <c:v>Estado</c:v>
                </c:pt>
                <c:pt idx="1">
                  <c:v>Calidad</c:v>
                </c:pt>
                <c:pt idx="2">
                  <c:v>Técnico</c:v>
                </c:pt>
                <c:pt idx="3">
                  <c:v>Financiero</c:v>
                </c:pt>
              </c:strCache>
            </c:strRef>
          </c:cat>
          <c:val>
            <c:numRef>
              <c:f>Datos!$W$68:$Z$68</c:f>
              <c:numCache>
                <c:formatCode>0.00</c:formatCode>
                <c:ptCount val="4"/>
                <c:pt idx="0">
                  <c:v>#N/A</c:v>
                </c:pt>
                <c:pt idx="1">
                  <c:v>#N/A</c:v>
                </c:pt>
                <c:pt idx="2" formatCode="General">
                  <c:v>#N/A</c:v>
                </c:pt>
                <c:pt idx="3">
                  <c:v>#N/A</c:v>
                </c:pt>
              </c:numCache>
            </c:numRef>
          </c:val>
          <c:extLst>
            <c:ext xmlns:c16="http://schemas.microsoft.com/office/drawing/2014/chart" uri="{C3380CC4-5D6E-409C-BE32-E72D297353CC}">
              <c16:uniqueId val="{00000003-C065-455F-A3C8-9103030C6E91}"/>
            </c:ext>
          </c:extLst>
        </c:ser>
        <c:dLbls>
          <c:dLblPos val="ctr"/>
          <c:showLegendKey val="0"/>
          <c:showVal val="1"/>
          <c:showCatName val="0"/>
          <c:showSerName val="0"/>
          <c:showPercent val="0"/>
          <c:showBubbleSize val="0"/>
        </c:dLbls>
        <c:gapWidth val="150"/>
        <c:overlap val="100"/>
        <c:axId val="-72341104"/>
        <c:axId val="-72360144"/>
      </c:barChart>
      <c:catAx>
        <c:axId val="-72341104"/>
        <c:scaling>
          <c:orientation val="minMax"/>
        </c:scaling>
        <c:delete val="0"/>
        <c:axPos val="b"/>
        <c:numFmt formatCode="General" sourceLinked="1"/>
        <c:majorTickMark val="out"/>
        <c:minorTickMark val="none"/>
        <c:tickLblPos val="nextTo"/>
        <c:crossAx val="-72360144"/>
        <c:crosses val="autoZero"/>
        <c:auto val="1"/>
        <c:lblAlgn val="ctr"/>
        <c:lblOffset val="100"/>
        <c:noMultiLvlLbl val="0"/>
      </c:catAx>
      <c:valAx>
        <c:axId val="-72360144"/>
        <c:scaling>
          <c:orientation val="minMax"/>
          <c:max val="10"/>
        </c:scaling>
        <c:delete val="0"/>
        <c:axPos val="l"/>
        <c:numFmt formatCode="0.00" sourceLinked="1"/>
        <c:majorTickMark val="out"/>
        <c:minorTickMark val="none"/>
        <c:tickLblPos val="nextTo"/>
        <c:crossAx val="-72341104"/>
        <c:crosses val="autoZero"/>
        <c:crossBetween val="between"/>
      </c:valAx>
    </c:plotArea>
    <c:legend>
      <c:legendPos val="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Datos!$V$73</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Datos!$W$72:$Z$72</c:f>
              <c:strCache>
                <c:ptCount val="4"/>
                <c:pt idx="0">
                  <c:v>Estado</c:v>
                </c:pt>
                <c:pt idx="1">
                  <c:v>Calidad</c:v>
                </c:pt>
                <c:pt idx="2">
                  <c:v>Técnico</c:v>
                </c:pt>
                <c:pt idx="3">
                  <c:v>Financiero</c:v>
                </c:pt>
              </c:strCache>
            </c:strRef>
          </c:cat>
          <c:val>
            <c:numRef>
              <c:f>Datos!$W$73:$Z$73</c:f>
              <c:numCache>
                <c:formatCode>0.00</c:formatCode>
                <c:ptCount val="4"/>
                <c:pt idx="0">
                  <c:v>0</c:v>
                </c:pt>
                <c:pt idx="1">
                  <c:v>0</c:v>
                </c:pt>
                <c:pt idx="2">
                  <c:v>0</c:v>
                </c:pt>
                <c:pt idx="3">
                  <c:v>0</c:v>
                </c:pt>
              </c:numCache>
            </c:numRef>
          </c:val>
          <c:extLst>
            <c:ext xmlns:c16="http://schemas.microsoft.com/office/drawing/2014/chart" uri="{C3380CC4-5D6E-409C-BE32-E72D297353CC}">
              <c16:uniqueId val="{00000000-EB66-4D13-B749-538CDA8DF06B}"/>
            </c:ext>
          </c:extLst>
        </c:ser>
        <c:ser>
          <c:idx val="1"/>
          <c:order val="1"/>
          <c:tx>
            <c:strRef>
              <c:f>Datos!$V$74</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Datos!$W$72:$Z$72</c:f>
              <c:strCache>
                <c:ptCount val="4"/>
                <c:pt idx="0">
                  <c:v>Estado</c:v>
                </c:pt>
                <c:pt idx="1">
                  <c:v>Calidad</c:v>
                </c:pt>
                <c:pt idx="2">
                  <c:v>Técnico</c:v>
                </c:pt>
                <c:pt idx="3">
                  <c:v>Financiero</c:v>
                </c:pt>
              </c:strCache>
            </c:strRef>
          </c:cat>
          <c:val>
            <c:numRef>
              <c:f>Datos!$W$74:$Z$74</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1-EB66-4D13-B749-538CDA8DF06B}"/>
            </c:ext>
          </c:extLst>
        </c:ser>
        <c:ser>
          <c:idx val="2"/>
          <c:order val="2"/>
          <c:tx>
            <c:strRef>
              <c:f>Datos!$V$75</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Datos!$W$72:$Z$72</c:f>
              <c:strCache>
                <c:ptCount val="4"/>
                <c:pt idx="0">
                  <c:v>Estado</c:v>
                </c:pt>
                <c:pt idx="1">
                  <c:v>Calidad</c:v>
                </c:pt>
                <c:pt idx="2">
                  <c:v>Técnico</c:v>
                </c:pt>
                <c:pt idx="3">
                  <c:v>Financiero</c:v>
                </c:pt>
              </c:strCache>
            </c:strRef>
          </c:cat>
          <c:val>
            <c:numRef>
              <c:f>Datos!$W$75:$Z$75</c:f>
              <c:numCache>
                <c:formatCode>General</c:formatCode>
                <c:ptCount val="4"/>
                <c:pt idx="0">
                  <c:v>#N/A</c:v>
                </c:pt>
                <c:pt idx="1">
                  <c:v>#N/A</c:v>
                </c:pt>
                <c:pt idx="2" formatCode="0.00">
                  <c:v>#N/A</c:v>
                </c:pt>
                <c:pt idx="3" formatCode="0.00">
                  <c:v>#N/A</c:v>
                </c:pt>
              </c:numCache>
            </c:numRef>
          </c:val>
          <c:extLst>
            <c:ext xmlns:c16="http://schemas.microsoft.com/office/drawing/2014/chart" uri="{C3380CC4-5D6E-409C-BE32-E72D297353CC}">
              <c16:uniqueId val="{00000002-EB66-4D13-B749-538CDA8DF06B}"/>
            </c:ext>
          </c:extLst>
        </c:ser>
        <c:ser>
          <c:idx val="3"/>
          <c:order val="3"/>
          <c:tx>
            <c:strRef>
              <c:f>Datos!$V$76</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Datos!$W$72:$Z$72</c:f>
              <c:strCache>
                <c:ptCount val="4"/>
                <c:pt idx="0">
                  <c:v>Estado</c:v>
                </c:pt>
                <c:pt idx="1">
                  <c:v>Calidad</c:v>
                </c:pt>
                <c:pt idx="2">
                  <c:v>Técnico</c:v>
                </c:pt>
                <c:pt idx="3">
                  <c:v>Financiero</c:v>
                </c:pt>
              </c:strCache>
            </c:strRef>
          </c:cat>
          <c:val>
            <c:numRef>
              <c:f>Datos!$W$76:$Z$76</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EB66-4D13-B749-538CDA8DF06B}"/>
            </c:ext>
          </c:extLst>
        </c:ser>
        <c:dLbls>
          <c:dLblPos val="ctr"/>
          <c:showLegendKey val="0"/>
          <c:showVal val="1"/>
          <c:showCatName val="0"/>
          <c:showSerName val="0"/>
          <c:showPercent val="0"/>
          <c:showBubbleSize val="0"/>
        </c:dLbls>
        <c:gapWidth val="150"/>
        <c:overlap val="100"/>
        <c:axId val="-72335120"/>
        <c:axId val="-72332944"/>
      </c:barChart>
      <c:catAx>
        <c:axId val="-72335120"/>
        <c:scaling>
          <c:orientation val="minMax"/>
        </c:scaling>
        <c:delete val="0"/>
        <c:axPos val="b"/>
        <c:numFmt formatCode="General" sourceLinked="1"/>
        <c:majorTickMark val="out"/>
        <c:minorTickMark val="none"/>
        <c:tickLblPos val="nextTo"/>
        <c:crossAx val="-72332944"/>
        <c:crosses val="autoZero"/>
        <c:auto val="1"/>
        <c:lblAlgn val="ctr"/>
        <c:lblOffset val="100"/>
        <c:noMultiLvlLbl val="0"/>
      </c:catAx>
      <c:valAx>
        <c:axId val="-72332944"/>
        <c:scaling>
          <c:orientation val="minMax"/>
          <c:max val="10"/>
        </c:scaling>
        <c:delete val="0"/>
        <c:axPos val="l"/>
        <c:numFmt formatCode="0.00" sourceLinked="1"/>
        <c:majorTickMark val="out"/>
        <c:minorTickMark val="none"/>
        <c:tickLblPos val="nextTo"/>
        <c:crossAx val="-72335120"/>
        <c:crosses val="autoZero"/>
        <c:crossBetween val="between"/>
      </c:valAx>
    </c:plotArea>
    <c:legend>
      <c:legendPos val="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Datos!$V$82</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Datos!$W$81:$Z$81</c:f>
              <c:strCache>
                <c:ptCount val="4"/>
                <c:pt idx="0">
                  <c:v>Estado</c:v>
                </c:pt>
                <c:pt idx="1">
                  <c:v>Calidad</c:v>
                </c:pt>
                <c:pt idx="2">
                  <c:v>Técnico</c:v>
                </c:pt>
                <c:pt idx="3">
                  <c:v>Financiero</c:v>
                </c:pt>
              </c:strCache>
            </c:strRef>
          </c:cat>
          <c:val>
            <c:numRef>
              <c:f>Datos!$W$82:$Z$82</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353F-4AF6-A0E3-84B034305BFE}"/>
            </c:ext>
          </c:extLst>
        </c:ser>
        <c:ser>
          <c:idx val="1"/>
          <c:order val="1"/>
          <c:tx>
            <c:strRef>
              <c:f>Datos!$V$83</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Datos!$W$81:$Z$81</c:f>
              <c:strCache>
                <c:ptCount val="4"/>
                <c:pt idx="0">
                  <c:v>Estado</c:v>
                </c:pt>
                <c:pt idx="1">
                  <c:v>Calidad</c:v>
                </c:pt>
                <c:pt idx="2">
                  <c:v>Técnico</c:v>
                </c:pt>
                <c:pt idx="3">
                  <c:v>Financiero</c:v>
                </c:pt>
              </c:strCache>
            </c:strRef>
          </c:cat>
          <c:val>
            <c:numRef>
              <c:f>Datos!$W$83:$Z$83</c:f>
              <c:numCache>
                <c:formatCode>0.00</c:formatCode>
                <c:ptCount val="4"/>
                <c:pt idx="0" formatCode="General">
                  <c:v>#N/A</c:v>
                </c:pt>
                <c:pt idx="1">
                  <c:v>#N/A</c:v>
                </c:pt>
                <c:pt idx="2" formatCode="General">
                  <c:v>#N/A</c:v>
                </c:pt>
                <c:pt idx="3">
                  <c:v>#N/A</c:v>
                </c:pt>
              </c:numCache>
            </c:numRef>
          </c:val>
          <c:extLst>
            <c:ext xmlns:c16="http://schemas.microsoft.com/office/drawing/2014/chart" uri="{C3380CC4-5D6E-409C-BE32-E72D297353CC}">
              <c16:uniqueId val="{00000001-353F-4AF6-A0E3-84B034305BFE}"/>
            </c:ext>
          </c:extLst>
        </c:ser>
        <c:ser>
          <c:idx val="2"/>
          <c:order val="2"/>
          <c:tx>
            <c:strRef>
              <c:f>Datos!$V$84</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Datos!$W$81:$Z$81</c:f>
              <c:strCache>
                <c:ptCount val="4"/>
                <c:pt idx="0">
                  <c:v>Estado</c:v>
                </c:pt>
                <c:pt idx="1">
                  <c:v>Calidad</c:v>
                </c:pt>
                <c:pt idx="2">
                  <c:v>Técnico</c:v>
                </c:pt>
                <c:pt idx="3">
                  <c:v>Financiero</c:v>
                </c:pt>
              </c:strCache>
            </c:strRef>
          </c:cat>
          <c:val>
            <c:numRef>
              <c:f>Datos!$W$84:$Z$84</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2-353F-4AF6-A0E3-84B034305BFE}"/>
            </c:ext>
          </c:extLst>
        </c:ser>
        <c:ser>
          <c:idx val="3"/>
          <c:order val="3"/>
          <c:tx>
            <c:strRef>
              <c:f>Datos!$V$85</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Datos!$W$81:$Z$81</c:f>
              <c:strCache>
                <c:ptCount val="4"/>
                <c:pt idx="0">
                  <c:v>Estado</c:v>
                </c:pt>
                <c:pt idx="1">
                  <c:v>Calidad</c:v>
                </c:pt>
                <c:pt idx="2">
                  <c:v>Técnico</c:v>
                </c:pt>
                <c:pt idx="3">
                  <c:v>Financiero</c:v>
                </c:pt>
              </c:strCache>
            </c:strRef>
          </c:cat>
          <c:val>
            <c:numRef>
              <c:f>Datos!$W$85:$Z$85</c:f>
              <c:numCache>
                <c:formatCode>General</c:formatCode>
                <c:ptCount val="4"/>
                <c:pt idx="0">
                  <c:v>#N/A</c:v>
                </c:pt>
                <c:pt idx="1">
                  <c:v>#N/A</c:v>
                </c:pt>
                <c:pt idx="2" formatCode="0.00">
                  <c:v>#N/A</c:v>
                </c:pt>
                <c:pt idx="3">
                  <c:v>#N/A</c:v>
                </c:pt>
              </c:numCache>
            </c:numRef>
          </c:val>
          <c:extLst>
            <c:ext xmlns:c16="http://schemas.microsoft.com/office/drawing/2014/chart" uri="{C3380CC4-5D6E-409C-BE32-E72D297353CC}">
              <c16:uniqueId val="{00000003-353F-4AF6-A0E3-84B034305BFE}"/>
            </c:ext>
          </c:extLst>
        </c:ser>
        <c:dLbls>
          <c:dLblPos val="ctr"/>
          <c:showLegendKey val="0"/>
          <c:showVal val="1"/>
          <c:showCatName val="0"/>
          <c:showSerName val="0"/>
          <c:showPercent val="0"/>
          <c:showBubbleSize val="0"/>
        </c:dLbls>
        <c:gapWidth val="150"/>
        <c:overlap val="100"/>
        <c:axId val="-72392240"/>
        <c:axId val="-72380816"/>
      </c:barChart>
      <c:catAx>
        <c:axId val="-72392240"/>
        <c:scaling>
          <c:orientation val="minMax"/>
        </c:scaling>
        <c:delete val="0"/>
        <c:axPos val="b"/>
        <c:numFmt formatCode="General" sourceLinked="1"/>
        <c:majorTickMark val="out"/>
        <c:minorTickMark val="none"/>
        <c:tickLblPos val="nextTo"/>
        <c:crossAx val="-72380816"/>
        <c:crosses val="autoZero"/>
        <c:auto val="1"/>
        <c:lblAlgn val="ctr"/>
        <c:lblOffset val="100"/>
        <c:noMultiLvlLbl val="0"/>
      </c:catAx>
      <c:valAx>
        <c:axId val="-72380816"/>
        <c:scaling>
          <c:orientation val="minMax"/>
          <c:max val="10"/>
        </c:scaling>
        <c:delete val="0"/>
        <c:axPos val="l"/>
        <c:numFmt formatCode="General" sourceLinked="1"/>
        <c:majorTickMark val="out"/>
        <c:minorTickMark val="none"/>
        <c:tickLblPos val="nextTo"/>
        <c:crossAx val="-72392240"/>
        <c:crosses val="autoZero"/>
        <c:crossBetween val="between"/>
      </c:valAx>
    </c:plotArea>
    <c:legend>
      <c:legendPos val="t"/>
      <c:layout>
        <c:manualLayout>
          <c:xMode val="edge"/>
          <c:yMode val="edge"/>
          <c:x val="0.22266779806304995"/>
          <c:y val="6.8376068376068376E-3"/>
          <c:w val="0.55466419284498003"/>
          <c:h val="6.0823473988828321E-2"/>
        </c:manualLayout>
      </c:layou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Datos!$V$90</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Datos!$W$89:$Z$89</c:f>
              <c:strCache>
                <c:ptCount val="4"/>
                <c:pt idx="0">
                  <c:v>Estado</c:v>
                </c:pt>
                <c:pt idx="1">
                  <c:v>Calidad</c:v>
                </c:pt>
                <c:pt idx="2">
                  <c:v>Técnico</c:v>
                </c:pt>
                <c:pt idx="3">
                  <c:v>Financiero</c:v>
                </c:pt>
              </c:strCache>
            </c:strRef>
          </c:cat>
          <c:val>
            <c:numRef>
              <c:f>Datos!$W$90:$Z$90</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34B7-463C-97C0-989D937A1999}"/>
            </c:ext>
          </c:extLst>
        </c:ser>
        <c:ser>
          <c:idx val="1"/>
          <c:order val="1"/>
          <c:tx>
            <c:strRef>
              <c:f>Datos!$V$91</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Datos!$W$89:$Z$89</c:f>
              <c:strCache>
                <c:ptCount val="4"/>
                <c:pt idx="0">
                  <c:v>Estado</c:v>
                </c:pt>
                <c:pt idx="1">
                  <c:v>Calidad</c:v>
                </c:pt>
                <c:pt idx="2">
                  <c:v>Técnico</c:v>
                </c:pt>
                <c:pt idx="3">
                  <c:v>Financiero</c:v>
                </c:pt>
              </c:strCache>
            </c:strRef>
          </c:cat>
          <c:val>
            <c:numRef>
              <c:f>Datos!$W$91:$Z$91</c:f>
              <c:numCache>
                <c:formatCode>General</c:formatCode>
                <c:ptCount val="4"/>
                <c:pt idx="0">
                  <c:v>#N/A</c:v>
                </c:pt>
                <c:pt idx="1">
                  <c:v>#N/A</c:v>
                </c:pt>
                <c:pt idx="2" formatCode="0.00">
                  <c:v>#N/A</c:v>
                </c:pt>
                <c:pt idx="3" formatCode="0.00">
                  <c:v>#N/A</c:v>
                </c:pt>
              </c:numCache>
            </c:numRef>
          </c:val>
          <c:extLst>
            <c:ext xmlns:c16="http://schemas.microsoft.com/office/drawing/2014/chart" uri="{C3380CC4-5D6E-409C-BE32-E72D297353CC}">
              <c16:uniqueId val="{00000001-34B7-463C-97C0-989D937A1999}"/>
            </c:ext>
          </c:extLst>
        </c:ser>
        <c:ser>
          <c:idx val="2"/>
          <c:order val="2"/>
          <c:tx>
            <c:strRef>
              <c:f>Datos!$V$92</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Datos!$W$89:$Z$89</c:f>
              <c:strCache>
                <c:ptCount val="4"/>
                <c:pt idx="0">
                  <c:v>Estado</c:v>
                </c:pt>
                <c:pt idx="1">
                  <c:v>Calidad</c:v>
                </c:pt>
                <c:pt idx="2">
                  <c:v>Técnico</c:v>
                </c:pt>
                <c:pt idx="3">
                  <c:v>Financiero</c:v>
                </c:pt>
              </c:strCache>
            </c:strRef>
          </c:cat>
          <c:val>
            <c:numRef>
              <c:f>Datos!$W$92:$Z$92</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2-34B7-463C-97C0-989D937A1999}"/>
            </c:ext>
          </c:extLst>
        </c:ser>
        <c:ser>
          <c:idx val="3"/>
          <c:order val="3"/>
          <c:tx>
            <c:strRef>
              <c:f>Datos!$V$93</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Datos!$W$89:$Z$89</c:f>
              <c:strCache>
                <c:ptCount val="4"/>
                <c:pt idx="0">
                  <c:v>Estado</c:v>
                </c:pt>
                <c:pt idx="1">
                  <c:v>Calidad</c:v>
                </c:pt>
                <c:pt idx="2">
                  <c:v>Técnico</c:v>
                </c:pt>
                <c:pt idx="3">
                  <c:v>Financiero</c:v>
                </c:pt>
              </c:strCache>
            </c:strRef>
          </c:cat>
          <c:val>
            <c:numRef>
              <c:f>Datos!$W$93:$Z$93</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34B7-463C-97C0-989D937A1999}"/>
            </c:ext>
          </c:extLst>
        </c:ser>
        <c:dLbls>
          <c:dLblPos val="ctr"/>
          <c:showLegendKey val="0"/>
          <c:showVal val="1"/>
          <c:showCatName val="0"/>
          <c:showSerName val="0"/>
          <c:showPercent val="0"/>
          <c:showBubbleSize val="0"/>
        </c:dLbls>
        <c:gapWidth val="150"/>
        <c:overlap val="100"/>
        <c:axId val="-72388432"/>
        <c:axId val="-72373744"/>
      </c:barChart>
      <c:catAx>
        <c:axId val="-72388432"/>
        <c:scaling>
          <c:orientation val="minMax"/>
        </c:scaling>
        <c:delete val="0"/>
        <c:axPos val="b"/>
        <c:numFmt formatCode="General" sourceLinked="1"/>
        <c:majorTickMark val="out"/>
        <c:minorTickMark val="none"/>
        <c:tickLblPos val="nextTo"/>
        <c:crossAx val="-72373744"/>
        <c:crosses val="autoZero"/>
        <c:auto val="1"/>
        <c:lblAlgn val="ctr"/>
        <c:lblOffset val="100"/>
        <c:noMultiLvlLbl val="0"/>
      </c:catAx>
      <c:valAx>
        <c:axId val="-72373744"/>
        <c:scaling>
          <c:orientation val="minMax"/>
          <c:max val="10"/>
        </c:scaling>
        <c:delete val="0"/>
        <c:axPos val="l"/>
        <c:numFmt formatCode="General" sourceLinked="1"/>
        <c:majorTickMark val="out"/>
        <c:minorTickMark val="none"/>
        <c:tickLblPos val="nextTo"/>
        <c:crossAx val="-72388432"/>
        <c:crosses val="autoZero"/>
        <c:crossBetween val="between"/>
      </c:valAx>
    </c:plotArea>
    <c:legend>
      <c:legendPos val="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Datos!$V$99</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Datos!$W$98:$Z$98</c:f>
              <c:strCache>
                <c:ptCount val="4"/>
                <c:pt idx="0">
                  <c:v>Estado</c:v>
                </c:pt>
                <c:pt idx="1">
                  <c:v>Calidad</c:v>
                </c:pt>
                <c:pt idx="2">
                  <c:v>Técnico</c:v>
                </c:pt>
                <c:pt idx="3">
                  <c:v>Financiero</c:v>
                </c:pt>
              </c:strCache>
            </c:strRef>
          </c:cat>
          <c:val>
            <c:numRef>
              <c:f>Datos!$W$99:$Z$99</c:f>
              <c:numCache>
                <c:formatCode>General</c:formatCode>
                <c:ptCount val="4"/>
                <c:pt idx="0">
                  <c:v>0</c:v>
                </c:pt>
                <c:pt idx="1">
                  <c:v>0</c:v>
                </c:pt>
                <c:pt idx="2" formatCode="0.00">
                  <c:v>0</c:v>
                </c:pt>
                <c:pt idx="3">
                  <c:v>0</c:v>
                </c:pt>
              </c:numCache>
            </c:numRef>
          </c:val>
          <c:extLst>
            <c:ext xmlns:c16="http://schemas.microsoft.com/office/drawing/2014/chart" uri="{C3380CC4-5D6E-409C-BE32-E72D297353CC}">
              <c16:uniqueId val="{00000000-E862-49FE-83F7-B84BAA8AC58F}"/>
            </c:ext>
          </c:extLst>
        </c:ser>
        <c:ser>
          <c:idx val="1"/>
          <c:order val="1"/>
          <c:tx>
            <c:strRef>
              <c:f>Datos!$V$100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Datos!$W$98:$Z$98</c:f>
              <c:strCache>
                <c:ptCount val="4"/>
                <c:pt idx="0">
                  <c:v>Estado</c:v>
                </c:pt>
                <c:pt idx="1">
                  <c:v>Calidad</c:v>
                </c:pt>
                <c:pt idx="2">
                  <c:v>Técnico</c:v>
                </c:pt>
                <c:pt idx="3">
                  <c:v>Financiero</c:v>
                </c:pt>
              </c:strCache>
            </c:strRef>
          </c:cat>
          <c:val>
            <c:numRef>
              <c:f>Datos!$W$100:$Z$100</c:f>
              <c:numCache>
                <c:formatCode>0.00</c:formatCode>
                <c:ptCount val="4"/>
                <c:pt idx="0" formatCode="General">
                  <c:v>#N/A</c:v>
                </c:pt>
                <c:pt idx="1">
                  <c:v>#N/A</c:v>
                </c:pt>
                <c:pt idx="2" formatCode="General">
                  <c:v>#N/A</c:v>
                </c:pt>
                <c:pt idx="3" formatCode="General">
                  <c:v>#N/A</c:v>
                </c:pt>
              </c:numCache>
            </c:numRef>
          </c:val>
          <c:extLst>
            <c:ext xmlns:c16="http://schemas.microsoft.com/office/drawing/2014/chart" uri="{C3380CC4-5D6E-409C-BE32-E72D297353CC}">
              <c16:uniqueId val="{00000001-E862-49FE-83F7-B84BAA8AC58F}"/>
            </c:ext>
          </c:extLst>
        </c:ser>
        <c:ser>
          <c:idx val="2"/>
          <c:order val="2"/>
          <c:tx>
            <c:strRef>
              <c:f>Datos!$V$101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Datos!$W$98:$Z$98</c:f>
              <c:strCache>
                <c:ptCount val="4"/>
                <c:pt idx="0">
                  <c:v>Estado</c:v>
                </c:pt>
                <c:pt idx="1">
                  <c:v>Calidad</c:v>
                </c:pt>
                <c:pt idx="2">
                  <c:v>Técnico</c:v>
                </c:pt>
                <c:pt idx="3">
                  <c:v>Financiero</c:v>
                </c:pt>
              </c:strCache>
            </c:strRef>
          </c:cat>
          <c:val>
            <c:numRef>
              <c:f>Datos!$W$101:$Z$101</c:f>
              <c:numCache>
                <c:formatCode>General</c:formatCode>
                <c:ptCount val="4"/>
                <c:pt idx="0">
                  <c:v>#N/A</c:v>
                </c:pt>
                <c:pt idx="1">
                  <c:v>#N/A</c:v>
                </c:pt>
                <c:pt idx="2">
                  <c:v>#N/A</c:v>
                </c:pt>
                <c:pt idx="3" formatCode="0.00">
                  <c:v>#N/A</c:v>
                </c:pt>
              </c:numCache>
            </c:numRef>
          </c:val>
          <c:extLst>
            <c:ext xmlns:c16="http://schemas.microsoft.com/office/drawing/2014/chart" uri="{C3380CC4-5D6E-409C-BE32-E72D297353CC}">
              <c16:uniqueId val="{00000002-E862-49FE-83F7-B84BAA8AC58F}"/>
            </c:ext>
          </c:extLst>
        </c:ser>
        <c:ser>
          <c:idx val="3"/>
          <c:order val="3"/>
          <c:tx>
            <c:strRef>
              <c:f>Datos!$V$102</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Datos!$W$98:$Z$98</c:f>
              <c:strCache>
                <c:ptCount val="4"/>
                <c:pt idx="0">
                  <c:v>Estado</c:v>
                </c:pt>
                <c:pt idx="1">
                  <c:v>Calidad</c:v>
                </c:pt>
                <c:pt idx="2">
                  <c:v>Técnico</c:v>
                </c:pt>
                <c:pt idx="3">
                  <c:v>Financiero</c:v>
                </c:pt>
              </c:strCache>
            </c:strRef>
          </c:cat>
          <c:val>
            <c:numRef>
              <c:f>Datos!$W$102:$Z$102</c:f>
              <c:numCache>
                <c:formatCode>General</c:formatCode>
                <c:ptCount val="4"/>
                <c:pt idx="0" formatCode="0.00">
                  <c:v>#N/A</c:v>
                </c:pt>
                <c:pt idx="1">
                  <c:v>#N/A</c:v>
                </c:pt>
                <c:pt idx="2">
                  <c:v>#N/A</c:v>
                </c:pt>
                <c:pt idx="3">
                  <c:v>#N/A</c:v>
                </c:pt>
              </c:numCache>
            </c:numRef>
          </c:val>
          <c:extLst>
            <c:ext xmlns:c16="http://schemas.microsoft.com/office/drawing/2014/chart" uri="{C3380CC4-5D6E-409C-BE32-E72D297353CC}">
              <c16:uniqueId val="{00000003-E862-49FE-83F7-B84BAA8AC58F}"/>
            </c:ext>
          </c:extLst>
        </c:ser>
        <c:dLbls>
          <c:dLblPos val="ctr"/>
          <c:showLegendKey val="0"/>
          <c:showVal val="1"/>
          <c:showCatName val="0"/>
          <c:showSerName val="0"/>
          <c:showPercent val="0"/>
          <c:showBubbleSize val="0"/>
        </c:dLbls>
        <c:gapWidth val="150"/>
        <c:overlap val="100"/>
        <c:axId val="-72391696"/>
        <c:axId val="-72380272"/>
      </c:barChart>
      <c:catAx>
        <c:axId val="-72391696"/>
        <c:scaling>
          <c:orientation val="minMax"/>
        </c:scaling>
        <c:delete val="0"/>
        <c:axPos val="b"/>
        <c:numFmt formatCode="General" sourceLinked="1"/>
        <c:majorTickMark val="out"/>
        <c:minorTickMark val="none"/>
        <c:tickLblPos val="nextTo"/>
        <c:crossAx val="-72380272"/>
        <c:crosses val="autoZero"/>
        <c:auto val="1"/>
        <c:lblAlgn val="ctr"/>
        <c:lblOffset val="100"/>
        <c:noMultiLvlLbl val="0"/>
      </c:catAx>
      <c:valAx>
        <c:axId val="-72380272"/>
        <c:scaling>
          <c:orientation val="minMax"/>
          <c:max val="10"/>
        </c:scaling>
        <c:delete val="0"/>
        <c:axPos val="l"/>
        <c:numFmt formatCode="General" sourceLinked="1"/>
        <c:majorTickMark val="out"/>
        <c:minorTickMark val="none"/>
        <c:tickLblPos val="nextTo"/>
        <c:crossAx val="-72391696"/>
        <c:crosses val="autoZero"/>
        <c:crossBetween val="between"/>
      </c:valAx>
    </c:plotArea>
    <c:legend>
      <c:legendPos val="t"/>
      <c:layout>
        <c:manualLayout>
          <c:xMode val="edge"/>
          <c:yMode val="edge"/>
          <c:x val="0.23300049626618233"/>
          <c:y val="2.3993145895015187E-2"/>
          <c:w val="0.59751539550459676"/>
          <c:h val="7.114314115621144E-2"/>
        </c:manualLayout>
      </c:layou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Datos!$V$109</c:f>
              <c:strCache>
                <c:ptCount val="1"/>
                <c:pt idx="0">
                  <c:v>&lt;3.50 </c:v>
                </c:pt>
              </c:strCache>
            </c:strRef>
          </c:tx>
          <c:spPr>
            <a:solidFill>
              <a:srgbClr val="FF0000"/>
            </a:solidFill>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Datos!$W$108:$Z$108</c:f>
              <c:strCache>
                <c:ptCount val="4"/>
                <c:pt idx="0">
                  <c:v>Estado</c:v>
                </c:pt>
                <c:pt idx="1">
                  <c:v>Calidad</c:v>
                </c:pt>
                <c:pt idx="2">
                  <c:v>Técnico</c:v>
                </c:pt>
                <c:pt idx="3">
                  <c:v>Financiero</c:v>
                </c:pt>
              </c:strCache>
            </c:strRef>
          </c:cat>
          <c:val>
            <c:numRef>
              <c:f>Datos!$W$109:$Z$109</c:f>
              <c:numCache>
                <c:formatCode>General</c:formatCode>
                <c:ptCount val="4"/>
                <c:pt idx="0">
                  <c:v>0</c:v>
                </c:pt>
                <c:pt idx="1">
                  <c:v>0</c:v>
                </c:pt>
                <c:pt idx="2">
                  <c:v>0</c:v>
                </c:pt>
                <c:pt idx="3" formatCode="0.00">
                  <c:v>0</c:v>
                </c:pt>
              </c:numCache>
            </c:numRef>
          </c:val>
          <c:extLst>
            <c:ext xmlns:c16="http://schemas.microsoft.com/office/drawing/2014/chart" uri="{C3380CC4-5D6E-409C-BE32-E72D297353CC}">
              <c16:uniqueId val="{00000000-95D1-41F2-B94F-31C86FBBC793}"/>
            </c:ext>
          </c:extLst>
        </c:ser>
        <c:ser>
          <c:idx val="1"/>
          <c:order val="1"/>
          <c:tx>
            <c:strRef>
              <c:f>Datos!$V$110</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Datos!$W$108:$Z$108</c:f>
              <c:strCache>
                <c:ptCount val="4"/>
                <c:pt idx="0">
                  <c:v>Estado</c:v>
                </c:pt>
                <c:pt idx="1">
                  <c:v>Calidad</c:v>
                </c:pt>
                <c:pt idx="2">
                  <c:v>Técnico</c:v>
                </c:pt>
                <c:pt idx="3">
                  <c:v>Financiero</c:v>
                </c:pt>
              </c:strCache>
            </c:strRef>
          </c:cat>
          <c:val>
            <c:numRef>
              <c:f>Datos!$W$110:$Z$110</c:f>
              <c:numCache>
                <c:formatCode>0.00</c:formatCode>
                <c:ptCount val="4"/>
                <c:pt idx="0" formatCode="General">
                  <c:v>#N/A</c:v>
                </c:pt>
                <c:pt idx="1">
                  <c:v>#N/A</c:v>
                </c:pt>
                <c:pt idx="2">
                  <c:v>#N/A</c:v>
                </c:pt>
                <c:pt idx="3" formatCode="General">
                  <c:v>#N/A</c:v>
                </c:pt>
              </c:numCache>
            </c:numRef>
          </c:val>
          <c:extLst>
            <c:ext xmlns:c16="http://schemas.microsoft.com/office/drawing/2014/chart" uri="{C3380CC4-5D6E-409C-BE32-E72D297353CC}">
              <c16:uniqueId val="{00000001-95D1-41F2-B94F-31C86FBBC793}"/>
            </c:ext>
          </c:extLst>
        </c:ser>
        <c:ser>
          <c:idx val="2"/>
          <c:order val="2"/>
          <c:tx>
            <c:strRef>
              <c:f>Datos!$V$111</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Datos!$W$108:$Z$108</c:f>
              <c:strCache>
                <c:ptCount val="4"/>
                <c:pt idx="0">
                  <c:v>Estado</c:v>
                </c:pt>
                <c:pt idx="1">
                  <c:v>Calidad</c:v>
                </c:pt>
                <c:pt idx="2">
                  <c:v>Técnico</c:v>
                </c:pt>
                <c:pt idx="3">
                  <c:v>Financiero</c:v>
                </c:pt>
              </c:strCache>
            </c:strRef>
          </c:cat>
          <c:val>
            <c:numRef>
              <c:f>Datos!$W$111:$Z$111</c:f>
              <c:numCache>
                <c:formatCode>0.00</c:formatCode>
                <c:ptCount val="4"/>
                <c:pt idx="0">
                  <c:v>#N/A</c:v>
                </c:pt>
                <c:pt idx="1">
                  <c:v>#N/A</c:v>
                </c:pt>
                <c:pt idx="2" formatCode="General">
                  <c:v>#N/A</c:v>
                </c:pt>
                <c:pt idx="3" formatCode="General">
                  <c:v>#N/A</c:v>
                </c:pt>
              </c:numCache>
            </c:numRef>
          </c:val>
          <c:extLst>
            <c:ext xmlns:c16="http://schemas.microsoft.com/office/drawing/2014/chart" uri="{C3380CC4-5D6E-409C-BE32-E72D297353CC}">
              <c16:uniqueId val="{00000002-95D1-41F2-B94F-31C86FBBC793}"/>
            </c:ext>
          </c:extLst>
        </c:ser>
        <c:ser>
          <c:idx val="3"/>
          <c:order val="3"/>
          <c:tx>
            <c:strRef>
              <c:f>Datos!$V$112</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Datos!$W$108:$Z$108</c:f>
              <c:strCache>
                <c:ptCount val="4"/>
                <c:pt idx="0">
                  <c:v>Estado</c:v>
                </c:pt>
                <c:pt idx="1">
                  <c:v>Calidad</c:v>
                </c:pt>
                <c:pt idx="2">
                  <c:v>Técnico</c:v>
                </c:pt>
                <c:pt idx="3">
                  <c:v>Financiero</c:v>
                </c:pt>
              </c:strCache>
            </c:strRef>
          </c:cat>
          <c:val>
            <c:numRef>
              <c:f>Datos!$W$112:$Z$112</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95D1-41F2-B94F-31C86FBBC793}"/>
            </c:ext>
          </c:extLst>
        </c:ser>
        <c:dLbls>
          <c:dLblPos val="ctr"/>
          <c:showLegendKey val="0"/>
          <c:showVal val="1"/>
          <c:showCatName val="0"/>
          <c:showSerName val="0"/>
          <c:showPercent val="0"/>
          <c:showBubbleSize val="0"/>
        </c:dLbls>
        <c:gapWidth val="150"/>
        <c:overlap val="100"/>
        <c:axId val="-72392784"/>
        <c:axId val="-72383536"/>
      </c:barChart>
      <c:catAx>
        <c:axId val="-72392784"/>
        <c:scaling>
          <c:orientation val="minMax"/>
        </c:scaling>
        <c:delete val="0"/>
        <c:axPos val="b"/>
        <c:numFmt formatCode="General" sourceLinked="1"/>
        <c:majorTickMark val="out"/>
        <c:minorTickMark val="none"/>
        <c:tickLblPos val="nextTo"/>
        <c:crossAx val="-72383536"/>
        <c:crosses val="autoZero"/>
        <c:auto val="1"/>
        <c:lblAlgn val="ctr"/>
        <c:lblOffset val="100"/>
        <c:noMultiLvlLbl val="0"/>
      </c:catAx>
      <c:valAx>
        <c:axId val="-72383536"/>
        <c:scaling>
          <c:orientation val="minMax"/>
          <c:max val="10"/>
        </c:scaling>
        <c:delete val="0"/>
        <c:axPos val="l"/>
        <c:numFmt formatCode="General" sourceLinked="1"/>
        <c:majorTickMark val="out"/>
        <c:minorTickMark val="none"/>
        <c:tickLblPos val="nextTo"/>
        <c:crossAx val="-72392784"/>
        <c:crosses val="autoZero"/>
        <c:crossBetween val="between"/>
      </c:valAx>
    </c:plotArea>
    <c:legend>
      <c:legendPos val="t"/>
      <c:overlay val="0"/>
    </c:legend>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a:scene3d>
              <a:camera prst="orthographicFront"/>
              <a:lightRig rig="threePt" dir="t"/>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'1.0'!$G$3</c:f>
              <c:numCache>
                <c:formatCode>0.00</c:formatCode>
                <c:ptCount val="1"/>
                <c:pt idx="0">
                  <c:v>0</c:v>
                </c:pt>
              </c:numCache>
            </c:numRef>
          </c:val>
          <c:extLst>
            <c:ext xmlns:c16="http://schemas.microsoft.com/office/drawing/2014/chart" uri="{C3380CC4-5D6E-409C-BE32-E72D297353CC}">
              <c16:uniqueId val="{00000000-C5FC-4D3F-8A05-79FD5F1272E9}"/>
            </c:ext>
          </c:extLst>
        </c:ser>
        <c:ser>
          <c:idx val="1"/>
          <c:order val="1"/>
          <c:tx>
            <c:v>E2</c:v>
          </c:tx>
          <c:spPr>
            <a:solidFill>
              <a:srgbClr val="264E59"/>
            </a:solidFill>
            <a:effectLst/>
            <a:scene3d>
              <a:camera prst="orthographicFront"/>
              <a:lightRig rig="threePt" dir="t"/>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'1.0'!$G$9</c:f>
              <c:numCache>
                <c:formatCode>0.00</c:formatCode>
                <c:ptCount val="1"/>
                <c:pt idx="0">
                  <c:v>0</c:v>
                </c:pt>
              </c:numCache>
            </c:numRef>
          </c:val>
          <c:extLst>
            <c:ext xmlns:c16="http://schemas.microsoft.com/office/drawing/2014/chart" uri="{C3380CC4-5D6E-409C-BE32-E72D297353CC}">
              <c16:uniqueId val="{00000001-C5FC-4D3F-8A05-79FD5F1272E9}"/>
            </c:ext>
          </c:extLst>
        </c:ser>
        <c:ser>
          <c:idx val="2"/>
          <c:order val="2"/>
          <c:tx>
            <c:v>E3</c:v>
          </c:tx>
          <c:spPr>
            <a:solidFill>
              <a:srgbClr val="264E59"/>
            </a:solidFill>
            <a:effectLst/>
            <a:scene3d>
              <a:camera prst="orthographicFront"/>
              <a:lightRig rig="threePt" dir="t"/>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'1.0'!$G$16</c:f>
              <c:numCache>
                <c:formatCode>0.00</c:formatCode>
                <c:ptCount val="1"/>
                <c:pt idx="0">
                  <c:v>0</c:v>
                </c:pt>
              </c:numCache>
            </c:numRef>
          </c:val>
          <c:extLst>
            <c:ext xmlns:c16="http://schemas.microsoft.com/office/drawing/2014/chart" uri="{C3380CC4-5D6E-409C-BE32-E72D297353CC}">
              <c16:uniqueId val="{00000002-C5FC-4D3F-8A05-79FD5F1272E9}"/>
            </c:ext>
          </c:extLst>
        </c:ser>
        <c:ser>
          <c:idx val="3"/>
          <c:order val="3"/>
          <c:tx>
            <c:v>E4</c:v>
          </c:tx>
          <c:spPr>
            <a:solidFill>
              <a:srgbClr val="264E59"/>
            </a:solidFill>
            <a:effectLst/>
            <a:scene3d>
              <a:camera prst="orthographicFront"/>
              <a:lightRig rig="threePt" dir="t"/>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'1.0'!$G$22</c:f>
              <c:numCache>
                <c:formatCode>0.00</c:formatCode>
                <c:ptCount val="1"/>
                <c:pt idx="0">
                  <c:v>0</c:v>
                </c:pt>
              </c:numCache>
            </c:numRef>
          </c:val>
          <c:extLst>
            <c:ext xmlns:c16="http://schemas.microsoft.com/office/drawing/2014/chart" uri="{C3380CC4-5D6E-409C-BE32-E72D297353CC}">
              <c16:uniqueId val="{00000003-C5FC-4D3F-8A05-79FD5F1272E9}"/>
            </c:ext>
          </c:extLst>
        </c:ser>
        <c:ser>
          <c:idx val="4"/>
          <c:order val="4"/>
          <c:tx>
            <c:v>E5</c:v>
          </c:tx>
          <c:spPr>
            <a:solidFill>
              <a:srgbClr val="264E59"/>
            </a:solidFill>
          </c:spPr>
          <c:invertIfNegative val="0"/>
          <c:dLbls>
            <c:spPr>
              <a:noFill/>
              <a:ln>
                <a:noFill/>
              </a:ln>
              <a:effectLst/>
            </c:spPr>
            <c:dLblPos val="out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'1.0'!$G$28</c:f>
              <c:numCache>
                <c:formatCode>0.00</c:formatCode>
                <c:ptCount val="1"/>
                <c:pt idx="0">
                  <c:v>0</c:v>
                </c:pt>
              </c:numCache>
            </c:numRef>
          </c:val>
          <c:extLst>
            <c:ext xmlns:c16="http://schemas.microsoft.com/office/drawing/2014/chart" uri="{C3380CC4-5D6E-409C-BE32-E72D297353CC}">
              <c16:uniqueId val="{00000004-C5FC-4D3F-8A05-79FD5F1272E9}"/>
            </c:ext>
          </c:extLst>
        </c:ser>
        <c:dLbls>
          <c:showLegendKey val="0"/>
          <c:showVal val="0"/>
          <c:showCatName val="0"/>
          <c:showSerName val="0"/>
          <c:showPercent val="0"/>
          <c:showBubbleSize val="0"/>
        </c:dLbls>
        <c:gapWidth val="150"/>
        <c:overlap val="-40"/>
        <c:axId val="-72363952"/>
        <c:axId val="-72374288"/>
      </c:barChart>
      <c:catAx>
        <c:axId val="-72363952"/>
        <c:scaling>
          <c:orientation val="minMax"/>
        </c:scaling>
        <c:delete val="1"/>
        <c:axPos val="b"/>
        <c:majorTickMark val="out"/>
        <c:minorTickMark val="none"/>
        <c:tickLblPos val="nextTo"/>
        <c:crossAx val="-72374288"/>
        <c:crosses val="autoZero"/>
        <c:auto val="1"/>
        <c:lblAlgn val="ctr"/>
        <c:lblOffset val="100"/>
        <c:noMultiLvlLbl val="0"/>
      </c:catAx>
      <c:valAx>
        <c:axId val="-72374288"/>
        <c:scaling>
          <c:orientation val="minMax"/>
          <c:max val="10"/>
        </c:scaling>
        <c:delete val="1"/>
        <c:axPos val="l"/>
        <c:numFmt formatCode="0.00" sourceLinked="1"/>
        <c:majorTickMark val="none"/>
        <c:minorTickMark val="none"/>
        <c:tickLblPos val="nextTo"/>
        <c:crossAx val="-72363952"/>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spPr>
              <a:noFill/>
              <a:ln>
                <a:noFill/>
              </a:ln>
              <a:effectLst/>
            </c:spPr>
            <c:dLblPos val="out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'1.0'!$I$3</c:f>
              <c:numCache>
                <c:formatCode>0.00</c:formatCode>
                <c:ptCount val="1"/>
                <c:pt idx="0">
                  <c:v>0</c:v>
                </c:pt>
              </c:numCache>
            </c:numRef>
          </c:val>
          <c:extLst>
            <c:ext xmlns:c16="http://schemas.microsoft.com/office/drawing/2014/chart" uri="{C3380CC4-5D6E-409C-BE32-E72D297353CC}">
              <c16:uniqueId val="{00000000-4CB4-4600-B677-8C277355CA91}"/>
            </c:ext>
          </c:extLst>
        </c:ser>
        <c:ser>
          <c:idx val="1"/>
          <c:order val="1"/>
          <c:tx>
            <c:v>E2</c:v>
          </c:tx>
          <c:spPr>
            <a:solidFill>
              <a:srgbClr val="264E59"/>
            </a:solidFill>
            <a:effectLst/>
          </c:spPr>
          <c:invertIfNegative val="0"/>
          <c:dLbls>
            <c:spPr>
              <a:noFill/>
              <a:ln>
                <a:noFill/>
              </a:ln>
              <a:effectLst/>
            </c:spPr>
            <c:dLblPos val="out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'1.0'!$I$9</c:f>
              <c:numCache>
                <c:formatCode>0.00</c:formatCode>
                <c:ptCount val="1"/>
                <c:pt idx="0">
                  <c:v>0</c:v>
                </c:pt>
              </c:numCache>
            </c:numRef>
          </c:val>
          <c:extLst>
            <c:ext xmlns:c16="http://schemas.microsoft.com/office/drawing/2014/chart" uri="{C3380CC4-5D6E-409C-BE32-E72D297353CC}">
              <c16:uniqueId val="{00000001-4CB4-4600-B677-8C277355CA91}"/>
            </c:ext>
          </c:extLst>
        </c:ser>
        <c:ser>
          <c:idx val="2"/>
          <c:order val="2"/>
          <c:tx>
            <c:v>E3</c:v>
          </c:tx>
          <c:spPr>
            <a:solidFill>
              <a:srgbClr val="264E59"/>
            </a:solidFill>
            <a:effectLst/>
          </c:spPr>
          <c:invertIfNegative val="0"/>
          <c:dLbls>
            <c:spPr>
              <a:noFill/>
              <a:ln>
                <a:noFill/>
              </a:ln>
              <a:effectLst/>
            </c:spPr>
            <c:dLblPos val="out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'1.0'!$I$16</c:f>
              <c:numCache>
                <c:formatCode>0.00</c:formatCode>
                <c:ptCount val="1"/>
                <c:pt idx="0">
                  <c:v>0</c:v>
                </c:pt>
              </c:numCache>
            </c:numRef>
          </c:val>
          <c:extLst>
            <c:ext xmlns:c16="http://schemas.microsoft.com/office/drawing/2014/chart" uri="{C3380CC4-5D6E-409C-BE32-E72D297353CC}">
              <c16:uniqueId val="{00000002-4CB4-4600-B677-8C277355CA91}"/>
            </c:ext>
          </c:extLst>
        </c:ser>
        <c:ser>
          <c:idx val="3"/>
          <c:order val="3"/>
          <c:tx>
            <c:v>E4</c:v>
          </c:tx>
          <c:spPr>
            <a:solidFill>
              <a:srgbClr val="264E59"/>
            </a:solidFill>
            <a:effectLst/>
          </c:spPr>
          <c:invertIfNegative val="0"/>
          <c:dLbls>
            <c:dLbl>
              <c:idx val="0"/>
              <c:dLblPos val="outEnd"/>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3-4CB4-4600-B677-8C277355CA91}"/>
                </c:ext>
              </c:extLst>
            </c:dLbl>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'1.0'!$I$22</c:f>
              <c:numCache>
                <c:formatCode>0.00</c:formatCode>
                <c:ptCount val="1"/>
                <c:pt idx="0">
                  <c:v>0</c:v>
                </c:pt>
              </c:numCache>
            </c:numRef>
          </c:val>
          <c:extLst>
            <c:ext xmlns:c16="http://schemas.microsoft.com/office/drawing/2014/chart" uri="{C3380CC4-5D6E-409C-BE32-E72D297353CC}">
              <c16:uniqueId val="{00000004-4CB4-4600-B677-8C277355CA91}"/>
            </c:ext>
          </c:extLst>
        </c:ser>
        <c:ser>
          <c:idx val="4"/>
          <c:order val="4"/>
          <c:tx>
            <c:v>E5</c:v>
          </c:tx>
          <c:spPr>
            <a:solidFill>
              <a:srgbClr val="264E59"/>
            </a:solidFill>
          </c:spPr>
          <c:invertIfNegative val="0"/>
          <c:dLbls>
            <c:spPr>
              <a:noFill/>
              <a:ln>
                <a:noFill/>
              </a:ln>
              <a:effectLst/>
            </c:spPr>
            <c:dLblPos val="out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ext>
            </c:extLst>
          </c:dLbls>
          <c:val>
            <c:numRef>
              <c:f>'1.0'!$I$28</c:f>
              <c:numCache>
                <c:formatCode>0.00</c:formatCode>
                <c:ptCount val="1"/>
                <c:pt idx="0">
                  <c:v>0</c:v>
                </c:pt>
              </c:numCache>
            </c:numRef>
          </c:val>
          <c:extLst>
            <c:ext xmlns:c16="http://schemas.microsoft.com/office/drawing/2014/chart" uri="{C3380CC4-5D6E-409C-BE32-E72D297353CC}">
              <c16:uniqueId val="{00000005-4CB4-4600-B677-8C277355CA91}"/>
            </c:ext>
          </c:extLst>
        </c:ser>
        <c:dLbls>
          <c:dLblPos val="outEnd"/>
          <c:showLegendKey val="0"/>
          <c:showVal val="1"/>
          <c:showCatName val="0"/>
          <c:showSerName val="0"/>
          <c:showPercent val="0"/>
          <c:showBubbleSize val="0"/>
        </c:dLbls>
        <c:gapWidth val="150"/>
        <c:overlap val="-40"/>
        <c:axId val="-72388976"/>
        <c:axId val="-72377552"/>
      </c:barChart>
      <c:catAx>
        <c:axId val="-72388976"/>
        <c:scaling>
          <c:orientation val="minMax"/>
        </c:scaling>
        <c:delete val="1"/>
        <c:axPos val="b"/>
        <c:majorTickMark val="out"/>
        <c:minorTickMark val="none"/>
        <c:tickLblPos val="nextTo"/>
        <c:crossAx val="-72377552"/>
        <c:crosses val="autoZero"/>
        <c:auto val="1"/>
        <c:lblAlgn val="ctr"/>
        <c:lblOffset val="100"/>
        <c:noMultiLvlLbl val="0"/>
      </c:catAx>
      <c:valAx>
        <c:axId val="-72377552"/>
        <c:scaling>
          <c:orientation val="minMax"/>
          <c:max val="10"/>
        </c:scaling>
        <c:delete val="1"/>
        <c:axPos val="l"/>
        <c:numFmt formatCode="0.00" sourceLinked="1"/>
        <c:majorTickMark val="none"/>
        <c:minorTickMark val="none"/>
        <c:tickLblPos val="nextTo"/>
        <c:crossAx val="-72388976"/>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1"/>
    <c:plotArea>
      <c:layout>
        <c:manualLayout>
          <c:layoutTarget val="inner"/>
          <c:xMode val="edge"/>
          <c:yMode val="edge"/>
          <c:x val="8.5596082098933102E-2"/>
          <c:y val="7.11953493495628E-2"/>
          <c:w val="0.88630685532124598"/>
          <c:h val="0.84641474336328004"/>
        </c:manualLayout>
      </c:layout>
      <c:barChart>
        <c:barDir val="col"/>
        <c:grouping val="stacked"/>
        <c:varyColors val="0"/>
        <c:ser>
          <c:idx val="0"/>
          <c:order val="0"/>
          <c:tx>
            <c:strRef>
              <c:f>Datos!$Q$5</c:f>
              <c:strCache>
                <c:ptCount val="1"/>
                <c:pt idx="0">
                  <c:v>&lt;3.50 </c:v>
                </c:pt>
              </c:strCache>
            </c:strRef>
          </c:tx>
          <c:spPr>
            <a:solidFill>
              <a:srgbClr val="FF00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Datos!$R$4:$U$4</c:f>
              <c:strCache>
                <c:ptCount val="4"/>
                <c:pt idx="0">
                  <c:v>Estado</c:v>
                </c:pt>
                <c:pt idx="1">
                  <c:v>Calidad</c:v>
                </c:pt>
                <c:pt idx="2">
                  <c:v>Técnico</c:v>
                </c:pt>
                <c:pt idx="3">
                  <c:v>Financiero</c:v>
                </c:pt>
              </c:strCache>
            </c:strRef>
          </c:cat>
          <c:val>
            <c:numRef>
              <c:f>Datos!$W$5:$Z$5</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B6C9-4B9E-A062-F41EDC440E6D}"/>
            </c:ext>
          </c:extLst>
        </c:ser>
        <c:ser>
          <c:idx val="1"/>
          <c:order val="1"/>
          <c:tx>
            <c:strRef>
              <c:f>Datos!$Q$6</c:f>
              <c:strCache>
                <c:ptCount val="1"/>
                <c:pt idx="0">
                  <c:v>3.5-6.99</c:v>
                </c:pt>
              </c:strCache>
            </c:strRef>
          </c:tx>
          <c:spPr>
            <a:solidFill>
              <a:srgbClr val="FFFF0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Datos!$R$4:$U$4</c:f>
              <c:strCache>
                <c:ptCount val="4"/>
                <c:pt idx="0">
                  <c:v>Estado</c:v>
                </c:pt>
                <c:pt idx="1">
                  <c:v>Calidad</c:v>
                </c:pt>
                <c:pt idx="2">
                  <c:v>Técnico</c:v>
                </c:pt>
                <c:pt idx="3">
                  <c:v>Financiero</c:v>
                </c:pt>
              </c:strCache>
            </c:strRef>
          </c:cat>
          <c:val>
            <c:numRef>
              <c:f>Datos!$W$6:$Z$6</c:f>
              <c:numCache>
                <c:formatCode>0.00</c:formatCode>
                <c:ptCount val="4"/>
                <c:pt idx="0" formatCode="General">
                  <c:v>#N/A</c:v>
                </c:pt>
                <c:pt idx="1">
                  <c:v>#N/A</c:v>
                </c:pt>
                <c:pt idx="2" formatCode="General">
                  <c:v>#N/A</c:v>
                </c:pt>
                <c:pt idx="3">
                  <c:v>#N/A</c:v>
                </c:pt>
              </c:numCache>
            </c:numRef>
          </c:val>
          <c:extLst>
            <c:ext xmlns:c16="http://schemas.microsoft.com/office/drawing/2014/chart" uri="{C3380CC4-5D6E-409C-BE32-E72D297353CC}">
              <c16:uniqueId val="{00000001-B6C9-4B9E-A062-F41EDC440E6D}"/>
            </c:ext>
          </c:extLst>
        </c:ser>
        <c:ser>
          <c:idx val="2"/>
          <c:order val="2"/>
          <c:tx>
            <c:strRef>
              <c:f>Datos!$Q$7</c:f>
              <c:strCache>
                <c:ptCount val="1"/>
                <c:pt idx="0">
                  <c:v>7.0-8.49</c:v>
                </c:pt>
              </c:strCache>
            </c:strRef>
          </c:tx>
          <c:spPr>
            <a:solidFill>
              <a:srgbClr val="92D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Datos!$R$4:$U$4</c:f>
              <c:strCache>
                <c:ptCount val="4"/>
                <c:pt idx="0">
                  <c:v>Estado</c:v>
                </c:pt>
                <c:pt idx="1">
                  <c:v>Calidad</c:v>
                </c:pt>
                <c:pt idx="2">
                  <c:v>Técnico</c:v>
                </c:pt>
                <c:pt idx="3">
                  <c:v>Financiero</c:v>
                </c:pt>
              </c:strCache>
            </c:strRef>
          </c:cat>
          <c:val>
            <c:numRef>
              <c:f>Datos!$W$7:$Z$7</c:f>
              <c:numCache>
                <c:formatCode>General</c:formatCode>
                <c:ptCount val="4"/>
                <c:pt idx="0" formatCode="0.00">
                  <c:v>#N/A</c:v>
                </c:pt>
                <c:pt idx="1">
                  <c:v>#N/A</c:v>
                </c:pt>
                <c:pt idx="2">
                  <c:v>#N/A</c:v>
                </c:pt>
                <c:pt idx="3">
                  <c:v>#N/A</c:v>
                </c:pt>
              </c:numCache>
            </c:numRef>
          </c:val>
          <c:extLst>
            <c:ext xmlns:c16="http://schemas.microsoft.com/office/drawing/2014/chart" uri="{C3380CC4-5D6E-409C-BE32-E72D297353CC}">
              <c16:uniqueId val="{00000002-B6C9-4B9E-A062-F41EDC440E6D}"/>
            </c:ext>
          </c:extLst>
        </c:ser>
        <c:ser>
          <c:idx val="3"/>
          <c:order val="3"/>
          <c:tx>
            <c:strRef>
              <c:f>Datos!$Q$8</c:f>
              <c:strCache>
                <c:ptCount val="1"/>
                <c:pt idx="0">
                  <c:v>8.5-10</c:v>
                </c:pt>
              </c:strCache>
            </c:strRef>
          </c:tx>
          <c:spPr>
            <a:solidFill>
              <a:srgbClr val="00B050"/>
            </a:solidFill>
          </c:spPr>
          <c:invertIfNegative val="0"/>
          <c:dLbls>
            <c:spPr>
              <a:noFill/>
              <a:ln>
                <a:noFill/>
              </a:ln>
              <a:effectLst/>
            </c:spPr>
            <c:dLblPos val="ct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Datos!$R$4:$U$4</c:f>
              <c:strCache>
                <c:ptCount val="4"/>
                <c:pt idx="0">
                  <c:v>Estado</c:v>
                </c:pt>
                <c:pt idx="1">
                  <c:v>Calidad</c:v>
                </c:pt>
                <c:pt idx="2">
                  <c:v>Técnico</c:v>
                </c:pt>
                <c:pt idx="3">
                  <c:v>Financiero</c:v>
                </c:pt>
              </c:strCache>
            </c:strRef>
          </c:cat>
          <c:val>
            <c:numRef>
              <c:f>Datos!$W$8:$Z$8</c:f>
              <c:numCache>
                <c:formatCode>General</c:formatCode>
                <c:ptCount val="4"/>
                <c:pt idx="0">
                  <c:v>#N/A</c:v>
                </c:pt>
                <c:pt idx="1">
                  <c:v>#N/A</c:v>
                </c:pt>
                <c:pt idx="2">
                  <c:v>#N/A</c:v>
                </c:pt>
                <c:pt idx="3">
                  <c:v>#N/A</c:v>
                </c:pt>
              </c:numCache>
            </c:numRef>
          </c:val>
          <c:extLst>
            <c:ext xmlns:c16="http://schemas.microsoft.com/office/drawing/2014/chart" uri="{C3380CC4-5D6E-409C-BE32-E72D297353CC}">
              <c16:uniqueId val="{00000003-B6C9-4B9E-A062-F41EDC440E6D}"/>
            </c:ext>
          </c:extLst>
        </c:ser>
        <c:dLbls>
          <c:dLblPos val="ctr"/>
          <c:showLegendKey val="0"/>
          <c:showVal val="1"/>
          <c:showCatName val="0"/>
          <c:showSerName val="0"/>
          <c:showPercent val="0"/>
          <c:showBubbleSize val="0"/>
        </c:dLbls>
        <c:gapWidth val="150"/>
        <c:overlap val="100"/>
        <c:axId val="-72390608"/>
        <c:axId val="-72382992"/>
      </c:barChart>
      <c:catAx>
        <c:axId val="-72390608"/>
        <c:scaling>
          <c:orientation val="minMax"/>
        </c:scaling>
        <c:delete val="0"/>
        <c:axPos val="b"/>
        <c:numFmt formatCode="General" sourceLinked="1"/>
        <c:majorTickMark val="out"/>
        <c:minorTickMark val="none"/>
        <c:tickLblPos val="nextTo"/>
        <c:crossAx val="-72382992"/>
        <c:crosses val="autoZero"/>
        <c:auto val="1"/>
        <c:lblAlgn val="ctr"/>
        <c:lblOffset val="100"/>
        <c:noMultiLvlLbl val="0"/>
      </c:catAx>
      <c:valAx>
        <c:axId val="-72382992"/>
        <c:scaling>
          <c:orientation val="minMax"/>
          <c:max val="10"/>
        </c:scaling>
        <c:delete val="0"/>
        <c:axPos val="l"/>
        <c:numFmt formatCode="General" sourceLinked="1"/>
        <c:majorTickMark val="out"/>
        <c:minorTickMark val="none"/>
        <c:tickLblPos val="nextTo"/>
        <c:crossAx val="-72390608"/>
        <c:crosses val="autoZero"/>
        <c:crossBetween val="between"/>
      </c:valAx>
    </c:plotArea>
    <c:legend>
      <c:legendPos val="t"/>
      <c:overlay val="0"/>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'4.0'!$G$11</c:f>
              <c:numCache>
                <c:formatCode>0.00</c:formatCode>
                <c:ptCount val="1"/>
                <c:pt idx="0">
                  <c:v>0</c:v>
                </c:pt>
              </c:numCache>
            </c:numRef>
          </c:val>
          <c:extLst>
            <c:ext xmlns:c16="http://schemas.microsoft.com/office/drawing/2014/chart" uri="{C3380CC4-5D6E-409C-BE32-E72D297353CC}">
              <c16:uniqueId val="{00000000-0F7E-463A-A5C7-CB6D3F3B716E}"/>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'4.0'!$G$22</c:f>
              <c:numCache>
                <c:formatCode>0.00</c:formatCode>
                <c:ptCount val="1"/>
                <c:pt idx="0">
                  <c:v>0</c:v>
                </c:pt>
              </c:numCache>
            </c:numRef>
          </c:val>
          <c:extLst>
            <c:ext xmlns:c16="http://schemas.microsoft.com/office/drawing/2014/chart" uri="{C3380CC4-5D6E-409C-BE32-E72D297353CC}">
              <c16:uniqueId val="{00000001-0F7E-463A-A5C7-CB6D3F3B716E}"/>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'4.0'!$G$29</c:f>
              <c:numCache>
                <c:formatCode>0.00</c:formatCode>
                <c:ptCount val="1"/>
                <c:pt idx="0">
                  <c:v>0</c:v>
                </c:pt>
              </c:numCache>
            </c:numRef>
          </c:val>
          <c:extLst>
            <c:ext xmlns:c16="http://schemas.microsoft.com/office/drawing/2014/chart" uri="{C3380CC4-5D6E-409C-BE32-E72D297353CC}">
              <c16:uniqueId val="{00000002-0F7E-463A-A5C7-CB6D3F3B716E}"/>
            </c:ext>
          </c:extLst>
        </c:ser>
        <c:dLbls>
          <c:showLegendKey val="0"/>
          <c:showVal val="0"/>
          <c:showCatName val="0"/>
          <c:showSerName val="0"/>
          <c:showPercent val="0"/>
          <c:showBubbleSize val="0"/>
        </c:dLbls>
        <c:gapWidth val="150"/>
        <c:overlap val="-40"/>
        <c:axId val="-81104480"/>
        <c:axId val="-81103936"/>
      </c:barChart>
      <c:catAx>
        <c:axId val="-81104480"/>
        <c:scaling>
          <c:orientation val="minMax"/>
        </c:scaling>
        <c:delete val="1"/>
        <c:axPos val="b"/>
        <c:majorTickMark val="out"/>
        <c:minorTickMark val="none"/>
        <c:tickLblPos val="nextTo"/>
        <c:crossAx val="-81103936"/>
        <c:crosses val="autoZero"/>
        <c:auto val="1"/>
        <c:lblAlgn val="ctr"/>
        <c:lblOffset val="100"/>
        <c:noMultiLvlLbl val="0"/>
      </c:catAx>
      <c:valAx>
        <c:axId val="-81103936"/>
        <c:scaling>
          <c:orientation val="minMax"/>
          <c:max val="10"/>
        </c:scaling>
        <c:delete val="1"/>
        <c:axPos val="l"/>
        <c:numFmt formatCode="0.00" sourceLinked="1"/>
        <c:majorTickMark val="none"/>
        <c:minorTickMark val="none"/>
        <c:tickLblPos val="nextTo"/>
        <c:crossAx val="-8110448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'4.0'!$G$12</c:f>
              <c:numCache>
                <c:formatCode>0.00</c:formatCode>
                <c:ptCount val="1"/>
                <c:pt idx="0">
                  <c:v>0</c:v>
                </c:pt>
              </c:numCache>
            </c:numRef>
          </c:val>
          <c:extLst>
            <c:ext xmlns:c16="http://schemas.microsoft.com/office/drawing/2014/chart" uri="{C3380CC4-5D6E-409C-BE32-E72D297353CC}">
              <c16:uniqueId val="{00000000-403B-47A7-AD39-A375E50C57F3}"/>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'4.0'!$G$23</c:f>
              <c:numCache>
                <c:formatCode>0.00</c:formatCode>
                <c:ptCount val="1"/>
                <c:pt idx="0">
                  <c:v>0</c:v>
                </c:pt>
              </c:numCache>
            </c:numRef>
          </c:val>
          <c:extLst>
            <c:ext xmlns:c16="http://schemas.microsoft.com/office/drawing/2014/chart" uri="{C3380CC4-5D6E-409C-BE32-E72D297353CC}">
              <c16:uniqueId val="{00000001-403B-47A7-AD39-A375E50C57F3}"/>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'4.0'!$G$30</c:f>
              <c:numCache>
                <c:formatCode>0.00</c:formatCode>
                <c:ptCount val="1"/>
                <c:pt idx="0">
                  <c:v>0</c:v>
                </c:pt>
              </c:numCache>
            </c:numRef>
          </c:val>
          <c:extLst>
            <c:ext xmlns:c16="http://schemas.microsoft.com/office/drawing/2014/chart" uri="{C3380CC4-5D6E-409C-BE32-E72D297353CC}">
              <c16:uniqueId val="{00000002-403B-47A7-AD39-A375E50C57F3}"/>
            </c:ext>
          </c:extLst>
        </c:ser>
        <c:dLbls>
          <c:showLegendKey val="0"/>
          <c:showVal val="0"/>
          <c:showCatName val="0"/>
          <c:showSerName val="0"/>
          <c:showPercent val="0"/>
          <c:showBubbleSize val="0"/>
        </c:dLbls>
        <c:gapWidth val="150"/>
        <c:overlap val="-40"/>
        <c:axId val="-81096320"/>
        <c:axId val="-80166272"/>
      </c:barChart>
      <c:catAx>
        <c:axId val="-81096320"/>
        <c:scaling>
          <c:orientation val="minMax"/>
        </c:scaling>
        <c:delete val="1"/>
        <c:axPos val="b"/>
        <c:majorTickMark val="out"/>
        <c:minorTickMark val="none"/>
        <c:tickLblPos val="nextTo"/>
        <c:crossAx val="-80166272"/>
        <c:crosses val="autoZero"/>
        <c:auto val="1"/>
        <c:lblAlgn val="ctr"/>
        <c:lblOffset val="100"/>
        <c:noMultiLvlLbl val="0"/>
      </c:catAx>
      <c:valAx>
        <c:axId val="-80166272"/>
        <c:scaling>
          <c:orientation val="minMax"/>
          <c:max val="10"/>
        </c:scaling>
        <c:delete val="1"/>
        <c:axPos val="l"/>
        <c:numFmt formatCode="0.00" sourceLinked="1"/>
        <c:majorTickMark val="none"/>
        <c:minorTickMark val="none"/>
        <c:tickLblPos val="nextTo"/>
        <c:crossAx val="-8109632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'4.0'!$I$11</c:f>
              <c:numCache>
                <c:formatCode>0.00</c:formatCode>
                <c:ptCount val="1"/>
                <c:pt idx="0">
                  <c:v>0</c:v>
                </c:pt>
              </c:numCache>
            </c:numRef>
          </c:val>
          <c:extLst>
            <c:ext xmlns:c16="http://schemas.microsoft.com/office/drawing/2014/chart" uri="{C3380CC4-5D6E-409C-BE32-E72D297353CC}">
              <c16:uniqueId val="{00000000-DCC7-489D-B58F-47E9B6848218}"/>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'4.0'!$I$22</c:f>
              <c:numCache>
                <c:formatCode>0.00</c:formatCode>
                <c:ptCount val="1"/>
                <c:pt idx="0">
                  <c:v>0</c:v>
                </c:pt>
              </c:numCache>
            </c:numRef>
          </c:val>
          <c:extLst>
            <c:ext xmlns:c16="http://schemas.microsoft.com/office/drawing/2014/chart" uri="{C3380CC4-5D6E-409C-BE32-E72D297353CC}">
              <c16:uniqueId val="{00000001-DCC7-489D-B58F-47E9B6848218}"/>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'4.0'!$I$29</c:f>
              <c:numCache>
                <c:formatCode>0.00</c:formatCode>
                <c:ptCount val="1"/>
                <c:pt idx="0">
                  <c:v>0</c:v>
                </c:pt>
              </c:numCache>
            </c:numRef>
          </c:val>
          <c:extLst>
            <c:ext xmlns:c16="http://schemas.microsoft.com/office/drawing/2014/chart" uri="{C3380CC4-5D6E-409C-BE32-E72D297353CC}">
              <c16:uniqueId val="{00000002-DCC7-489D-B58F-47E9B6848218}"/>
            </c:ext>
          </c:extLst>
        </c:ser>
        <c:dLbls>
          <c:showLegendKey val="0"/>
          <c:showVal val="0"/>
          <c:showCatName val="0"/>
          <c:showSerName val="0"/>
          <c:showPercent val="0"/>
          <c:showBubbleSize val="0"/>
        </c:dLbls>
        <c:gapWidth val="150"/>
        <c:overlap val="-40"/>
        <c:axId val="-81104480"/>
        <c:axId val="-81103936"/>
      </c:barChart>
      <c:catAx>
        <c:axId val="-81104480"/>
        <c:scaling>
          <c:orientation val="minMax"/>
        </c:scaling>
        <c:delete val="1"/>
        <c:axPos val="b"/>
        <c:majorTickMark val="out"/>
        <c:minorTickMark val="none"/>
        <c:tickLblPos val="nextTo"/>
        <c:crossAx val="-81103936"/>
        <c:crosses val="autoZero"/>
        <c:auto val="1"/>
        <c:lblAlgn val="ctr"/>
        <c:lblOffset val="100"/>
        <c:noMultiLvlLbl val="0"/>
      </c:catAx>
      <c:valAx>
        <c:axId val="-81103936"/>
        <c:scaling>
          <c:orientation val="minMax"/>
          <c:max val="10"/>
        </c:scaling>
        <c:delete val="1"/>
        <c:axPos val="l"/>
        <c:numFmt formatCode="0.00" sourceLinked="1"/>
        <c:majorTickMark val="none"/>
        <c:minorTickMark val="none"/>
        <c:tickLblPos val="nextTo"/>
        <c:crossAx val="-8110448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'4.0'!$I$12</c:f>
              <c:numCache>
                <c:formatCode>0.00</c:formatCode>
                <c:ptCount val="1"/>
                <c:pt idx="0">
                  <c:v>0</c:v>
                </c:pt>
              </c:numCache>
            </c:numRef>
          </c:val>
          <c:extLst>
            <c:ext xmlns:c16="http://schemas.microsoft.com/office/drawing/2014/chart" uri="{C3380CC4-5D6E-409C-BE32-E72D297353CC}">
              <c16:uniqueId val="{00000000-AE68-435B-A4D2-5E2176C0444B}"/>
            </c:ext>
          </c:extLst>
        </c:ser>
        <c:ser>
          <c:idx val="1"/>
          <c:order val="1"/>
          <c:tx>
            <c:v>E2</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'4.0'!$I$23</c:f>
              <c:numCache>
                <c:formatCode>0.00</c:formatCode>
                <c:ptCount val="1"/>
                <c:pt idx="0">
                  <c:v>0</c:v>
                </c:pt>
              </c:numCache>
            </c:numRef>
          </c:val>
          <c:extLst>
            <c:ext xmlns:c16="http://schemas.microsoft.com/office/drawing/2014/chart" uri="{C3380CC4-5D6E-409C-BE32-E72D297353CC}">
              <c16:uniqueId val="{00000001-AE68-435B-A4D2-5E2176C0444B}"/>
            </c:ext>
          </c:extLst>
        </c:ser>
        <c:ser>
          <c:idx val="2"/>
          <c:order val="2"/>
          <c:tx>
            <c:v>E3</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'4.0'!$I$30</c:f>
              <c:numCache>
                <c:formatCode>0.00</c:formatCode>
                <c:ptCount val="1"/>
                <c:pt idx="0">
                  <c:v>0</c:v>
                </c:pt>
              </c:numCache>
            </c:numRef>
          </c:val>
          <c:extLst>
            <c:ext xmlns:c16="http://schemas.microsoft.com/office/drawing/2014/chart" uri="{C3380CC4-5D6E-409C-BE32-E72D297353CC}">
              <c16:uniqueId val="{00000002-AE68-435B-A4D2-5E2176C0444B}"/>
            </c:ext>
          </c:extLst>
        </c:ser>
        <c:dLbls>
          <c:showLegendKey val="0"/>
          <c:showVal val="0"/>
          <c:showCatName val="0"/>
          <c:showSerName val="0"/>
          <c:showPercent val="0"/>
          <c:showBubbleSize val="0"/>
        </c:dLbls>
        <c:gapWidth val="150"/>
        <c:overlap val="-40"/>
        <c:axId val="-81096320"/>
        <c:axId val="-80166272"/>
      </c:barChart>
      <c:catAx>
        <c:axId val="-81096320"/>
        <c:scaling>
          <c:orientation val="minMax"/>
        </c:scaling>
        <c:delete val="1"/>
        <c:axPos val="b"/>
        <c:majorTickMark val="out"/>
        <c:minorTickMark val="none"/>
        <c:tickLblPos val="nextTo"/>
        <c:crossAx val="-80166272"/>
        <c:crosses val="autoZero"/>
        <c:auto val="1"/>
        <c:lblAlgn val="ctr"/>
        <c:lblOffset val="100"/>
        <c:noMultiLvlLbl val="0"/>
      </c:catAx>
      <c:valAx>
        <c:axId val="-80166272"/>
        <c:scaling>
          <c:orientation val="minMax"/>
          <c:max val="10"/>
        </c:scaling>
        <c:delete val="1"/>
        <c:axPos val="l"/>
        <c:numFmt formatCode="0.00" sourceLinked="1"/>
        <c:majorTickMark val="none"/>
        <c:minorTickMark val="none"/>
        <c:tickLblPos val="nextTo"/>
        <c:crossAx val="-8109632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'5.0'!$G$14</c:f>
              <c:numCache>
                <c:formatCode>0.00</c:formatCode>
                <c:ptCount val="1"/>
                <c:pt idx="0">
                  <c:v>0</c:v>
                </c:pt>
              </c:numCache>
            </c:numRef>
          </c:val>
          <c:extLst>
            <c:ext xmlns:c16="http://schemas.microsoft.com/office/drawing/2014/chart" uri="{C3380CC4-5D6E-409C-BE32-E72D297353CC}">
              <c16:uniqueId val="{00000000-6388-4AD5-85F7-7B596675988B}"/>
            </c:ext>
          </c:extLst>
        </c:ser>
        <c:dLbls>
          <c:showLegendKey val="0"/>
          <c:showVal val="0"/>
          <c:showCatName val="0"/>
          <c:showSerName val="0"/>
          <c:showPercent val="0"/>
          <c:showBubbleSize val="0"/>
        </c:dLbls>
        <c:gapWidth val="150"/>
        <c:overlap val="-40"/>
        <c:axId val="-81104480"/>
        <c:axId val="-81103936"/>
      </c:barChart>
      <c:catAx>
        <c:axId val="-81104480"/>
        <c:scaling>
          <c:orientation val="minMax"/>
        </c:scaling>
        <c:delete val="1"/>
        <c:axPos val="b"/>
        <c:majorTickMark val="out"/>
        <c:minorTickMark val="none"/>
        <c:tickLblPos val="nextTo"/>
        <c:crossAx val="-81103936"/>
        <c:crosses val="autoZero"/>
        <c:auto val="1"/>
        <c:lblAlgn val="ctr"/>
        <c:lblOffset val="100"/>
        <c:noMultiLvlLbl val="0"/>
      </c:catAx>
      <c:valAx>
        <c:axId val="-81103936"/>
        <c:scaling>
          <c:orientation val="minMax"/>
          <c:max val="10"/>
        </c:scaling>
        <c:delete val="1"/>
        <c:axPos val="l"/>
        <c:numFmt formatCode="0.00" sourceLinked="1"/>
        <c:majorTickMark val="none"/>
        <c:minorTickMark val="none"/>
        <c:tickLblPos val="nextTo"/>
        <c:crossAx val="-8110448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5.28806033633148E-2"/>
          <c:y val="0.31289079371407702"/>
          <c:w val="0.88651333603062399"/>
          <c:h val="0.59341705704508496"/>
        </c:manualLayout>
      </c:layout>
      <c:barChart>
        <c:barDir val="col"/>
        <c:grouping val="clustered"/>
        <c:varyColors val="0"/>
        <c:ser>
          <c:idx val="0"/>
          <c:order val="0"/>
          <c:tx>
            <c:v>E1</c:v>
          </c:tx>
          <c:spPr>
            <a:solidFill>
              <a:srgbClr val="264E59"/>
            </a:solidFill>
            <a:effectLst/>
            <a:scene3d>
              <a:camera prst="orthographicFront"/>
              <a:lightRig rig="threePt" dir="t">
                <a:rot lat="0" lon="0" rev="1200000"/>
              </a:lightRig>
            </a:scene3d>
            <a:sp3d/>
          </c:spPr>
          <c:invertIfNegative val="0"/>
          <c:dLbls>
            <c:spPr>
              <a:noFill/>
              <a:ln>
                <a:noFill/>
              </a:ln>
              <a:effectLst/>
            </c:spPr>
            <c:txPr>
              <a:bodyPr rot="0" vert="horz"/>
              <a:lstStyle/>
              <a:p>
                <a:pPr>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'5.0'!$G$15</c:f>
              <c:numCache>
                <c:formatCode>0.00</c:formatCode>
                <c:ptCount val="1"/>
                <c:pt idx="0">
                  <c:v>0</c:v>
                </c:pt>
              </c:numCache>
            </c:numRef>
          </c:val>
          <c:extLst>
            <c:ext xmlns:c16="http://schemas.microsoft.com/office/drawing/2014/chart" uri="{C3380CC4-5D6E-409C-BE32-E72D297353CC}">
              <c16:uniqueId val="{00000000-0C7D-4604-981B-2C058B318AD4}"/>
            </c:ext>
          </c:extLst>
        </c:ser>
        <c:dLbls>
          <c:showLegendKey val="0"/>
          <c:showVal val="0"/>
          <c:showCatName val="0"/>
          <c:showSerName val="0"/>
          <c:showPercent val="0"/>
          <c:showBubbleSize val="0"/>
        </c:dLbls>
        <c:gapWidth val="150"/>
        <c:overlap val="-40"/>
        <c:axId val="-81104480"/>
        <c:axId val="-81103936"/>
      </c:barChart>
      <c:catAx>
        <c:axId val="-81104480"/>
        <c:scaling>
          <c:orientation val="minMax"/>
        </c:scaling>
        <c:delete val="1"/>
        <c:axPos val="b"/>
        <c:majorTickMark val="out"/>
        <c:minorTickMark val="none"/>
        <c:tickLblPos val="nextTo"/>
        <c:crossAx val="-81103936"/>
        <c:crosses val="autoZero"/>
        <c:auto val="1"/>
        <c:lblAlgn val="ctr"/>
        <c:lblOffset val="100"/>
        <c:noMultiLvlLbl val="0"/>
      </c:catAx>
      <c:valAx>
        <c:axId val="-81103936"/>
        <c:scaling>
          <c:orientation val="minMax"/>
          <c:max val="10"/>
        </c:scaling>
        <c:delete val="1"/>
        <c:axPos val="l"/>
        <c:numFmt formatCode="0.00" sourceLinked="1"/>
        <c:majorTickMark val="none"/>
        <c:minorTickMark val="none"/>
        <c:tickLblPos val="nextTo"/>
        <c:crossAx val="-81104480"/>
        <c:crosses val="autoZero"/>
        <c:crossBetween val="between"/>
      </c:valAx>
    </c:plotArea>
    <c:plotVisOnly val="0"/>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7EAC-4075-AA86-A37C9E0C5A20}"/>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'5.0'!$I$14</c:f>
              <c:numCache>
                <c:formatCode>0.00</c:formatCode>
                <c:ptCount val="1"/>
                <c:pt idx="0">
                  <c:v>0</c:v>
                </c:pt>
              </c:numCache>
            </c:numRef>
          </c:val>
          <c:extLst>
            <c:ext xmlns:c16="http://schemas.microsoft.com/office/drawing/2014/chart" uri="{C3380CC4-5D6E-409C-BE32-E72D297353CC}">
              <c16:uniqueId val="{00000001-7EAC-4075-AA86-A37C9E0C5A20}"/>
            </c:ext>
          </c:extLst>
        </c:ser>
        <c:dLbls>
          <c:showLegendKey val="0"/>
          <c:showVal val="0"/>
          <c:showCatName val="0"/>
          <c:showSerName val="0"/>
          <c:showPercent val="0"/>
          <c:showBubbleSize val="0"/>
        </c:dLbls>
        <c:gapWidth val="150"/>
        <c:overlap val="-40"/>
        <c:axId val="-76409424"/>
        <c:axId val="-76402352"/>
      </c:barChart>
      <c:catAx>
        <c:axId val="-76409424"/>
        <c:scaling>
          <c:orientation val="minMax"/>
        </c:scaling>
        <c:delete val="1"/>
        <c:axPos val="b"/>
        <c:majorTickMark val="out"/>
        <c:minorTickMark val="none"/>
        <c:tickLblPos val="nextTo"/>
        <c:crossAx val="-76402352"/>
        <c:crosses val="autoZero"/>
        <c:auto val="1"/>
        <c:lblAlgn val="ctr"/>
        <c:lblOffset val="100"/>
        <c:noMultiLvlLbl val="0"/>
      </c:catAx>
      <c:valAx>
        <c:axId val="-76402352"/>
        <c:scaling>
          <c:orientation val="minMax"/>
          <c:max val="10"/>
        </c:scaling>
        <c:delete val="1"/>
        <c:axPos val="l"/>
        <c:numFmt formatCode="0.00" sourceLinked="1"/>
        <c:majorTickMark val="none"/>
        <c:minorTickMark val="none"/>
        <c:tickLblPos val="nextTo"/>
        <c:crossAx val="-7640942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autoTitleDeleted val="1"/>
    <c:plotArea>
      <c:layout>
        <c:manualLayout>
          <c:layoutTarget val="inner"/>
          <c:xMode val="edge"/>
          <c:yMode val="edge"/>
          <c:x val="7.4396842127017596E-2"/>
          <c:y val="0.31289079371407702"/>
          <c:w val="0.86499720999441998"/>
          <c:h val="0.59341705704508496"/>
        </c:manualLayout>
      </c:layout>
      <c:barChart>
        <c:barDir val="col"/>
        <c:grouping val="clustered"/>
        <c:varyColors val="0"/>
        <c:ser>
          <c:idx val="0"/>
          <c:order val="0"/>
          <c:tx>
            <c:v>E1</c:v>
          </c:tx>
          <c:spPr>
            <a:solidFill>
              <a:srgbClr val="264E59"/>
            </a:solidFill>
            <a:effectLst/>
          </c:spPr>
          <c:invertIfNegative val="0"/>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3B8D-4352-A459-4A70CEE735DE}"/>
                </c:ext>
              </c:extLst>
            </c:dLbl>
            <c:spPr>
              <a:noFill/>
              <a:ln>
                <a:noFill/>
              </a:ln>
              <a:effectLst/>
            </c:spPr>
            <c:txPr>
              <a:bodyPr rot="0" vert="horz"/>
              <a:lstStyle/>
              <a:p>
                <a:pPr>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'5.0'!$I$15</c:f>
              <c:numCache>
                <c:formatCode>0.00</c:formatCode>
                <c:ptCount val="1"/>
                <c:pt idx="0">
                  <c:v>0</c:v>
                </c:pt>
              </c:numCache>
            </c:numRef>
          </c:val>
          <c:extLst>
            <c:ext xmlns:c16="http://schemas.microsoft.com/office/drawing/2014/chart" uri="{C3380CC4-5D6E-409C-BE32-E72D297353CC}">
              <c16:uniqueId val="{00000001-3B8D-4352-A459-4A70CEE735DE}"/>
            </c:ext>
          </c:extLst>
        </c:ser>
        <c:dLbls>
          <c:showLegendKey val="0"/>
          <c:showVal val="0"/>
          <c:showCatName val="0"/>
          <c:showSerName val="0"/>
          <c:showPercent val="0"/>
          <c:showBubbleSize val="0"/>
        </c:dLbls>
        <c:gapWidth val="150"/>
        <c:overlap val="-40"/>
        <c:axId val="-76409424"/>
        <c:axId val="-76402352"/>
      </c:barChart>
      <c:catAx>
        <c:axId val="-76409424"/>
        <c:scaling>
          <c:orientation val="minMax"/>
        </c:scaling>
        <c:delete val="1"/>
        <c:axPos val="b"/>
        <c:majorTickMark val="out"/>
        <c:minorTickMark val="none"/>
        <c:tickLblPos val="nextTo"/>
        <c:crossAx val="-76402352"/>
        <c:crosses val="autoZero"/>
        <c:auto val="1"/>
        <c:lblAlgn val="ctr"/>
        <c:lblOffset val="100"/>
        <c:noMultiLvlLbl val="0"/>
      </c:catAx>
      <c:valAx>
        <c:axId val="-76402352"/>
        <c:scaling>
          <c:orientation val="minMax"/>
          <c:max val="10"/>
        </c:scaling>
        <c:delete val="1"/>
        <c:axPos val="l"/>
        <c:numFmt formatCode="0.00" sourceLinked="1"/>
        <c:majorTickMark val="none"/>
        <c:minorTickMark val="none"/>
        <c:tickLblPos val="nextTo"/>
        <c:crossAx val="-76409424"/>
        <c:crosses val="autoZero"/>
        <c:crossBetween val="between"/>
      </c:valAx>
    </c:plotArea>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Poblaciones Clave</a:t>
            </a:r>
          </a:p>
        </c:rich>
      </c:tx>
      <c:overlay val="0"/>
    </c:title>
    <c:autoTitleDeleted val="0"/>
    <c:plotArea>
      <c:layout>
        <c:manualLayout>
          <c:layoutTarget val="inner"/>
          <c:xMode val="edge"/>
          <c:yMode val="edge"/>
          <c:x val="0.24138514667885699"/>
          <c:y val="0.22237446090163801"/>
          <c:w val="0.49249689199950603"/>
          <c:h val="0.64328349925422301"/>
        </c:manualLayout>
      </c:layout>
      <c:radarChart>
        <c:radarStyle val="marker"/>
        <c:varyColors val="0"/>
        <c:ser>
          <c:idx val="0"/>
          <c:order val="0"/>
          <c:tx>
            <c:strRef>
              <c:f>'Tableros Especial (PC)'!$F$7</c:f>
              <c:strCache>
                <c:ptCount val="1"/>
                <c:pt idx="0">
                  <c:v>Línea basal</c:v>
                </c:pt>
              </c:strCache>
            </c:strRef>
          </c:tx>
          <c:spPr>
            <a:ln>
              <a:solidFill>
                <a:srgbClr val="008C84"/>
              </a:solidFill>
            </a:ln>
          </c:spPr>
          <c:marker>
            <c:symbol val="none"/>
          </c:marker>
          <c:cat>
            <c:strRef>
              <c:f>'Tableros Especial (PC)'!$E$8:$E$19</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Especial (PC)'!$F$8:$F$19</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7398-4A86-83AB-28008268EA2A}"/>
            </c:ext>
          </c:extLst>
        </c:ser>
        <c:ser>
          <c:idx val="1"/>
          <c:order val="1"/>
          <c:tx>
            <c:strRef>
              <c:f>'Tableros Especial (PC)'!$G$7</c:f>
              <c:strCache>
                <c:ptCount val="1"/>
                <c:pt idx="0">
                  <c:v>Línea final</c:v>
                </c:pt>
              </c:strCache>
            </c:strRef>
          </c:tx>
          <c:spPr>
            <a:ln>
              <a:solidFill>
                <a:srgbClr val="E6661F"/>
              </a:solidFill>
            </a:ln>
          </c:spPr>
          <c:marker>
            <c:symbol val="none"/>
          </c:marker>
          <c:cat>
            <c:strRef>
              <c:f>'Tableros Especial (PC)'!$E$8:$E$19</c:f>
              <c:strCache>
                <c:ptCount val="12"/>
                <c:pt idx="0">
                  <c:v>1.0 Organizativa</c:v>
                </c:pt>
                <c:pt idx="1">
                  <c:v>2.0 Capacidad humana para el MyE</c:v>
                </c:pt>
                <c:pt idx="2">
                  <c:v>3.0 Asociaciones y gobernanza</c:v>
                </c:pt>
                <c:pt idx="3">
                  <c:v>4.0 Plan nacional de MyE</c:v>
                </c:pt>
                <c:pt idx="4">
                  <c:v>5.0 El plan de trabajo de MyE costeado</c:v>
                </c:pt>
                <c:pt idx="5">
                  <c:v>6.0 Abogacía, comunicación y comportamiento cultural</c:v>
                </c:pt>
                <c:pt idx="6">
                  <c:v>7.0 Monitoreo de rutina </c:v>
                </c:pt>
                <c:pt idx="7">
                  <c:v>8.0 Encuestas y vigilancia</c:v>
                </c:pt>
                <c:pt idx="8">
                  <c:v>9.0 Bases de datos nacionales y subnacionales</c:v>
                </c:pt>
                <c:pt idx="9">
                  <c:v>10.0 Supervisión y auditoría</c:v>
                </c:pt>
                <c:pt idx="10">
                  <c:v>11.0 Evaluación e investigación</c:v>
                </c:pt>
                <c:pt idx="11">
                  <c:v>12.0 Demanda y uso de datos</c:v>
                </c:pt>
              </c:strCache>
            </c:strRef>
          </c:cat>
          <c:val>
            <c:numRef>
              <c:f>'Tableros Especial (PC)'!$G$8:$G$19</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7398-4A86-83AB-28008268EA2A}"/>
            </c:ext>
          </c:extLst>
        </c:ser>
        <c:dLbls>
          <c:showLegendKey val="0"/>
          <c:showVal val="0"/>
          <c:showCatName val="0"/>
          <c:showSerName val="0"/>
          <c:showPercent val="0"/>
          <c:showBubbleSize val="0"/>
        </c:dLbls>
        <c:axId val="-72396592"/>
        <c:axId val="-72382448"/>
      </c:radarChart>
      <c:catAx>
        <c:axId val="-72396592"/>
        <c:scaling>
          <c:orientation val="minMax"/>
        </c:scaling>
        <c:delete val="0"/>
        <c:axPos val="b"/>
        <c:majorGridlines/>
        <c:numFmt formatCode="#,##0.0" sourceLinked="0"/>
        <c:majorTickMark val="out"/>
        <c:minorTickMark val="none"/>
        <c:tickLblPos val="nextTo"/>
        <c:txPr>
          <a:bodyPr/>
          <a:lstStyle/>
          <a:p>
            <a:pPr>
              <a:defRPr sz="900"/>
            </a:pPr>
            <a:endParaRPr lang="en-US"/>
          </a:p>
        </c:txPr>
        <c:crossAx val="-72382448"/>
        <c:crosses val="autoZero"/>
        <c:auto val="1"/>
        <c:lblAlgn val="ctr"/>
        <c:lblOffset val="100"/>
        <c:noMultiLvlLbl val="0"/>
      </c:catAx>
      <c:valAx>
        <c:axId val="-72382448"/>
        <c:scaling>
          <c:orientation val="minMax"/>
          <c:max val="10"/>
        </c:scaling>
        <c:delete val="0"/>
        <c:axPos val="l"/>
        <c:majorGridlines/>
        <c:numFmt formatCode="0.00" sourceLinked="1"/>
        <c:majorTickMark val="cross"/>
        <c:minorTickMark val="none"/>
        <c:tickLblPos val="nextTo"/>
        <c:txPr>
          <a:bodyPr/>
          <a:lstStyle/>
          <a:p>
            <a:pPr>
              <a:defRPr sz="800"/>
            </a:pPr>
            <a:endParaRPr lang="en-US"/>
          </a:p>
        </c:txPr>
        <c:crossAx val="-72396592"/>
        <c:crosses val="autoZero"/>
        <c:crossBetween val="between"/>
        <c:majorUnit val="1"/>
      </c:valAx>
    </c:plotArea>
    <c:legend>
      <c:legendPos val="r"/>
      <c:layout>
        <c:manualLayout>
          <c:xMode val="edge"/>
          <c:yMode val="edge"/>
          <c:x val="0.86696322739530896"/>
          <c:y val="0.86242163562153895"/>
          <c:w val="0.112441755736354"/>
          <c:h val="0.103478760433916"/>
        </c:manualLayout>
      </c:layout>
      <c:overlay val="0"/>
      <c:txPr>
        <a:bodyPr/>
        <a:lstStyle/>
        <a:p>
          <a:pPr>
            <a:defRPr sz="900"/>
          </a:pPr>
          <a:endParaRPr lang="en-US"/>
        </a:p>
      </c:txPr>
    </c:legend>
    <c:plotVisOnly val="1"/>
    <c:dispBlanksAs val="gap"/>
    <c:showDLblsOverMax val="0"/>
  </c:chart>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131">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3">
      <cs:styleClr val="auto"/>
    </cs:fillRef>
    <cs:effectRef idx="3">
      <a:schemeClr val="dk1"/>
    </cs:effectRef>
    <cs:fontRef idx="minor">
      <a:schemeClr val="tx1"/>
    </cs:fontRef>
  </cs:dataPoint>
  <cs:dataPoint3D>
    <cs:lnRef idx="0"/>
    <cs:fillRef idx="1">
      <cs:styleClr val="auto"/>
    </cs:fillRef>
    <cs:effectRef idx="3">
      <a:schemeClr val="dk1"/>
    </cs:effectRef>
    <cs:fontRef idx="minor">
      <a:schemeClr val="tx1"/>
    </cs:fontRef>
  </cs:dataPoint3D>
  <cs:dataPointLine>
    <cs:lnRef idx="1">
      <cs:styleClr val="auto"/>
    </cs:lnRef>
    <cs:lineWidthScale>7</cs:lineWidthScale>
    <cs:fillRef idx="0"/>
    <cs:effectRef idx="0"/>
    <cs:fontRef idx="minor">
      <a:schemeClr val="tx1"/>
    </cs:fontRef>
    <cs:spPr>
      <a:ln cap="rnd">
        <a:round/>
      </a:ln>
    </cs:spPr>
  </cs:dataPointLine>
  <cs:dataPointMarker>
    <cs:lnRef idx="1">
      <cs:styleClr val="auto"/>
    </cs:lnRef>
    <cs:fillRef idx="3">
      <cs:styleClr val="auto"/>
    </cs:fillRef>
    <cs:effectRef idx="3">
      <a:schemeClr val="dk1"/>
    </cs:effectRef>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0"/>
    <cs:fillRef idx="3" mods="ignoreCSTransforms">
      <cs:styleClr val="0">
        <a:shade val="25000"/>
      </cs:styleClr>
    </cs:fillRef>
    <cs:effectRef idx="3">
      <a:schemeClr val="dk1"/>
    </cs:effectRef>
    <cs:fontRef idx="minor">
      <a:schemeClr val="tx1"/>
    </cs:fontRef>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0"/>
    <cs:fillRef idx="3" mods="ignoreCSTransforms">
      <cs:styleClr val="0">
        <a:tint val="25000"/>
      </cs:styleClr>
    </cs:fillRef>
    <cs:effectRef idx="3">
      <a:schemeClr val="dk1"/>
    </cs:effectRef>
    <cs:fontRef idx="minor">
      <a:schemeClr val="tx1"/>
    </cs:fontRef>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Radio" firstButton="1" lockText="1"/>
</file>

<file path=xl/ctrlProps/ctrlProp2.xml><?xml version="1.0" encoding="utf-8"?>
<formControlPr xmlns="http://schemas.microsoft.com/office/spreadsheetml/2009/9/main" objectType="Radio" lockText="1"/>
</file>

<file path=xl/ctrlProps/ctrlProp3.xml><?xml version="1.0" encoding="utf-8"?>
<formControlPr xmlns="http://schemas.microsoft.com/office/spreadsheetml/2009/9/main" objectType="Radio" checked="Checked"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26" Type="http://schemas.openxmlformats.org/officeDocument/2006/relationships/chart" Target="../charts/chart34.xml"/><Relationship Id="rId117" Type="http://schemas.openxmlformats.org/officeDocument/2006/relationships/chart" Target="../charts/chart125.xml"/><Relationship Id="rId21" Type="http://schemas.openxmlformats.org/officeDocument/2006/relationships/chart" Target="../charts/chart29.xml"/><Relationship Id="rId42" Type="http://schemas.openxmlformats.org/officeDocument/2006/relationships/chart" Target="../charts/chart50.xml"/><Relationship Id="rId47" Type="http://schemas.openxmlformats.org/officeDocument/2006/relationships/chart" Target="../charts/chart55.xml"/><Relationship Id="rId63" Type="http://schemas.openxmlformats.org/officeDocument/2006/relationships/chart" Target="../charts/chart71.xml"/><Relationship Id="rId68" Type="http://schemas.openxmlformats.org/officeDocument/2006/relationships/chart" Target="../charts/chart76.xml"/><Relationship Id="rId84" Type="http://schemas.openxmlformats.org/officeDocument/2006/relationships/chart" Target="../charts/chart92.xml"/><Relationship Id="rId89" Type="http://schemas.openxmlformats.org/officeDocument/2006/relationships/chart" Target="../charts/chart97.xml"/><Relationship Id="rId112" Type="http://schemas.openxmlformats.org/officeDocument/2006/relationships/chart" Target="../charts/chart120.xml"/><Relationship Id="rId16" Type="http://schemas.openxmlformats.org/officeDocument/2006/relationships/chart" Target="../charts/chart24.xml"/><Relationship Id="rId107" Type="http://schemas.openxmlformats.org/officeDocument/2006/relationships/chart" Target="../charts/chart115.xml"/><Relationship Id="rId11" Type="http://schemas.openxmlformats.org/officeDocument/2006/relationships/chart" Target="../charts/chart19.xml"/><Relationship Id="rId32" Type="http://schemas.openxmlformats.org/officeDocument/2006/relationships/chart" Target="../charts/chart40.xml"/><Relationship Id="rId37" Type="http://schemas.openxmlformats.org/officeDocument/2006/relationships/chart" Target="../charts/chart45.xml"/><Relationship Id="rId53" Type="http://schemas.openxmlformats.org/officeDocument/2006/relationships/chart" Target="../charts/chart61.xml"/><Relationship Id="rId58" Type="http://schemas.openxmlformats.org/officeDocument/2006/relationships/chart" Target="../charts/chart66.xml"/><Relationship Id="rId74" Type="http://schemas.openxmlformats.org/officeDocument/2006/relationships/chart" Target="../charts/chart82.xml"/><Relationship Id="rId79" Type="http://schemas.openxmlformats.org/officeDocument/2006/relationships/chart" Target="../charts/chart87.xml"/><Relationship Id="rId102" Type="http://schemas.openxmlformats.org/officeDocument/2006/relationships/chart" Target="../charts/chart110.xml"/><Relationship Id="rId5" Type="http://schemas.openxmlformats.org/officeDocument/2006/relationships/chart" Target="../charts/chart13.xml"/><Relationship Id="rId90" Type="http://schemas.openxmlformats.org/officeDocument/2006/relationships/chart" Target="../charts/chart98.xml"/><Relationship Id="rId95" Type="http://schemas.openxmlformats.org/officeDocument/2006/relationships/chart" Target="../charts/chart103.xml"/><Relationship Id="rId22" Type="http://schemas.openxmlformats.org/officeDocument/2006/relationships/chart" Target="../charts/chart30.xml"/><Relationship Id="rId27" Type="http://schemas.openxmlformats.org/officeDocument/2006/relationships/chart" Target="../charts/chart35.xml"/><Relationship Id="rId43" Type="http://schemas.openxmlformats.org/officeDocument/2006/relationships/chart" Target="../charts/chart51.xml"/><Relationship Id="rId48" Type="http://schemas.openxmlformats.org/officeDocument/2006/relationships/chart" Target="../charts/chart56.xml"/><Relationship Id="rId64" Type="http://schemas.openxmlformats.org/officeDocument/2006/relationships/chart" Target="../charts/chart72.xml"/><Relationship Id="rId69" Type="http://schemas.openxmlformats.org/officeDocument/2006/relationships/chart" Target="../charts/chart77.xml"/><Relationship Id="rId113" Type="http://schemas.openxmlformats.org/officeDocument/2006/relationships/chart" Target="../charts/chart121.xml"/><Relationship Id="rId118" Type="http://schemas.openxmlformats.org/officeDocument/2006/relationships/chart" Target="../charts/chart126.xml"/><Relationship Id="rId80" Type="http://schemas.openxmlformats.org/officeDocument/2006/relationships/chart" Target="../charts/chart88.xml"/><Relationship Id="rId85" Type="http://schemas.openxmlformats.org/officeDocument/2006/relationships/chart" Target="../charts/chart93.xml"/><Relationship Id="rId12" Type="http://schemas.openxmlformats.org/officeDocument/2006/relationships/chart" Target="../charts/chart20.xml"/><Relationship Id="rId17" Type="http://schemas.openxmlformats.org/officeDocument/2006/relationships/chart" Target="../charts/chart25.xml"/><Relationship Id="rId33" Type="http://schemas.openxmlformats.org/officeDocument/2006/relationships/chart" Target="../charts/chart41.xml"/><Relationship Id="rId38" Type="http://schemas.openxmlformats.org/officeDocument/2006/relationships/chart" Target="../charts/chart46.xml"/><Relationship Id="rId59" Type="http://schemas.openxmlformats.org/officeDocument/2006/relationships/chart" Target="../charts/chart67.xml"/><Relationship Id="rId103" Type="http://schemas.openxmlformats.org/officeDocument/2006/relationships/chart" Target="../charts/chart111.xml"/><Relationship Id="rId108" Type="http://schemas.openxmlformats.org/officeDocument/2006/relationships/chart" Target="../charts/chart116.xml"/><Relationship Id="rId54" Type="http://schemas.openxmlformats.org/officeDocument/2006/relationships/chart" Target="../charts/chart62.xml"/><Relationship Id="rId70" Type="http://schemas.openxmlformats.org/officeDocument/2006/relationships/chart" Target="../charts/chart78.xml"/><Relationship Id="rId75" Type="http://schemas.openxmlformats.org/officeDocument/2006/relationships/chart" Target="../charts/chart83.xml"/><Relationship Id="rId91" Type="http://schemas.openxmlformats.org/officeDocument/2006/relationships/chart" Target="../charts/chart99.xml"/><Relationship Id="rId96" Type="http://schemas.openxmlformats.org/officeDocument/2006/relationships/chart" Target="../charts/chart104.xml"/><Relationship Id="rId1" Type="http://schemas.openxmlformats.org/officeDocument/2006/relationships/chart" Target="../charts/chart9.xml"/><Relationship Id="rId6" Type="http://schemas.openxmlformats.org/officeDocument/2006/relationships/chart" Target="../charts/chart14.xml"/><Relationship Id="rId23" Type="http://schemas.openxmlformats.org/officeDocument/2006/relationships/chart" Target="../charts/chart31.xml"/><Relationship Id="rId28" Type="http://schemas.openxmlformats.org/officeDocument/2006/relationships/chart" Target="../charts/chart36.xml"/><Relationship Id="rId49" Type="http://schemas.openxmlformats.org/officeDocument/2006/relationships/chart" Target="../charts/chart57.xml"/><Relationship Id="rId114" Type="http://schemas.openxmlformats.org/officeDocument/2006/relationships/chart" Target="../charts/chart122.xml"/><Relationship Id="rId119" Type="http://schemas.openxmlformats.org/officeDocument/2006/relationships/chart" Target="../charts/chart127.xml"/><Relationship Id="rId10" Type="http://schemas.openxmlformats.org/officeDocument/2006/relationships/chart" Target="../charts/chart18.xml"/><Relationship Id="rId31" Type="http://schemas.openxmlformats.org/officeDocument/2006/relationships/chart" Target="../charts/chart39.xml"/><Relationship Id="rId44" Type="http://schemas.openxmlformats.org/officeDocument/2006/relationships/chart" Target="../charts/chart52.xml"/><Relationship Id="rId52" Type="http://schemas.openxmlformats.org/officeDocument/2006/relationships/chart" Target="../charts/chart60.xml"/><Relationship Id="rId60" Type="http://schemas.openxmlformats.org/officeDocument/2006/relationships/chart" Target="../charts/chart68.xml"/><Relationship Id="rId65" Type="http://schemas.openxmlformats.org/officeDocument/2006/relationships/chart" Target="../charts/chart73.xml"/><Relationship Id="rId73" Type="http://schemas.openxmlformats.org/officeDocument/2006/relationships/chart" Target="../charts/chart81.xml"/><Relationship Id="rId78" Type="http://schemas.openxmlformats.org/officeDocument/2006/relationships/chart" Target="../charts/chart86.xml"/><Relationship Id="rId81" Type="http://schemas.openxmlformats.org/officeDocument/2006/relationships/chart" Target="../charts/chart89.xml"/><Relationship Id="rId86" Type="http://schemas.openxmlformats.org/officeDocument/2006/relationships/chart" Target="../charts/chart94.xml"/><Relationship Id="rId94" Type="http://schemas.openxmlformats.org/officeDocument/2006/relationships/chart" Target="../charts/chart102.xml"/><Relationship Id="rId99" Type="http://schemas.openxmlformats.org/officeDocument/2006/relationships/chart" Target="../charts/chart107.xml"/><Relationship Id="rId101" Type="http://schemas.openxmlformats.org/officeDocument/2006/relationships/chart" Target="../charts/chart109.xml"/><Relationship Id="rId4" Type="http://schemas.openxmlformats.org/officeDocument/2006/relationships/chart" Target="../charts/chart12.xml"/><Relationship Id="rId9" Type="http://schemas.openxmlformats.org/officeDocument/2006/relationships/chart" Target="../charts/chart17.xml"/><Relationship Id="rId13" Type="http://schemas.openxmlformats.org/officeDocument/2006/relationships/chart" Target="../charts/chart21.xml"/><Relationship Id="rId18" Type="http://schemas.openxmlformats.org/officeDocument/2006/relationships/chart" Target="../charts/chart26.xml"/><Relationship Id="rId39" Type="http://schemas.openxmlformats.org/officeDocument/2006/relationships/chart" Target="../charts/chart47.xml"/><Relationship Id="rId109" Type="http://schemas.openxmlformats.org/officeDocument/2006/relationships/chart" Target="../charts/chart117.xml"/><Relationship Id="rId34" Type="http://schemas.openxmlformats.org/officeDocument/2006/relationships/chart" Target="../charts/chart42.xml"/><Relationship Id="rId50" Type="http://schemas.openxmlformats.org/officeDocument/2006/relationships/chart" Target="../charts/chart58.xml"/><Relationship Id="rId55" Type="http://schemas.openxmlformats.org/officeDocument/2006/relationships/chart" Target="../charts/chart63.xml"/><Relationship Id="rId76" Type="http://schemas.openxmlformats.org/officeDocument/2006/relationships/chart" Target="../charts/chart84.xml"/><Relationship Id="rId97" Type="http://schemas.openxmlformats.org/officeDocument/2006/relationships/chart" Target="../charts/chart105.xml"/><Relationship Id="rId104" Type="http://schemas.openxmlformats.org/officeDocument/2006/relationships/chart" Target="../charts/chart112.xml"/><Relationship Id="rId120" Type="http://schemas.openxmlformats.org/officeDocument/2006/relationships/chart" Target="../charts/chart128.xml"/><Relationship Id="rId7" Type="http://schemas.openxmlformats.org/officeDocument/2006/relationships/chart" Target="../charts/chart15.xml"/><Relationship Id="rId71" Type="http://schemas.openxmlformats.org/officeDocument/2006/relationships/chart" Target="../charts/chart79.xml"/><Relationship Id="rId92" Type="http://schemas.openxmlformats.org/officeDocument/2006/relationships/chart" Target="../charts/chart100.xml"/><Relationship Id="rId2" Type="http://schemas.openxmlformats.org/officeDocument/2006/relationships/chart" Target="../charts/chart10.xml"/><Relationship Id="rId29" Type="http://schemas.openxmlformats.org/officeDocument/2006/relationships/chart" Target="../charts/chart37.xml"/><Relationship Id="rId24" Type="http://schemas.openxmlformats.org/officeDocument/2006/relationships/chart" Target="../charts/chart32.xml"/><Relationship Id="rId40" Type="http://schemas.openxmlformats.org/officeDocument/2006/relationships/chart" Target="../charts/chart48.xml"/><Relationship Id="rId45" Type="http://schemas.openxmlformats.org/officeDocument/2006/relationships/chart" Target="../charts/chart53.xml"/><Relationship Id="rId66" Type="http://schemas.openxmlformats.org/officeDocument/2006/relationships/chart" Target="../charts/chart74.xml"/><Relationship Id="rId87" Type="http://schemas.openxmlformats.org/officeDocument/2006/relationships/chart" Target="../charts/chart95.xml"/><Relationship Id="rId110" Type="http://schemas.openxmlformats.org/officeDocument/2006/relationships/chart" Target="../charts/chart118.xml"/><Relationship Id="rId115" Type="http://schemas.openxmlformats.org/officeDocument/2006/relationships/chart" Target="../charts/chart123.xml"/><Relationship Id="rId61" Type="http://schemas.openxmlformats.org/officeDocument/2006/relationships/chart" Target="../charts/chart69.xml"/><Relationship Id="rId82" Type="http://schemas.openxmlformats.org/officeDocument/2006/relationships/chart" Target="../charts/chart90.xml"/><Relationship Id="rId19" Type="http://schemas.openxmlformats.org/officeDocument/2006/relationships/chart" Target="../charts/chart27.xml"/><Relationship Id="rId14" Type="http://schemas.openxmlformats.org/officeDocument/2006/relationships/chart" Target="../charts/chart22.xml"/><Relationship Id="rId30" Type="http://schemas.openxmlformats.org/officeDocument/2006/relationships/chart" Target="../charts/chart38.xml"/><Relationship Id="rId35" Type="http://schemas.openxmlformats.org/officeDocument/2006/relationships/chart" Target="../charts/chart43.xml"/><Relationship Id="rId56" Type="http://schemas.openxmlformats.org/officeDocument/2006/relationships/chart" Target="../charts/chart64.xml"/><Relationship Id="rId77" Type="http://schemas.openxmlformats.org/officeDocument/2006/relationships/chart" Target="../charts/chart85.xml"/><Relationship Id="rId100" Type="http://schemas.openxmlformats.org/officeDocument/2006/relationships/chart" Target="../charts/chart108.xml"/><Relationship Id="rId105" Type="http://schemas.openxmlformats.org/officeDocument/2006/relationships/chart" Target="../charts/chart113.xml"/><Relationship Id="rId8" Type="http://schemas.openxmlformats.org/officeDocument/2006/relationships/chart" Target="../charts/chart16.xml"/><Relationship Id="rId51" Type="http://schemas.openxmlformats.org/officeDocument/2006/relationships/chart" Target="../charts/chart59.xml"/><Relationship Id="rId72" Type="http://schemas.openxmlformats.org/officeDocument/2006/relationships/chart" Target="../charts/chart80.xml"/><Relationship Id="rId93" Type="http://schemas.openxmlformats.org/officeDocument/2006/relationships/chart" Target="../charts/chart101.xml"/><Relationship Id="rId98" Type="http://schemas.openxmlformats.org/officeDocument/2006/relationships/chart" Target="../charts/chart106.xml"/><Relationship Id="rId3" Type="http://schemas.openxmlformats.org/officeDocument/2006/relationships/chart" Target="../charts/chart11.xml"/><Relationship Id="rId25" Type="http://schemas.openxmlformats.org/officeDocument/2006/relationships/chart" Target="../charts/chart33.xml"/><Relationship Id="rId46" Type="http://schemas.openxmlformats.org/officeDocument/2006/relationships/chart" Target="../charts/chart54.xml"/><Relationship Id="rId67" Type="http://schemas.openxmlformats.org/officeDocument/2006/relationships/chart" Target="../charts/chart75.xml"/><Relationship Id="rId116" Type="http://schemas.openxmlformats.org/officeDocument/2006/relationships/chart" Target="../charts/chart124.xml"/><Relationship Id="rId20" Type="http://schemas.openxmlformats.org/officeDocument/2006/relationships/chart" Target="../charts/chart28.xml"/><Relationship Id="rId41" Type="http://schemas.openxmlformats.org/officeDocument/2006/relationships/chart" Target="../charts/chart49.xml"/><Relationship Id="rId62" Type="http://schemas.openxmlformats.org/officeDocument/2006/relationships/chart" Target="../charts/chart70.xml"/><Relationship Id="rId83" Type="http://schemas.openxmlformats.org/officeDocument/2006/relationships/chart" Target="../charts/chart91.xml"/><Relationship Id="rId88" Type="http://schemas.openxmlformats.org/officeDocument/2006/relationships/chart" Target="../charts/chart96.xml"/><Relationship Id="rId111" Type="http://schemas.openxmlformats.org/officeDocument/2006/relationships/chart" Target="../charts/chart119.xml"/><Relationship Id="rId15" Type="http://schemas.openxmlformats.org/officeDocument/2006/relationships/chart" Target="../charts/chart23.xml"/><Relationship Id="rId36" Type="http://schemas.openxmlformats.org/officeDocument/2006/relationships/chart" Target="../charts/chart44.xml"/><Relationship Id="rId57" Type="http://schemas.openxmlformats.org/officeDocument/2006/relationships/chart" Target="../charts/chart65.xml"/><Relationship Id="rId106" Type="http://schemas.openxmlformats.org/officeDocument/2006/relationships/chart" Target="../charts/chart11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129.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1524000</xdr:colOff>
          <xdr:row>14</xdr:row>
          <xdr:rowOff>12700</xdr:rowOff>
        </xdr:from>
        <xdr:to>
          <xdr:col>1</xdr:col>
          <xdr:colOff>2171700</xdr:colOff>
          <xdr:row>15</xdr:row>
          <xdr:rowOff>12700</xdr:rowOff>
        </xdr:to>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en-US" sz="800" b="0" i="0" u="none" strike="noStrike" baseline="0">
                  <a:solidFill>
                    <a:srgbClr val="000000"/>
                  </a:solidFill>
                  <a:latin typeface="Segoe UI"/>
                </a:rPr>
                <a:t>Línea basal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2235200</xdr:colOff>
          <xdr:row>14</xdr:row>
          <xdr:rowOff>0</xdr:rowOff>
        </xdr:from>
        <xdr:to>
          <xdr:col>1</xdr:col>
          <xdr:colOff>2832100</xdr:colOff>
          <xdr:row>15</xdr:row>
          <xdr:rowOff>50800</xdr:rowOff>
        </xdr:to>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en-US" sz="800" b="0" i="0" u="none" strike="noStrike" baseline="0">
                  <a:solidFill>
                    <a:srgbClr val="000000"/>
                  </a:solidFill>
                  <a:latin typeface="Segoe UI"/>
                </a:rPr>
                <a:t>Línea final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3124200</xdr:colOff>
          <xdr:row>14</xdr:row>
          <xdr:rowOff>0</xdr:rowOff>
        </xdr:from>
        <xdr:to>
          <xdr:col>1</xdr:col>
          <xdr:colOff>3886200</xdr:colOff>
          <xdr:row>15</xdr:row>
          <xdr:rowOff>50800</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en-US" sz="800" b="0" i="0" u="none" strike="noStrike" baseline="0">
                  <a:solidFill>
                    <a:srgbClr val="000000"/>
                  </a:solidFill>
                  <a:latin typeface="Segoe UI"/>
                </a:rPr>
                <a:t>Ver las dos</a:t>
              </a:r>
            </a:p>
          </xdr:txBody>
        </xdr:sp>
        <xdr:clientData/>
      </xdr:twoCellAnchor>
    </mc:Choice>
    <mc:Fallback/>
  </mc:AlternateContent>
  <xdr:twoCellAnchor editAs="oneCell">
    <xdr:from>
      <xdr:col>0</xdr:col>
      <xdr:colOff>76201</xdr:colOff>
      <xdr:row>0</xdr:row>
      <xdr:rowOff>44451</xdr:rowOff>
    </xdr:from>
    <xdr:to>
      <xdr:col>1</xdr:col>
      <xdr:colOff>1304770</xdr:colOff>
      <xdr:row>7</xdr:row>
      <xdr:rowOff>139701</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1" y="44451"/>
          <a:ext cx="1457169" cy="1428750"/>
        </a:xfrm>
        <a:prstGeom prst="rect">
          <a:avLst/>
        </a:prstGeom>
      </xdr:spPr>
    </xdr:pic>
    <xdr:clientData/>
  </xdr:twoCellAnchor>
  <xdr:twoCellAnchor>
    <xdr:from>
      <xdr:col>1</xdr:col>
      <xdr:colOff>1384300</xdr:colOff>
      <xdr:row>0</xdr:row>
      <xdr:rowOff>12700</xdr:rowOff>
    </xdr:from>
    <xdr:to>
      <xdr:col>3</xdr:col>
      <xdr:colOff>0</xdr:colOff>
      <xdr:row>8</xdr:row>
      <xdr:rowOff>38100</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1612900" y="12700"/>
          <a:ext cx="6540500" cy="1549400"/>
        </a:xfrm>
        <a:prstGeom prst="rect">
          <a:avLst/>
        </a:prstGeom>
        <a:solidFill>
          <a:srgbClr val="A8C03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1524000</xdr:colOff>
      <xdr:row>0</xdr:row>
      <xdr:rowOff>165100</xdr:rowOff>
    </xdr:from>
    <xdr:to>
      <xdr:col>2</xdr:col>
      <xdr:colOff>600076</xdr:colOff>
      <xdr:row>8</xdr:row>
      <xdr:rowOff>152400</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1724025" y="165100"/>
          <a:ext cx="5400676" cy="1511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s-419" sz="2000" b="1" i="0" u="none" strike="noStrike" kern="0" cap="none" spc="0" normalizeH="0" baseline="0" noProof="0">
              <a:ln>
                <a:noFill/>
              </a:ln>
              <a:solidFill>
                <a:prstClr val="white"/>
              </a:solidFill>
              <a:effectLst/>
              <a:uLnTx/>
              <a:uFillTx/>
              <a:latin typeface="Century Gothic" panose="020B0502020202020204" pitchFamily="34" charset="0"/>
              <a:ea typeface="+mn-ea"/>
              <a:cs typeface="+mn-cs"/>
            </a:rPr>
            <a:t>Conjunto de herramientas de diagnóstico de la capacidad de monitoreo y evaluación </a:t>
          </a:r>
          <a:r>
            <a:rPr kumimoji="0" lang="es-419" sz="2000" b="0" i="0" u="none" strike="noStrike" kern="0" cap="none" spc="0" normalizeH="0" baseline="0" noProof="0">
              <a:ln>
                <a:noFill/>
              </a:ln>
              <a:solidFill>
                <a:prstClr val="white"/>
              </a:solidFill>
              <a:effectLst/>
              <a:uLnTx/>
              <a:uFillTx/>
              <a:latin typeface="Century Gothic" panose="020B0502020202020204" pitchFamily="34" charset="0"/>
              <a:ea typeface="+mn-ea"/>
              <a:cs typeface="+mn-cs"/>
            </a:rPr>
            <a:t>(MECAT). </a:t>
          </a:r>
          <a:r>
            <a:rPr kumimoji="0" lang="en-US" sz="2000" b="0" i="0" u="none" strike="noStrike" kern="0" cap="none" spc="0" normalizeH="0" baseline="0" noProof="0">
              <a:ln>
                <a:noFill/>
              </a:ln>
              <a:solidFill>
                <a:prstClr val="white"/>
              </a:solidFill>
              <a:effectLst/>
              <a:uLnTx/>
              <a:uFillTx/>
              <a:latin typeface="Century Gothic" panose="020B0502020202020204" pitchFamily="34" charset="0"/>
              <a:ea typeface="+mn-ea"/>
              <a:cs typeface="+mn-cs"/>
            </a:rPr>
            <a:t>Evaluación grupal</a:t>
          </a:r>
        </a:p>
      </xdr:txBody>
    </xdr:sp>
    <xdr:clientData/>
  </xdr:twoCellAnchor>
  <xdr:twoCellAnchor>
    <xdr:from>
      <xdr:col>0</xdr:col>
      <xdr:colOff>0</xdr:colOff>
      <xdr:row>8</xdr:row>
      <xdr:rowOff>38100</xdr:rowOff>
    </xdr:from>
    <xdr:to>
      <xdr:col>3</xdr:col>
      <xdr:colOff>12698</xdr:colOff>
      <xdr:row>8</xdr:row>
      <xdr:rowOff>38100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flipH="1">
          <a:off x="0" y="1562100"/>
          <a:ext cx="8166098" cy="0"/>
        </a:xfrm>
        <a:prstGeom prst="line">
          <a:avLst/>
        </a:prstGeom>
        <a:ln w="76200">
          <a:solidFill>
            <a:srgbClr val="008C84"/>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139700</xdr:colOff>
      <xdr:row>35</xdr:row>
      <xdr:rowOff>25400</xdr:rowOff>
    </xdr:from>
    <xdr:to>
      <xdr:col>1</xdr:col>
      <xdr:colOff>4462804</xdr:colOff>
      <xdr:row>40</xdr:row>
      <xdr:rowOff>63500</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139700" y="7135026"/>
          <a:ext cx="4548618" cy="13199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830" b="0" i="0" baseline="0">
              <a:solidFill>
                <a:schemeClr val="dk1"/>
              </a:solidFill>
              <a:effectLst/>
              <a:latin typeface="Century Gothic" panose="020B0502020202020204" pitchFamily="34" charset="0"/>
              <a:ea typeface="+mn-ea"/>
              <a:cs typeface="+mn-cs"/>
            </a:rPr>
            <a:t>MEASURE Evaluation PIMA está financiado por la Agencia de los Estados Unidos para el Desarrollo Internacional (USAID) a través del premio asociado AID-623-LA-12-00001 y ha sido implementado por el Carolina Population Center en la Universidad de Carolina del Norte en Chapel Hill, en asociación con ICF Internacional; Management Sciences for Health; Paladio; y la Universidad de Tulane. Los puntos de vista expresados ​​en esta publicación no reflejan necesariamente los puntos de vista de la USAID o del gobierno de los Estados Unidos</a:t>
          </a:r>
          <a:r>
            <a:rPr lang="es-ES" sz="830" b="0" i="0" baseline="0">
              <a:solidFill>
                <a:schemeClr val="dk1"/>
              </a:solidFill>
              <a:effectLst/>
              <a:latin typeface="+mn-lt"/>
              <a:ea typeface="+mn-ea"/>
              <a:cs typeface="+mn-cs"/>
            </a:rPr>
            <a:t>.</a:t>
          </a:r>
          <a:r>
            <a:rPr lang="en-US" sz="830" b="0" i="0" baseline="0">
              <a:solidFill>
                <a:schemeClr val="dk1"/>
              </a:solidFill>
              <a:effectLst/>
              <a:latin typeface="+mn-lt"/>
              <a:ea typeface="+mn-ea"/>
              <a:cs typeface="+mn-cs"/>
            </a:rPr>
            <a:t> </a:t>
          </a:r>
          <a:r>
            <a:rPr lang="en-US" sz="830" b="0" i="0" baseline="0">
              <a:solidFill>
                <a:schemeClr val="dk1"/>
              </a:solidFill>
              <a:effectLst/>
              <a:latin typeface="Century Gothic" panose="020B0502020202020204" pitchFamily="34" charset="0"/>
              <a:ea typeface="+mn-ea"/>
              <a:cs typeface="+mn-cs"/>
            </a:rPr>
            <a:t>TL-17-05A_SP</a:t>
          </a:r>
          <a:endParaRPr lang="en-US" sz="830">
            <a:effectLst/>
            <a:latin typeface="Century Gothic" panose="020B0502020202020204" pitchFamily="34" charset="0"/>
          </a:endParaRPr>
        </a:p>
      </xdr:txBody>
    </xdr:sp>
    <xdr:clientData/>
  </xdr:twoCellAnchor>
  <xdr:twoCellAnchor>
    <xdr:from>
      <xdr:col>0</xdr:col>
      <xdr:colOff>1</xdr:colOff>
      <xdr:row>33</xdr:row>
      <xdr:rowOff>177801</xdr:rowOff>
    </xdr:from>
    <xdr:to>
      <xdr:col>3</xdr:col>
      <xdr:colOff>0</xdr:colOff>
      <xdr:row>33</xdr:row>
      <xdr:rowOff>177801</xdr:rowOff>
    </xdr:to>
    <xdr:cxnSp macro="">
      <xdr:nvCxnSpPr>
        <xdr:cNvPr id="16" name="Straight Connector 15">
          <a:extLst>
            <a:ext uri="{FF2B5EF4-FFF2-40B4-BE49-F238E27FC236}">
              <a16:creationId xmlns:a16="http://schemas.microsoft.com/office/drawing/2014/main" id="{00000000-0008-0000-0000-000010000000}"/>
            </a:ext>
          </a:extLst>
        </xdr:cNvPr>
        <xdr:cNvCxnSpPr/>
      </xdr:nvCxnSpPr>
      <xdr:spPr>
        <a:xfrm flipH="1">
          <a:off x="1" y="6946901"/>
          <a:ext cx="8153399" cy="0"/>
        </a:xfrm>
        <a:prstGeom prst="line">
          <a:avLst/>
        </a:prstGeom>
        <a:ln w="76200">
          <a:solidFill>
            <a:srgbClr val="008C84"/>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4352925</xdr:colOff>
      <xdr:row>13</xdr:row>
      <xdr:rowOff>114300</xdr:rowOff>
    </xdr:from>
    <xdr:to>
      <xdr:col>3</xdr:col>
      <xdr:colOff>69850</xdr:colOff>
      <xdr:row>17</xdr:row>
      <xdr:rowOff>123825</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4552950" y="2857500"/>
          <a:ext cx="26511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0" i="0">
              <a:solidFill>
                <a:schemeClr val="dk1"/>
              </a:solidFill>
              <a:effectLst/>
              <a:latin typeface="Century Gothic" panose="020B0502020202020204" pitchFamily="34" charset="0"/>
              <a:ea typeface="+mn-ea"/>
              <a:cs typeface="+mn-cs"/>
            </a:rPr>
            <a:t>Asegúrese de "habilitar el contenido" para permitir</a:t>
          </a:r>
          <a:r>
            <a:rPr lang="en-US" sz="1000" b="0" i="0" baseline="0">
              <a:solidFill>
                <a:schemeClr val="dk1"/>
              </a:solidFill>
              <a:effectLst/>
              <a:latin typeface="Century Gothic" panose="020B0502020202020204" pitchFamily="34" charset="0"/>
              <a:ea typeface="+mn-ea"/>
              <a:cs typeface="+mn-cs"/>
            </a:rPr>
            <a:t> la ejecución de</a:t>
          </a:r>
          <a:r>
            <a:rPr lang="en-US" sz="1000" b="0" i="0">
              <a:solidFill>
                <a:schemeClr val="dk1"/>
              </a:solidFill>
              <a:effectLst/>
              <a:latin typeface="Century Gothic" panose="020B0502020202020204" pitchFamily="34" charset="0"/>
              <a:ea typeface="+mn-ea"/>
              <a:cs typeface="+mn-cs"/>
            </a:rPr>
            <a:t> los macros incorporados en este libro de trabajo.</a:t>
          </a:r>
          <a:endParaRPr lang="en-US" sz="1000">
            <a:effectLst/>
            <a:latin typeface="Century Gothic" panose="020B0502020202020204" pitchFamily="34" charset="0"/>
          </a:endParaRPr>
        </a:p>
      </xdr:txBody>
    </xdr:sp>
    <xdr:clientData/>
  </xdr:twoCellAnchor>
  <xdr:twoCellAnchor editAs="oneCell">
    <xdr:from>
      <xdr:col>1</xdr:col>
      <xdr:colOff>4554736</xdr:colOff>
      <xdr:row>34</xdr:row>
      <xdr:rowOff>59345</xdr:rowOff>
    </xdr:from>
    <xdr:to>
      <xdr:col>1</xdr:col>
      <xdr:colOff>5839744</xdr:colOff>
      <xdr:row>39</xdr:row>
      <xdr:rowOff>203832</xdr:rowOff>
    </xdr:to>
    <xdr:pic>
      <xdr:nvPicPr>
        <xdr:cNvPr id="5" name="Picture 4">
          <a:extLst>
            <a:ext uri="{FF2B5EF4-FFF2-40B4-BE49-F238E27FC236}">
              <a16:creationId xmlns:a16="http://schemas.microsoft.com/office/drawing/2014/main" id="{1382881D-C3E3-3E41-913E-4CE687473A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80250" y="6979065"/>
          <a:ext cx="1285008" cy="1094019"/>
        </a:xfrm>
        <a:prstGeom prst="rect">
          <a:avLst/>
        </a:prstGeom>
      </xdr:spPr>
    </xdr:pic>
    <xdr:clientData/>
  </xdr:twoCellAnchor>
  <xdr:twoCellAnchor editAs="oneCell">
    <xdr:from>
      <xdr:col>1</xdr:col>
      <xdr:colOff>5888925</xdr:colOff>
      <xdr:row>35</xdr:row>
      <xdr:rowOff>21049</xdr:rowOff>
    </xdr:from>
    <xdr:to>
      <xdr:col>1</xdr:col>
      <xdr:colOff>6671556</xdr:colOff>
      <xdr:row>39</xdr:row>
      <xdr:rowOff>87099</xdr:rowOff>
    </xdr:to>
    <xdr:pic>
      <xdr:nvPicPr>
        <xdr:cNvPr id="20" name="Picture 19">
          <a:extLst>
            <a:ext uri="{FF2B5EF4-FFF2-40B4-BE49-F238E27FC236}">
              <a16:creationId xmlns:a16="http://schemas.microsoft.com/office/drawing/2014/main" id="{42C07311-F83E-1F47-9EC9-7CD1910023E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4439" y="7130675"/>
          <a:ext cx="782631" cy="825676"/>
        </a:xfrm>
        <a:prstGeom prst="rect">
          <a:avLst/>
        </a:prstGeom>
      </xdr:spPr>
    </xdr:pic>
    <xdr:clientData/>
  </xdr:twoCellAnchor>
  <xdr:twoCellAnchor editAs="oneCell">
    <xdr:from>
      <xdr:col>1</xdr:col>
      <xdr:colOff>6828125</xdr:colOff>
      <xdr:row>35</xdr:row>
      <xdr:rowOff>61604</xdr:rowOff>
    </xdr:from>
    <xdr:to>
      <xdr:col>3</xdr:col>
      <xdr:colOff>24509</xdr:colOff>
      <xdr:row>39</xdr:row>
      <xdr:rowOff>0</xdr:rowOff>
    </xdr:to>
    <xdr:pic>
      <xdr:nvPicPr>
        <xdr:cNvPr id="22" name="Picture 21">
          <a:extLst>
            <a:ext uri="{FF2B5EF4-FFF2-40B4-BE49-F238E27FC236}">
              <a16:creationId xmlns:a16="http://schemas.microsoft.com/office/drawing/2014/main" id="{142D4799-C0DD-414A-9F42-B5DD1353046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053639" y="7171230"/>
          <a:ext cx="1124982" cy="6980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571500</xdr:colOff>
      <xdr:row>2</xdr:row>
      <xdr:rowOff>30956</xdr:rowOff>
    </xdr:from>
    <xdr:to>
      <xdr:col>29</xdr:col>
      <xdr:colOff>116681</xdr:colOff>
      <xdr:row>27</xdr:row>
      <xdr:rowOff>19049</xdr:rowOff>
    </xdr:to>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xdr:colOff>
      <xdr:row>28</xdr:row>
      <xdr:rowOff>40482</xdr:rowOff>
    </xdr:from>
    <xdr:to>
      <xdr:col>29</xdr:col>
      <xdr:colOff>166687</xdr:colOff>
      <xdr:row>57</xdr:row>
      <xdr:rowOff>71436</xdr:rowOff>
    </xdr:to>
    <xdr:graphicFrame macro="">
      <xdr:nvGraphicFramePr>
        <xdr:cNvPr id="3" name="Chart 2">
          <a:extLst>
            <a:ext uri="{FF2B5EF4-FFF2-40B4-BE49-F238E27FC236}">
              <a16:creationId xmlns:a16="http://schemas.microsoft.com/office/drawing/2014/main" id="{00000000-0008-0000-1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35719</xdr:colOff>
      <xdr:row>58</xdr:row>
      <xdr:rowOff>121443</xdr:rowOff>
    </xdr:from>
    <xdr:to>
      <xdr:col>29</xdr:col>
      <xdr:colOff>195261</xdr:colOff>
      <xdr:row>84</xdr:row>
      <xdr:rowOff>90487</xdr:rowOff>
    </xdr:to>
    <xdr:graphicFrame macro="">
      <xdr:nvGraphicFramePr>
        <xdr:cNvPr id="4" name="Chart 3">
          <a:extLst>
            <a:ext uri="{FF2B5EF4-FFF2-40B4-BE49-F238E27FC236}">
              <a16:creationId xmlns:a16="http://schemas.microsoft.com/office/drawing/2014/main" id="{00000000-0008-0000-1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78582</xdr:colOff>
      <xdr:row>86</xdr:row>
      <xdr:rowOff>104775</xdr:rowOff>
    </xdr:from>
    <xdr:to>
      <xdr:col>29</xdr:col>
      <xdr:colOff>202406</xdr:colOff>
      <xdr:row>114</xdr:row>
      <xdr:rowOff>166687</xdr:rowOff>
    </xdr:to>
    <xdr:graphicFrame macro="">
      <xdr:nvGraphicFramePr>
        <xdr:cNvPr id="5" name="Chart 4">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24</xdr:col>
      <xdr:colOff>0</xdr:colOff>
      <xdr:row>2</xdr:row>
      <xdr:rowOff>33336</xdr:rowOff>
    </xdr:from>
    <xdr:to>
      <xdr:col>24</xdr:col>
      <xdr:colOff>0</xdr:colOff>
      <xdr:row>23</xdr:row>
      <xdr:rowOff>190499</xdr:rowOff>
    </xdr:to>
    <xdr:graphicFrame macro="">
      <xdr:nvGraphicFramePr>
        <xdr:cNvPr id="6" name="Chart 5">
          <a:extLst>
            <a:ext uri="{FF2B5EF4-FFF2-40B4-BE49-F238E27FC236}">
              <a16:creationId xmlns:a16="http://schemas.microsoft.com/office/drawing/2014/main" id="{00000000-0008-0000-1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24</xdr:col>
      <xdr:colOff>0</xdr:colOff>
      <xdr:row>2</xdr:row>
      <xdr:rowOff>28575</xdr:rowOff>
    </xdr:from>
    <xdr:to>
      <xdr:col>24</xdr:col>
      <xdr:colOff>0</xdr:colOff>
      <xdr:row>23</xdr:row>
      <xdr:rowOff>171450</xdr:rowOff>
    </xdr:to>
    <xdr:graphicFrame macro="">
      <xdr:nvGraphicFramePr>
        <xdr:cNvPr id="7" name="Chart 6">
          <a:extLst>
            <a:ext uri="{FF2B5EF4-FFF2-40B4-BE49-F238E27FC236}">
              <a16:creationId xmlns:a16="http://schemas.microsoft.com/office/drawing/2014/main" id="{00000000-0008-0000-1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24</xdr:col>
      <xdr:colOff>0</xdr:colOff>
      <xdr:row>25</xdr:row>
      <xdr:rowOff>9525</xdr:rowOff>
    </xdr:from>
    <xdr:to>
      <xdr:col>24</xdr:col>
      <xdr:colOff>0</xdr:colOff>
      <xdr:row>47</xdr:row>
      <xdr:rowOff>161925</xdr:rowOff>
    </xdr:to>
    <xdr:graphicFrame macro="">
      <xdr:nvGraphicFramePr>
        <xdr:cNvPr id="8" name="Chart 7">
          <a:extLst>
            <a:ext uri="{FF2B5EF4-FFF2-40B4-BE49-F238E27FC236}">
              <a16:creationId xmlns:a16="http://schemas.microsoft.com/office/drawing/2014/main" id="{00000000-0008-0000-1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0</xdr:colOff>
      <xdr:row>25</xdr:row>
      <xdr:rowOff>28575</xdr:rowOff>
    </xdr:from>
    <xdr:to>
      <xdr:col>24</xdr:col>
      <xdr:colOff>0</xdr:colOff>
      <xdr:row>47</xdr:row>
      <xdr:rowOff>161925</xdr:rowOff>
    </xdr:to>
    <xdr:graphicFrame macro="">
      <xdr:nvGraphicFramePr>
        <xdr:cNvPr id="9" name="Chart 8">
          <a:extLst>
            <a:ext uri="{FF2B5EF4-FFF2-40B4-BE49-F238E27FC236}">
              <a16:creationId xmlns:a16="http://schemas.microsoft.com/office/drawing/2014/main" id="{00000000-0008-0000-1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13</xdr:col>
      <xdr:colOff>219075</xdr:colOff>
      <xdr:row>4</xdr:row>
      <xdr:rowOff>76200</xdr:rowOff>
    </xdr:from>
    <xdr:to>
      <xdr:col>17</xdr:col>
      <xdr:colOff>581025</xdr:colOff>
      <xdr:row>12</xdr:row>
      <xdr:rowOff>57150</xdr:rowOff>
    </xdr:to>
    <xdr:graphicFrame macro="">
      <xdr:nvGraphicFramePr>
        <xdr:cNvPr id="4" name="Chart 3">
          <a:extLst>
            <a:ext uri="{FF2B5EF4-FFF2-40B4-BE49-F238E27FC236}">
              <a16:creationId xmlns:a16="http://schemas.microsoft.com/office/drawing/2014/main" id="{00000000-0008-0000-1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28575</xdr:colOff>
      <xdr:row>14</xdr:row>
      <xdr:rowOff>66675</xdr:rowOff>
    </xdr:from>
    <xdr:to>
      <xdr:col>18</xdr:col>
      <xdr:colOff>0</xdr:colOff>
      <xdr:row>22</xdr:row>
      <xdr:rowOff>104775</xdr:rowOff>
    </xdr:to>
    <xdr:graphicFrame macro="">
      <xdr:nvGraphicFramePr>
        <xdr:cNvPr id="5" name="Chart 4">
          <a:extLst>
            <a:ext uri="{FF2B5EF4-FFF2-40B4-BE49-F238E27FC236}">
              <a16:creationId xmlns:a16="http://schemas.microsoft.com/office/drawing/2014/main" id="{00000000-0008-0000-1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19050</xdr:colOff>
      <xdr:row>14</xdr:row>
      <xdr:rowOff>66675</xdr:rowOff>
    </xdr:from>
    <xdr:to>
      <xdr:col>13</xdr:col>
      <xdr:colOff>0</xdr:colOff>
      <xdr:row>22</xdr:row>
      <xdr:rowOff>104775</xdr:rowOff>
    </xdr:to>
    <xdr:graphicFrame macro="">
      <xdr:nvGraphicFramePr>
        <xdr:cNvPr id="6" name="Chart 5">
          <a:extLst>
            <a:ext uri="{FF2B5EF4-FFF2-40B4-BE49-F238E27FC236}">
              <a16:creationId xmlns:a16="http://schemas.microsoft.com/office/drawing/2014/main" id="{00000000-0008-0000-1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0</xdr:colOff>
      <xdr:row>31</xdr:row>
      <xdr:rowOff>76200</xdr:rowOff>
    </xdr:from>
    <xdr:to>
      <xdr:col>12</xdr:col>
      <xdr:colOff>590550</xdr:colOff>
      <xdr:row>39</xdr:row>
      <xdr:rowOff>57150</xdr:rowOff>
    </xdr:to>
    <xdr:graphicFrame macro="">
      <xdr:nvGraphicFramePr>
        <xdr:cNvPr id="8" name="Chart 7">
          <a:extLst>
            <a:ext uri="{FF2B5EF4-FFF2-40B4-BE49-F238E27FC236}">
              <a16:creationId xmlns:a16="http://schemas.microsoft.com/office/drawing/2014/main" id="{00000000-0008-0000-1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219075</xdr:colOff>
      <xdr:row>31</xdr:row>
      <xdr:rowOff>76200</xdr:rowOff>
    </xdr:from>
    <xdr:to>
      <xdr:col>17</xdr:col>
      <xdr:colOff>581025</xdr:colOff>
      <xdr:row>39</xdr:row>
      <xdr:rowOff>57150</xdr:rowOff>
    </xdr:to>
    <xdr:graphicFrame macro="">
      <xdr:nvGraphicFramePr>
        <xdr:cNvPr id="9" name="Chart 8">
          <a:extLst>
            <a:ext uri="{FF2B5EF4-FFF2-40B4-BE49-F238E27FC236}">
              <a16:creationId xmlns:a16="http://schemas.microsoft.com/office/drawing/2014/main" id="{00000000-0008-0000-1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61973</xdr:colOff>
      <xdr:row>41</xdr:row>
      <xdr:rowOff>81107</xdr:rowOff>
    </xdr:from>
    <xdr:to>
      <xdr:col>18</xdr:col>
      <xdr:colOff>33398</xdr:colOff>
      <xdr:row>49</xdr:row>
      <xdr:rowOff>113434</xdr:rowOff>
    </xdr:to>
    <xdr:graphicFrame macro="">
      <xdr:nvGraphicFramePr>
        <xdr:cNvPr id="10" name="Chart 9">
          <a:extLst>
            <a:ext uri="{FF2B5EF4-FFF2-40B4-BE49-F238E27FC236}">
              <a16:creationId xmlns:a16="http://schemas.microsoft.com/office/drawing/2014/main" id="{00000000-0008-0000-1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19050</xdr:colOff>
      <xdr:row>41</xdr:row>
      <xdr:rowOff>66675</xdr:rowOff>
    </xdr:from>
    <xdr:to>
      <xdr:col>13</xdr:col>
      <xdr:colOff>0</xdr:colOff>
      <xdr:row>49</xdr:row>
      <xdr:rowOff>104775</xdr:rowOff>
    </xdr:to>
    <xdr:graphicFrame macro="">
      <xdr:nvGraphicFramePr>
        <xdr:cNvPr id="11" name="Chart 10">
          <a:extLst>
            <a:ext uri="{FF2B5EF4-FFF2-40B4-BE49-F238E27FC236}">
              <a16:creationId xmlns:a16="http://schemas.microsoft.com/office/drawing/2014/main" id="{00000000-0008-0000-1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9</xdr:col>
      <xdr:colOff>0</xdr:colOff>
      <xdr:row>58</xdr:row>
      <xdr:rowOff>76200</xdr:rowOff>
    </xdr:from>
    <xdr:to>
      <xdr:col>12</xdr:col>
      <xdr:colOff>590550</xdr:colOff>
      <xdr:row>66</xdr:row>
      <xdr:rowOff>57150</xdr:rowOff>
    </xdr:to>
    <xdr:graphicFrame macro="">
      <xdr:nvGraphicFramePr>
        <xdr:cNvPr id="13" name="Chart 12">
          <a:extLst>
            <a:ext uri="{FF2B5EF4-FFF2-40B4-BE49-F238E27FC236}">
              <a16:creationId xmlns:a16="http://schemas.microsoft.com/office/drawing/2014/main" id="{00000000-0008-0000-11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13</xdr:col>
      <xdr:colOff>219075</xdr:colOff>
      <xdr:row>58</xdr:row>
      <xdr:rowOff>76200</xdr:rowOff>
    </xdr:from>
    <xdr:to>
      <xdr:col>17</xdr:col>
      <xdr:colOff>581025</xdr:colOff>
      <xdr:row>66</xdr:row>
      <xdr:rowOff>57150</xdr:rowOff>
    </xdr:to>
    <xdr:graphicFrame macro="">
      <xdr:nvGraphicFramePr>
        <xdr:cNvPr id="14" name="Chart 13">
          <a:extLst>
            <a:ext uri="{FF2B5EF4-FFF2-40B4-BE49-F238E27FC236}">
              <a16:creationId xmlns:a16="http://schemas.microsoft.com/office/drawing/2014/main" id="{00000000-0008-0000-11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14</xdr:col>
      <xdr:colOff>28575</xdr:colOff>
      <xdr:row>68</xdr:row>
      <xdr:rowOff>66675</xdr:rowOff>
    </xdr:from>
    <xdr:to>
      <xdr:col>18</xdr:col>
      <xdr:colOff>0</xdr:colOff>
      <xdr:row>76</xdr:row>
      <xdr:rowOff>104775</xdr:rowOff>
    </xdr:to>
    <xdr:graphicFrame macro="">
      <xdr:nvGraphicFramePr>
        <xdr:cNvPr id="15" name="Chart 14">
          <a:extLst>
            <a:ext uri="{FF2B5EF4-FFF2-40B4-BE49-F238E27FC236}">
              <a16:creationId xmlns:a16="http://schemas.microsoft.com/office/drawing/2014/main" id="{00000000-0008-0000-1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9</xdr:col>
      <xdr:colOff>19050</xdr:colOff>
      <xdr:row>68</xdr:row>
      <xdr:rowOff>66675</xdr:rowOff>
    </xdr:from>
    <xdr:to>
      <xdr:col>13</xdr:col>
      <xdr:colOff>0</xdr:colOff>
      <xdr:row>76</xdr:row>
      <xdr:rowOff>104775</xdr:rowOff>
    </xdr:to>
    <xdr:graphicFrame macro="">
      <xdr:nvGraphicFramePr>
        <xdr:cNvPr id="16" name="Chart 15">
          <a:extLst>
            <a:ext uri="{FF2B5EF4-FFF2-40B4-BE49-F238E27FC236}">
              <a16:creationId xmlns:a16="http://schemas.microsoft.com/office/drawing/2014/main" id="{00000000-0008-0000-11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9</xdr:col>
      <xdr:colOff>0</xdr:colOff>
      <xdr:row>87</xdr:row>
      <xdr:rowOff>76200</xdr:rowOff>
    </xdr:from>
    <xdr:to>
      <xdr:col>12</xdr:col>
      <xdr:colOff>590550</xdr:colOff>
      <xdr:row>95</xdr:row>
      <xdr:rowOff>57150</xdr:rowOff>
    </xdr:to>
    <xdr:graphicFrame macro="">
      <xdr:nvGraphicFramePr>
        <xdr:cNvPr id="18" name="Chart 17">
          <a:extLst>
            <a:ext uri="{FF2B5EF4-FFF2-40B4-BE49-F238E27FC236}">
              <a16:creationId xmlns:a16="http://schemas.microsoft.com/office/drawing/2014/main" id="{00000000-0008-0000-11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9</xdr:col>
      <xdr:colOff>19050</xdr:colOff>
      <xdr:row>97</xdr:row>
      <xdr:rowOff>66675</xdr:rowOff>
    </xdr:from>
    <xdr:to>
      <xdr:col>13</xdr:col>
      <xdr:colOff>0</xdr:colOff>
      <xdr:row>105</xdr:row>
      <xdr:rowOff>104775</xdr:rowOff>
    </xdr:to>
    <xdr:graphicFrame macro="">
      <xdr:nvGraphicFramePr>
        <xdr:cNvPr id="21" name="Chart 20">
          <a:extLst>
            <a:ext uri="{FF2B5EF4-FFF2-40B4-BE49-F238E27FC236}">
              <a16:creationId xmlns:a16="http://schemas.microsoft.com/office/drawing/2014/main" id="{00000000-0008-0000-11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9</xdr:col>
      <xdr:colOff>0</xdr:colOff>
      <xdr:row>112</xdr:row>
      <xdr:rowOff>76200</xdr:rowOff>
    </xdr:from>
    <xdr:to>
      <xdr:col>12</xdr:col>
      <xdr:colOff>590550</xdr:colOff>
      <xdr:row>120</xdr:row>
      <xdr:rowOff>57150</xdr:rowOff>
    </xdr:to>
    <xdr:graphicFrame macro="">
      <xdr:nvGraphicFramePr>
        <xdr:cNvPr id="23" name="Chart 22">
          <a:extLst>
            <a:ext uri="{FF2B5EF4-FFF2-40B4-BE49-F238E27FC236}">
              <a16:creationId xmlns:a16="http://schemas.microsoft.com/office/drawing/2014/main" id="{00000000-0008-0000-11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9</xdr:col>
      <xdr:colOff>19050</xdr:colOff>
      <xdr:row>122</xdr:row>
      <xdr:rowOff>66675</xdr:rowOff>
    </xdr:from>
    <xdr:to>
      <xdr:col>13</xdr:col>
      <xdr:colOff>0</xdr:colOff>
      <xdr:row>130</xdr:row>
      <xdr:rowOff>104775</xdr:rowOff>
    </xdr:to>
    <xdr:graphicFrame macro="">
      <xdr:nvGraphicFramePr>
        <xdr:cNvPr id="26" name="Chart 25">
          <a:extLst>
            <a:ext uri="{FF2B5EF4-FFF2-40B4-BE49-F238E27FC236}">
              <a16:creationId xmlns:a16="http://schemas.microsoft.com/office/drawing/2014/main" id="{00000000-0008-0000-11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9</xdr:col>
      <xdr:colOff>0</xdr:colOff>
      <xdr:row>135</xdr:row>
      <xdr:rowOff>76200</xdr:rowOff>
    </xdr:from>
    <xdr:to>
      <xdr:col>12</xdr:col>
      <xdr:colOff>590550</xdr:colOff>
      <xdr:row>143</xdr:row>
      <xdr:rowOff>57150</xdr:rowOff>
    </xdr:to>
    <xdr:graphicFrame macro="">
      <xdr:nvGraphicFramePr>
        <xdr:cNvPr id="28" name="Chart 27">
          <a:extLst>
            <a:ext uri="{FF2B5EF4-FFF2-40B4-BE49-F238E27FC236}">
              <a16:creationId xmlns:a16="http://schemas.microsoft.com/office/drawing/2014/main" id="{00000000-0008-0000-11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13</xdr:col>
      <xdr:colOff>219075</xdr:colOff>
      <xdr:row>135</xdr:row>
      <xdr:rowOff>76200</xdr:rowOff>
    </xdr:from>
    <xdr:to>
      <xdr:col>17</xdr:col>
      <xdr:colOff>581025</xdr:colOff>
      <xdr:row>143</xdr:row>
      <xdr:rowOff>57150</xdr:rowOff>
    </xdr:to>
    <xdr:graphicFrame macro="">
      <xdr:nvGraphicFramePr>
        <xdr:cNvPr id="29" name="Chart 28">
          <a:extLst>
            <a:ext uri="{FF2B5EF4-FFF2-40B4-BE49-F238E27FC236}">
              <a16:creationId xmlns:a16="http://schemas.microsoft.com/office/drawing/2014/main" id="{00000000-0008-0000-11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14</xdr:col>
      <xdr:colOff>28575</xdr:colOff>
      <xdr:row>145</xdr:row>
      <xdr:rowOff>66675</xdr:rowOff>
    </xdr:from>
    <xdr:to>
      <xdr:col>17</xdr:col>
      <xdr:colOff>579120</xdr:colOff>
      <xdr:row>153</xdr:row>
      <xdr:rowOff>104775</xdr:rowOff>
    </xdr:to>
    <xdr:graphicFrame macro="">
      <xdr:nvGraphicFramePr>
        <xdr:cNvPr id="30" name="Chart 29">
          <a:extLst>
            <a:ext uri="{FF2B5EF4-FFF2-40B4-BE49-F238E27FC236}">
              <a16:creationId xmlns:a16="http://schemas.microsoft.com/office/drawing/2014/main" id="{00000000-0008-0000-11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9</xdr:col>
      <xdr:colOff>19050</xdr:colOff>
      <xdr:row>145</xdr:row>
      <xdr:rowOff>66675</xdr:rowOff>
    </xdr:from>
    <xdr:to>
      <xdr:col>13</xdr:col>
      <xdr:colOff>0</xdr:colOff>
      <xdr:row>153</xdr:row>
      <xdr:rowOff>104775</xdr:rowOff>
    </xdr:to>
    <xdr:graphicFrame macro="">
      <xdr:nvGraphicFramePr>
        <xdr:cNvPr id="31" name="Chart 30">
          <a:extLst>
            <a:ext uri="{FF2B5EF4-FFF2-40B4-BE49-F238E27FC236}">
              <a16:creationId xmlns:a16="http://schemas.microsoft.com/office/drawing/2014/main" id="{00000000-0008-0000-11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9</xdr:col>
      <xdr:colOff>0</xdr:colOff>
      <xdr:row>160</xdr:row>
      <xdr:rowOff>76200</xdr:rowOff>
    </xdr:from>
    <xdr:to>
      <xdr:col>12</xdr:col>
      <xdr:colOff>590550</xdr:colOff>
      <xdr:row>168</xdr:row>
      <xdr:rowOff>57150</xdr:rowOff>
    </xdr:to>
    <xdr:graphicFrame macro="">
      <xdr:nvGraphicFramePr>
        <xdr:cNvPr id="33" name="Chart 32">
          <a:extLst>
            <a:ext uri="{FF2B5EF4-FFF2-40B4-BE49-F238E27FC236}">
              <a16:creationId xmlns:a16="http://schemas.microsoft.com/office/drawing/2014/main" id="{00000000-0008-0000-11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13</xdr:col>
      <xdr:colOff>219075</xdr:colOff>
      <xdr:row>160</xdr:row>
      <xdr:rowOff>76200</xdr:rowOff>
    </xdr:from>
    <xdr:to>
      <xdr:col>17</xdr:col>
      <xdr:colOff>581025</xdr:colOff>
      <xdr:row>168</xdr:row>
      <xdr:rowOff>57150</xdr:rowOff>
    </xdr:to>
    <xdr:graphicFrame macro="">
      <xdr:nvGraphicFramePr>
        <xdr:cNvPr id="34" name="Chart 33">
          <a:extLst>
            <a:ext uri="{FF2B5EF4-FFF2-40B4-BE49-F238E27FC236}">
              <a16:creationId xmlns:a16="http://schemas.microsoft.com/office/drawing/2014/main" id="{00000000-0008-0000-11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14</xdr:col>
      <xdr:colOff>28575</xdr:colOff>
      <xdr:row>170</xdr:row>
      <xdr:rowOff>66675</xdr:rowOff>
    </xdr:from>
    <xdr:to>
      <xdr:col>18</xdr:col>
      <xdr:colOff>0</xdr:colOff>
      <xdr:row>178</xdr:row>
      <xdr:rowOff>104775</xdr:rowOff>
    </xdr:to>
    <xdr:graphicFrame macro="">
      <xdr:nvGraphicFramePr>
        <xdr:cNvPr id="35" name="Chart 34">
          <a:extLst>
            <a:ext uri="{FF2B5EF4-FFF2-40B4-BE49-F238E27FC236}">
              <a16:creationId xmlns:a16="http://schemas.microsoft.com/office/drawing/2014/main" id="{00000000-0008-0000-11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9</xdr:col>
      <xdr:colOff>19050</xdr:colOff>
      <xdr:row>170</xdr:row>
      <xdr:rowOff>66675</xdr:rowOff>
    </xdr:from>
    <xdr:to>
      <xdr:col>13</xdr:col>
      <xdr:colOff>0</xdr:colOff>
      <xdr:row>178</xdr:row>
      <xdr:rowOff>104775</xdr:rowOff>
    </xdr:to>
    <xdr:graphicFrame macro="">
      <xdr:nvGraphicFramePr>
        <xdr:cNvPr id="36" name="Chart 35">
          <a:extLst>
            <a:ext uri="{FF2B5EF4-FFF2-40B4-BE49-F238E27FC236}">
              <a16:creationId xmlns:a16="http://schemas.microsoft.com/office/drawing/2014/main" id="{00000000-0008-0000-11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9</xdr:col>
      <xdr:colOff>0</xdr:colOff>
      <xdr:row>184</xdr:row>
      <xdr:rowOff>76200</xdr:rowOff>
    </xdr:from>
    <xdr:to>
      <xdr:col>12</xdr:col>
      <xdr:colOff>590550</xdr:colOff>
      <xdr:row>192</xdr:row>
      <xdr:rowOff>57150</xdr:rowOff>
    </xdr:to>
    <xdr:graphicFrame macro="">
      <xdr:nvGraphicFramePr>
        <xdr:cNvPr id="38" name="Chart 37">
          <a:extLst>
            <a:ext uri="{FF2B5EF4-FFF2-40B4-BE49-F238E27FC236}">
              <a16:creationId xmlns:a16="http://schemas.microsoft.com/office/drawing/2014/main" id="{00000000-0008-0000-11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13</xdr:col>
      <xdr:colOff>219075</xdr:colOff>
      <xdr:row>184</xdr:row>
      <xdr:rowOff>76200</xdr:rowOff>
    </xdr:from>
    <xdr:to>
      <xdr:col>17</xdr:col>
      <xdr:colOff>581025</xdr:colOff>
      <xdr:row>192</xdr:row>
      <xdr:rowOff>57150</xdr:rowOff>
    </xdr:to>
    <xdr:graphicFrame macro="">
      <xdr:nvGraphicFramePr>
        <xdr:cNvPr id="39" name="Chart 38">
          <a:extLst>
            <a:ext uri="{FF2B5EF4-FFF2-40B4-BE49-F238E27FC236}">
              <a16:creationId xmlns:a16="http://schemas.microsoft.com/office/drawing/2014/main" id="{00000000-0008-0000-11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14</xdr:col>
      <xdr:colOff>28575</xdr:colOff>
      <xdr:row>194</xdr:row>
      <xdr:rowOff>66675</xdr:rowOff>
    </xdr:from>
    <xdr:to>
      <xdr:col>18</xdr:col>
      <xdr:colOff>0</xdr:colOff>
      <xdr:row>202</xdr:row>
      <xdr:rowOff>104775</xdr:rowOff>
    </xdr:to>
    <xdr:graphicFrame macro="">
      <xdr:nvGraphicFramePr>
        <xdr:cNvPr id="40" name="Chart 39">
          <a:extLst>
            <a:ext uri="{FF2B5EF4-FFF2-40B4-BE49-F238E27FC236}">
              <a16:creationId xmlns:a16="http://schemas.microsoft.com/office/drawing/2014/main" id="{00000000-0008-0000-11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9</xdr:col>
      <xdr:colOff>19050</xdr:colOff>
      <xdr:row>194</xdr:row>
      <xdr:rowOff>66675</xdr:rowOff>
    </xdr:from>
    <xdr:to>
      <xdr:col>13</xdr:col>
      <xdr:colOff>0</xdr:colOff>
      <xdr:row>202</xdr:row>
      <xdr:rowOff>104775</xdr:rowOff>
    </xdr:to>
    <xdr:graphicFrame macro="">
      <xdr:nvGraphicFramePr>
        <xdr:cNvPr id="41" name="Chart 40">
          <a:extLst>
            <a:ext uri="{FF2B5EF4-FFF2-40B4-BE49-F238E27FC236}">
              <a16:creationId xmlns:a16="http://schemas.microsoft.com/office/drawing/2014/main" id="{00000000-0008-0000-11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9</xdr:col>
      <xdr:colOff>0</xdr:colOff>
      <xdr:row>209</xdr:row>
      <xdr:rowOff>76200</xdr:rowOff>
    </xdr:from>
    <xdr:to>
      <xdr:col>12</xdr:col>
      <xdr:colOff>590550</xdr:colOff>
      <xdr:row>217</xdr:row>
      <xdr:rowOff>57150</xdr:rowOff>
    </xdr:to>
    <xdr:graphicFrame macro="">
      <xdr:nvGraphicFramePr>
        <xdr:cNvPr id="43" name="Chart 42">
          <a:extLst>
            <a:ext uri="{FF2B5EF4-FFF2-40B4-BE49-F238E27FC236}">
              <a16:creationId xmlns:a16="http://schemas.microsoft.com/office/drawing/2014/main" id="{00000000-0008-0000-1100-00002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13</xdr:col>
      <xdr:colOff>219075</xdr:colOff>
      <xdr:row>209</xdr:row>
      <xdr:rowOff>76200</xdr:rowOff>
    </xdr:from>
    <xdr:to>
      <xdr:col>17</xdr:col>
      <xdr:colOff>581025</xdr:colOff>
      <xdr:row>217</xdr:row>
      <xdr:rowOff>57150</xdr:rowOff>
    </xdr:to>
    <xdr:graphicFrame macro="">
      <xdr:nvGraphicFramePr>
        <xdr:cNvPr id="44" name="Chart 43">
          <a:extLst>
            <a:ext uri="{FF2B5EF4-FFF2-40B4-BE49-F238E27FC236}">
              <a16:creationId xmlns:a16="http://schemas.microsoft.com/office/drawing/2014/main" id="{00000000-0008-0000-11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14</xdr:col>
      <xdr:colOff>28575</xdr:colOff>
      <xdr:row>219</xdr:row>
      <xdr:rowOff>66675</xdr:rowOff>
    </xdr:from>
    <xdr:to>
      <xdr:col>18</xdr:col>
      <xdr:colOff>0</xdr:colOff>
      <xdr:row>227</xdr:row>
      <xdr:rowOff>104775</xdr:rowOff>
    </xdr:to>
    <xdr:graphicFrame macro="">
      <xdr:nvGraphicFramePr>
        <xdr:cNvPr id="45" name="Chart 44">
          <a:extLst>
            <a:ext uri="{FF2B5EF4-FFF2-40B4-BE49-F238E27FC236}">
              <a16:creationId xmlns:a16="http://schemas.microsoft.com/office/drawing/2014/main" id="{00000000-0008-0000-1100-00002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9</xdr:col>
      <xdr:colOff>19050</xdr:colOff>
      <xdr:row>219</xdr:row>
      <xdr:rowOff>66675</xdr:rowOff>
    </xdr:from>
    <xdr:to>
      <xdr:col>13</xdr:col>
      <xdr:colOff>0</xdr:colOff>
      <xdr:row>227</xdr:row>
      <xdr:rowOff>104775</xdr:rowOff>
    </xdr:to>
    <xdr:graphicFrame macro="">
      <xdr:nvGraphicFramePr>
        <xdr:cNvPr id="46" name="Chart 45">
          <a:extLst>
            <a:ext uri="{FF2B5EF4-FFF2-40B4-BE49-F238E27FC236}">
              <a16:creationId xmlns:a16="http://schemas.microsoft.com/office/drawing/2014/main" id="{00000000-0008-0000-1100-00002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9</xdr:col>
      <xdr:colOff>0</xdr:colOff>
      <xdr:row>233</xdr:row>
      <xdr:rowOff>76200</xdr:rowOff>
    </xdr:from>
    <xdr:to>
      <xdr:col>12</xdr:col>
      <xdr:colOff>590550</xdr:colOff>
      <xdr:row>241</xdr:row>
      <xdr:rowOff>57150</xdr:rowOff>
    </xdr:to>
    <xdr:graphicFrame macro="">
      <xdr:nvGraphicFramePr>
        <xdr:cNvPr id="48" name="Chart 47">
          <a:extLst>
            <a:ext uri="{FF2B5EF4-FFF2-40B4-BE49-F238E27FC236}">
              <a16:creationId xmlns:a16="http://schemas.microsoft.com/office/drawing/2014/main" id="{00000000-0008-0000-1100-00003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13</xdr:col>
      <xdr:colOff>219075</xdr:colOff>
      <xdr:row>233</xdr:row>
      <xdr:rowOff>76200</xdr:rowOff>
    </xdr:from>
    <xdr:to>
      <xdr:col>17</xdr:col>
      <xdr:colOff>581025</xdr:colOff>
      <xdr:row>241</xdr:row>
      <xdr:rowOff>57150</xdr:rowOff>
    </xdr:to>
    <xdr:graphicFrame macro="">
      <xdr:nvGraphicFramePr>
        <xdr:cNvPr id="49" name="Chart 48">
          <a:extLst>
            <a:ext uri="{FF2B5EF4-FFF2-40B4-BE49-F238E27FC236}">
              <a16:creationId xmlns:a16="http://schemas.microsoft.com/office/drawing/2014/main" id="{00000000-0008-0000-11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14</xdr:col>
      <xdr:colOff>28575</xdr:colOff>
      <xdr:row>243</xdr:row>
      <xdr:rowOff>66675</xdr:rowOff>
    </xdr:from>
    <xdr:to>
      <xdr:col>18</xdr:col>
      <xdr:colOff>0</xdr:colOff>
      <xdr:row>251</xdr:row>
      <xdr:rowOff>104775</xdr:rowOff>
    </xdr:to>
    <xdr:graphicFrame macro="">
      <xdr:nvGraphicFramePr>
        <xdr:cNvPr id="50" name="Chart 49">
          <a:extLst>
            <a:ext uri="{FF2B5EF4-FFF2-40B4-BE49-F238E27FC236}">
              <a16:creationId xmlns:a16="http://schemas.microsoft.com/office/drawing/2014/main" id="{00000000-0008-0000-1100-00003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9</xdr:col>
      <xdr:colOff>19050</xdr:colOff>
      <xdr:row>243</xdr:row>
      <xdr:rowOff>66675</xdr:rowOff>
    </xdr:from>
    <xdr:to>
      <xdr:col>13</xdr:col>
      <xdr:colOff>0</xdr:colOff>
      <xdr:row>251</xdr:row>
      <xdr:rowOff>104775</xdr:rowOff>
    </xdr:to>
    <xdr:graphicFrame macro="">
      <xdr:nvGraphicFramePr>
        <xdr:cNvPr id="51" name="Chart 50">
          <a:extLst>
            <a:ext uri="{FF2B5EF4-FFF2-40B4-BE49-F238E27FC236}">
              <a16:creationId xmlns:a16="http://schemas.microsoft.com/office/drawing/2014/main" id="{00000000-0008-0000-1100-00003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9</xdr:col>
      <xdr:colOff>0</xdr:colOff>
      <xdr:row>257</xdr:row>
      <xdr:rowOff>76200</xdr:rowOff>
    </xdr:from>
    <xdr:to>
      <xdr:col>12</xdr:col>
      <xdr:colOff>590550</xdr:colOff>
      <xdr:row>265</xdr:row>
      <xdr:rowOff>57150</xdr:rowOff>
    </xdr:to>
    <xdr:graphicFrame macro="">
      <xdr:nvGraphicFramePr>
        <xdr:cNvPr id="53" name="Chart 52">
          <a:extLst>
            <a:ext uri="{FF2B5EF4-FFF2-40B4-BE49-F238E27FC236}">
              <a16:creationId xmlns:a16="http://schemas.microsoft.com/office/drawing/2014/main" id="{00000000-0008-0000-1100-00003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13</xdr:col>
      <xdr:colOff>219075</xdr:colOff>
      <xdr:row>257</xdr:row>
      <xdr:rowOff>76200</xdr:rowOff>
    </xdr:from>
    <xdr:to>
      <xdr:col>17</xdr:col>
      <xdr:colOff>581025</xdr:colOff>
      <xdr:row>265</xdr:row>
      <xdr:rowOff>57150</xdr:rowOff>
    </xdr:to>
    <xdr:graphicFrame macro="">
      <xdr:nvGraphicFramePr>
        <xdr:cNvPr id="54" name="Chart 53">
          <a:extLst>
            <a:ext uri="{FF2B5EF4-FFF2-40B4-BE49-F238E27FC236}">
              <a16:creationId xmlns:a16="http://schemas.microsoft.com/office/drawing/2014/main" id="{00000000-0008-0000-1100-00003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14</xdr:col>
      <xdr:colOff>28575</xdr:colOff>
      <xdr:row>267</xdr:row>
      <xdr:rowOff>66675</xdr:rowOff>
    </xdr:from>
    <xdr:to>
      <xdr:col>18</xdr:col>
      <xdr:colOff>0</xdr:colOff>
      <xdr:row>275</xdr:row>
      <xdr:rowOff>104775</xdr:rowOff>
    </xdr:to>
    <xdr:graphicFrame macro="">
      <xdr:nvGraphicFramePr>
        <xdr:cNvPr id="55" name="Chart 54">
          <a:extLst>
            <a:ext uri="{FF2B5EF4-FFF2-40B4-BE49-F238E27FC236}">
              <a16:creationId xmlns:a16="http://schemas.microsoft.com/office/drawing/2014/main" id="{00000000-0008-0000-11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9</xdr:col>
      <xdr:colOff>19050</xdr:colOff>
      <xdr:row>267</xdr:row>
      <xdr:rowOff>66675</xdr:rowOff>
    </xdr:from>
    <xdr:to>
      <xdr:col>13</xdr:col>
      <xdr:colOff>0</xdr:colOff>
      <xdr:row>275</xdr:row>
      <xdr:rowOff>104775</xdr:rowOff>
    </xdr:to>
    <xdr:graphicFrame macro="">
      <xdr:nvGraphicFramePr>
        <xdr:cNvPr id="56" name="Chart 55">
          <a:extLst>
            <a:ext uri="{FF2B5EF4-FFF2-40B4-BE49-F238E27FC236}">
              <a16:creationId xmlns:a16="http://schemas.microsoft.com/office/drawing/2014/main" id="{00000000-0008-0000-11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9</xdr:col>
      <xdr:colOff>0</xdr:colOff>
      <xdr:row>282</xdr:row>
      <xdr:rowOff>76200</xdr:rowOff>
    </xdr:from>
    <xdr:to>
      <xdr:col>12</xdr:col>
      <xdr:colOff>590550</xdr:colOff>
      <xdr:row>290</xdr:row>
      <xdr:rowOff>57150</xdr:rowOff>
    </xdr:to>
    <xdr:graphicFrame macro="">
      <xdr:nvGraphicFramePr>
        <xdr:cNvPr id="58" name="Chart 57">
          <a:extLst>
            <a:ext uri="{FF2B5EF4-FFF2-40B4-BE49-F238E27FC236}">
              <a16:creationId xmlns:a16="http://schemas.microsoft.com/office/drawing/2014/main" id="{00000000-0008-0000-11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13</xdr:col>
      <xdr:colOff>219075</xdr:colOff>
      <xdr:row>282</xdr:row>
      <xdr:rowOff>76200</xdr:rowOff>
    </xdr:from>
    <xdr:to>
      <xdr:col>17</xdr:col>
      <xdr:colOff>581025</xdr:colOff>
      <xdr:row>290</xdr:row>
      <xdr:rowOff>57150</xdr:rowOff>
    </xdr:to>
    <xdr:graphicFrame macro="">
      <xdr:nvGraphicFramePr>
        <xdr:cNvPr id="59" name="Chart 58">
          <a:extLst>
            <a:ext uri="{FF2B5EF4-FFF2-40B4-BE49-F238E27FC236}">
              <a16:creationId xmlns:a16="http://schemas.microsoft.com/office/drawing/2014/main" id="{00000000-0008-0000-1100-00003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14</xdr:col>
      <xdr:colOff>28575</xdr:colOff>
      <xdr:row>292</xdr:row>
      <xdr:rowOff>66675</xdr:rowOff>
    </xdr:from>
    <xdr:to>
      <xdr:col>18</xdr:col>
      <xdr:colOff>0</xdr:colOff>
      <xdr:row>300</xdr:row>
      <xdr:rowOff>104775</xdr:rowOff>
    </xdr:to>
    <xdr:graphicFrame macro="">
      <xdr:nvGraphicFramePr>
        <xdr:cNvPr id="60" name="Chart 59">
          <a:extLst>
            <a:ext uri="{FF2B5EF4-FFF2-40B4-BE49-F238E27FC236}">
              <a16:creationId xmlns:a16="http://schemas.microsoft.com/office/drawing/2014/main" id="{00000000-0008-0000-1100-00003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9</xdr:col>
      <xdr:colOff>19050</xdr:colOff>
      <xdr:row>292</xdr:row>
      <xdr:rowOff>66675</xdr:rowOff>
    </xdr:from>
    <xdr:to>
      <xdr:col>13</xdr:col>
      <xdr:colOff>0</xdr:colOff>
      <xdr:row>300</xdr:row>
      <xdr:rowOff>104775</xdr:rowOff>
    </xdr:to>
    <xdr:graphicFrame macro="">
      <xdr:nvGraphicFramePr>
        <xdr:cNvPr id="61" name="Chart 60">
          <a:extLst>
            <a:ext uri="{FF2B5EF4-FFF2-40B4-BE49-F238E27FC236}">
              <a16:creationId xmlns:a16="http://schemas.microsoft.com/office/drawing/2014/main" id="{00000000-0008-0000-1100-00003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32</xdr:col>
      <xdr:colOff>461817</xdr:colOff>
      <xdr:row>4</xdr:row>
      <xdr:rowOff>76200</xdr:rowOff>
    </xdr:from>
    <xdr:to>
      <xdr:col>36</xdr:col>
      <xdr:colOff>581024</xdr:colOff>
      <xdr:row>12</xdr:row>
      <xdr:rowOff>57150</xdr:rowOff>
    </xdr:to>
    <xdr:graphicFrame macro="">
      <xdr:nvGraphicFramePr>
        <xdr:cNvPr id="63" name="Chart 62">
          <a:extLst>
            <a:ext uri="{FF2B5EF4-FFF2-40B4-BE49-F238E27FC236}">
              <a16:creationId xmlns:a16="http://schemas.microsoft.com/office/drawing/2014/main" id="{00000000-0008-0000-1100-00003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32</xdr:col>
      <xdr:colOff>473362</xdr:colOff>
      <xdr:row>14</xdr:row>
      <xdr:rowOff>66675</xdr:rowOff>
    </xdr:from>
    <xdr:to>
      <xdr:col>37</xdr:col>
      <xdr:colOff>57726</xdr:colOff>
      <xdr:row>22</xdr:row>
      <xdr:rowOff>127000</xdr:rowOff>
    </xdr:to>
    <xdr:graphicFrame macro="">
      <xdr:nvGraphicFramePr>
        <xdr:cNvPr id="64" name="Chart 63">
          <a:extLst>
            <a:ext uri="{FF2B5EF4-FFF2-40B4-BE49-F238E27FC236}">
              <a16:creationId xmlns:a16="http://schemas.microsoft.com/office/drawing/2014/main" id="{00000000-0008-0000-1100-00004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28</xdr:col>
      <xdr:colOff>19050</xdr:colOff>
      <xdr:row>14</xdr:row>
      <xdr:rowOff>66675</xdr:rowOff>
    </xdr:from>
    <xdr:to>
      <xdr:col>32</xdr:col>
      <xdr:colOff>0</xdr:colOff>
      <xdr:row>22</xdr:row>
      <xdr:rowOff>104775</xdr:rowOff>
    </xdr:to>
    <xdr:graphicFrame macro="">
      <xdr:nvGraphicFramePr>
        <xdr:cNvPr id="65" name="Chart 64">
          <a:extLst>
            <a:ext uri="{FF2B5EF4-FFF2-40B4-BE49-F238E27FC236}">
              <a16:creationId xmlns:a16="http://schemas.microsoft.com/office/drawing/2014/main" id="{00000000-0008-0000-1100-00004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28</xdr:col>
      <xdr:colOff>0</xdr:colOff>
      <xdr:row>31</xdr:row>
      <xdr:rowOff>76200</xdr:rowOff>
    </xdr:from>
    <xdr:to>
      <xdr:col>31</xdr:col>
      <xdr:colOff>590550</xdr:colOff>
      <xdr:row>39</xdr:row>
      <xdr:rowOff>57150</xdr:rowOff>
    </xdr:to>
    <xdr:graphicFrame macro="">
      <xdr:nvGraphicFramePr>
        <xdr:cNvPr id="67" name="Chart 66">
          <a:extLst>
            <a:ext uri="{FF2B5EF4-FFF2-40B4-BE49-F238E27FC236}">
              <a16:creationId xmlns:a16="http://schemas.microsoft.com/office/drawing/2014/main" id="{00000000-0008-0000-1100-00004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32</xdr:col>
      <xdr:colOff>577271</xdr:colOff>
      <xdr:row>31</xdr:row>
      <xdr:rowOff>76200</xdr:rowOff>
    </xdr:from>
    <xdr:to>
      <xdr:col>36</xdr:col>
      <xdr:colOff>581024</xdr:colOff>
      <xdr:row>39</xdr:row>
      <xdr:rowOff>57150</xdr:rowOff>
    </xdr:to>
    <xdr:graphicFrame macro="">
      <xdr:nvGraphicFramePr>
        <xdr:cNvPr id="68" name="Chart 67">
          <a:extLst>
            <a:ext uri="{FF2B5EF4-FFF2-40B4-BE49-F238E27FC236}">
              <a16:creationId xmlns:a16="http://schemas.microsoft.com/office/drawing/2014/main" id="{00000000-0008-0000-1100-00004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32</xdr:col>
      <xdr:colOff>588818</xdr:colOff>
      <xdr:row>41</xdr:row>
      <xdr:rowOff>66675</xdr:rowOff>
    </xdr:from>
    <xdr:to>
      <xdr:col>37</xdr:col>
      <xdr:colOff>0</xdr:colOff>
      <xdr:row>49</xdr:row>
      <xdr:rowOff>104775</xdr:rowOff>
    </xdr:to>
    <xdr:graphicFrame macro="">
      <xdr:nvGraphicFramePr>
        <xdr:cNvPr id="69" name="Chart 68">
          <a:extLst>
            <a:ext uri="{FF2B5EF4-FFF2-40B4-BE49-F238E27FC236}">
              <a16:creationId xmlns:a16="http://schemas.microsoft.com/office/drawing/2014/main" id="{00000000-0008-0000-1100-00004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28</xdr:col>
      <xdr:colOff>19050</xdr:colOff>
      <xdr:row>41</xdr:row>
      <xdr:rowOff>66675</xdr:rowOff>
    </xdr:from>
    <xdr:to>
      <xdr:col>32</xdr:col>
      <xdr:colOff>0</xdr:colOff>
      <xdr:row>49</xdr:row>
      <xdr:rowOff>104775</xdr:rowOff>
    </xdr:to>
    <xdr:graphicFrame macro="">
      <xdr:nvGraphicFramePr>
        <xdr:cNvPr id="70" name="Chart 69">
          <a:extLst>
            <a:ext uri="{FF2B5EF4-FFF2-40B4-BE49-F238E27FC236}">
              <a16:creationId xmlns:a16="http://schemas.microsoft.com/office/drawing/2014/main" id="{00000000-0008-0000-1100-00004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28</xdr:col>
      <xdr:colOff>0</xdr:colOff>
      <xdr:row>58</xdr:row>
      <xdr:rowOff>76200</xdr:rowOff>
    </xdr:from>
    <xdr:to>
      <xdr:col>31</xdr:col>
      <xdr:colOff>590550</xdr:colOff>
      <xdr:row>66</xdr:row>
      <xdr:rowOff>57150</xdr:rowOff>
    </xdr:to>
    <xdr:graphicFrame macro="">
      <xdr:nvGraphicFramePr>
        <xdr:cNvPr id="72" name="Chart 71">
          <a:extLst>
            <a:ext uri="{FF2B5EF4-FFF2-40B4-BE49-F238E27FC236}">
              <a16:creationId xmlns:a16="http://schemas.microsoft.com/office/drawing/2014/main" id="{00000000-0008-0000-1100-00004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32</xdr:col>
      <xdr:colOff>588817</xdr:colOff>
      <xdr:row>58</xdr:row>
      <xdr:rowOff>76200</xdr:rowOff>
    </xdr:from>
    <xdr:to>
      <xdr:col>36</xdr:col>
      <xdr:colOff>581024</xdr:colOff>
      <xdr:row>66</xdr:row>
      <xdr:rowOff>57150</xdr:rowOff>
    </xdr:to>
    <xdr:graphicFrame macro="">
      <xdr:nvGraphicFramePr>
        <xdr:cNvPr id="73" name="Chart 72">
          <a:extLst>
            <a:ext uri="{FF2B5EF4-FFF2-40B4-BE49-F238E27FC236}">
              <a16:creationId xmlns:a16="http://schemas.microsoft.com/office/drawing/2014/main" id="{00000000-0008-0000-1100-00004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33</xdr:col>
      <xdr:colOff>11545</xdr:colOff>
      <xdr:row>68</xdr:row>
      <xdr:rowOff>66675</xdr:rowOff>
    </xdr:from>
    <xdr:to>
      <xdr:col>37</xdr:col>
      <xdr:colOff>1</xdr:colOff>
      <xdr:row>76</xdr:row>
      <xdr:rowOff>104775</xdr:rowOff>
    </xdr:to>
    <xdr:graphicFrame macro="">
      <xdr:nvGraphicFramePr>
        <xdr:cNvPr id="74" name="Chart 73">
          <a:extLst>
            <a:ext uri="{FF2B5EF4-FFF2-40B4-BE49-F238E27FC236}">
              <a16:creationId xmlns:a16="http://schemas.microsoft.com/office/drawing/2014/main" id="{00000000-0008-0000-1100-00004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28</xdr:col>
      <xdr:colOff>19050</xdr:colOff>
      <xdr:row>68</xdr:row>
      <xdr:rowOff>66675</xdr:rowOff>
    </xdr:from>
    <xdr:to>
      <xdr:col>32</xdr:col>
      <xdr:colOff>0</xdr:colOff>
      <xdr:row>76</xdr:row>
      <xdr:rowOff>104775</xdr:rowOff>
    </xdr:to>
    <xdr:graphicFrame macro="">
      <xdr:nvGraphicFramePr>
        <xdr:cNvPr id="75" name="Chart 74">
          <a:extLst>
            <a:ext uri="{FF2B5EF4-FFF2-40B4-BE49-F238E27FC236}">
              <a16:creationId xmlns:a16="http://schemas.microsoft.com/office/drawing/2014/main" id="{00000000-0008-0000-1100-00004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28</xdr:col>
      <xdr:colOff>0</xdr:colOff>
      <xdr:row>87</xdr:row>
      <xdr:rowOff>76200</xdr:rowOff>
    </xdr:from>
    <xdr:to>
      <xdr:col>31</xdr:col>
      <xdr:colOff>590550</xdr:colOff>
      <xdr:row>95</xdr:row>
      <xdr:rowOff>57150</xdr:rowOff>
    </xdr:to>
    <xdr:graphicFrame macro="">
      <xdr:nvGraphicFramePr>
        <xdr:cNvPr id="77" name="Chart 76">
          <a:extLst>
            <a:ext uri="{FF2B5EF4-FFF2-40B4-BE49-F238E27FC236}">
              <a16:creationId xmlns:a16="http://schemas.microsoft.com/office/drawing/2014/main" id="{00000000-0008-0000-1100-00004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28</xdr:col>
      <xdr:colOff>19050</xdr:colOff>
      <xdr:row>97</xdr:row>
      <xdr:rowOff>66675</xdr:rowOff>
    </xdr:from>
    <xdr:to>
      <xdr:col>32</xdr:col>
      <xdr:colOff>0</xdr:colOff>
      <xdr:row>105</xdr:row>
      <xdr:rowOff>104775</xdr:rowOff>
    </xdr:to>
    <xdr:graphicFrame macro="">
      <xdr:nvGraphicFramePr>
        <xdr:cNvPr id="80" name="Chart 79">
          <a:extLst>
            <a:ext uri="{FF2B5EF4-FFF2-40B4-BE49-F238E27FC236}">
              <a16:creationId xmlns:a16="http://schemas.microsoft.com/office/drawing/2014/main" id="{00000000-0008-0000-1100-00005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28</xdr:col>
      <xdr:colOff>0</xdr:colOff>
      <xdr:row>112</xdr:row>
      <xdr:rowOff>76200</xdr:rowOff>
    </xdr:from>
    <xdr:to>
      <xdr:col>31</xdr:col>
      <xdr:colOff>590550</xdr:colOff>
      <xdr:row>120</xdr:row>
      <xdr:rowOff>57150</xdr:rowOff>
    </xdr:to>
    <xdr:graphicFrame macro="">
      <xdr:nvGraphicFramePr>
        <xdr:cNvPr id="82" name="Chart 81">
          <a:extLst>
            <a:ext uri="{FF2B5EF4-FFF2-40B4-BE49-F238E27FC236}">
              <a16:creationId xmlns:a16="http://schemas.microsoft.com/office/drawing/2014/main" id="{00000000-0008-0000-1100-00005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28</xdr:col>
      <xdr:colOff>19050</xdr:colOff>
      <xdr:row>122</xdr:row>
      <xdr:rowOff>66675</xdr:rowOff>
    </xdr:from>
    <xdr:to>
      <xdr:col>32</xdr:col>
      <xdr:colOff>0</xdr:colOff>
      <xdr:row>130</xdr:row>
      <xdr:rowOff>104775</xdr:rowOff>
    </xdr:to>
    <xdr:graphicFrame macro="">
      <xdr:nvGraphicFramePr>
        <xdr:cNvPr id="85" name="Chart 84">
          <a:extLst>
            <a:ext uri="{FF2B5EF4-FFF2-40B4-BE49-F238E27FC236}">
              <a16:creationId xmlns:a16="http://schemas.microsoft.com/office/drawing/2014/main" id="{00000000-0008-0000-1100-00005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28</xdr:col>
      <xdr:colOff>0</xdr:colOff>
      <xdr:row>135</xdr:row>
      <xdr:rowOff>76200</xdr:rowOff>
    </xdr:from>
    <xdr:to>
      <xdr:col>31</xdr:col>
      <xdr:colOff>590550</xdr:colOff>
      <xdr:row>143</xdr:row>
      <xdr:rowOff>57150</xdr:rowOff>
    </xdr:to>
    <xdr:graphicFrame macro="">
      <xdr:nvGraphicFramePr>
        <xdr:cNvPr id="87" name="Chart 86">
          <a:extLst>
            <a:ext uri="{FF2B5EF4-FFF2-40B4-BE49-F238E27FC236}">
              <a16:creationId xmlns:a16="http://schemas.microsoft.com/office/drawing/2014/main" id="{00000000-0008-0000-1100-00005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32</xdr:col>
      <xdr:colOff>531091</xdr:colOff>
      <xdr:row>135</xdr:row>
      <xdr:rowOff>76200</xdr:rowOff>
    </xdr:from>
    <xdr:to>
      <xdr:col>36</xdr:col>
      <xdr:colOff>581025</xdr:colOff>
      <xdr:row>143</xdr:row>
      <xdr:rowOff>57150</xdr:rowOff>
    </xdr:to>
    <xdr:graphicFrame macro="">
      <xdr:nvGraphicFramePr>
        <xdr:cNvPr id="88" name="Chart 87">
          <a:extLst>
            <a:ext uri="{FF2B5EF4-FFF2-40B4-BE49-F238E27FC236}">
              <a16:creationId xmlns:a16="http://schemas.microsoft.com/office/drawing/2014/main" id="{00000000-0008-0000-1100-00005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32</xdr:col>
      <xdr:colOff>542636</xdr:colOff>
      <xdr:row>145</xdr:row>
      <xdr:rowOff>66675</xdr:rowOff>
    </xdr:from>
    <xdr:to>
      <xdr:col>37</xdr:col>
      <xdr:colOff>0</xdr:colOff>
      <xdr:row>153</xdr:row>
      <xdr:rowOff>104775</xdr:rowOff>
    </xdr:to>
    <xdr:graphicFrame macro="">
      <xdr:nvGraphicFramePr>
        <xdr:cNvPr id="89" name="Chart 88">
          <a:extLst>
            <a:ext uri="{FF2B5EF4-FFF2-40B4-BE49-F238E27FC236}">
              <a16:creationId xmlns:a16="http://schemas.microsoft.com/office/drawing/2014/main" id="{00000000-0008-0000-1100-00005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28</xdr:col>
      <xdr:colOff>19050</xdr:colOff>
      <xdr:row>145</xdr:row>
      <xdr:rowOff>66675</xdr:rowOff>
    </xdr:from>
    <xdr:to>
      <xdr:col>32</xdr:col>
      <xdr:colOff>0</xdr:colOff>
      <xdr:row>153</xdr:row>
      <xdr:rowOff>104775</xdr:rowOff>
    </xdr:to>
    <xdr:graphicFrame macro="">
      <xdr:nvGraphicFramePr>
        <xdr:cNvPr id="90" name="Chart 89">
          <a:extLst>
            <a:ext uri="{FF2B5EF4-FFF2-40B4-BE49-F238E27FC236}">
              <a16:creationId xmlns:a16="http://schemas.microsoft.com/office/drawing/2014/main" id="{00000000-0008-0000-1100-00005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28</xdr:col>
      <xdr:colOff>0</xdr:colOff>
      <xdr:row>160</xdr:row>
      <xdr:rowOff>76200</xdr:rowOff>
    </xdr:from>
    <xdr:to>
      <xdr:col>31</xdr:col>
      <xdr:colOff>590550</xdr:colOff>
      <xdr:row>168</xdr:row>
      <xdr:rowOff>57150</xdr:rowOff>
    </xdr:to>
    <xdr:graphicFrame macro="">
      <xdr:nvGraphicFramePr>
        <xdr:cNvPr id="92" name="Chart 91">
          <a:extLst>
            <a:ext uri="{FF2B5EF4-FFF2-40B4-BE49-F238E27FC236}">
              <a16:creationId xmlns:a16="http://schemas.microsoft.com/office/drawing/2014/main" id="{00000000-0008-0000-1100-00005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twoCellAnchor>
    <xdr:from>
      <xdr:col>32</xdr:col>
      <xdr:colOff>450271</xdr:colOff>
      <xdr:row>160</xdr:row>
      <xdr:rowOff>76200</xdr:rowOff>
    </xdr:from>
    <xdr:to>
      <xdr:col>36</xdr:col>
      <xdr:colOff>581024</xdr:colOff>
      <xdr:row>168</xdr:row>
      <xdr:rowOff>57150</xdr:rowOff>
    </xdr:to>
    <xdr:graphicFrame macro="">
      <xdr:nvGraphicFramePr>
        <xdr:cNvPr id="93" name="Chart 92">
          <a:extLst>
            <a:ext uri="{FF2B5EF4-FFF2-40B4-BE49-F238E27FC236}">
              <a16:creationId xmlns:a16="http://schemas.microsoft.com/office/drawing/2014/main" id="{00000000-0008-0000-1100-00005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4"/>
        </a:graphicData>
      </a:graphic>
    </xdr:graphicFrame>
    <xdr:clientData/>
  </xdr:twoCellAnchor>
  <xdr:twoCellAnchor>
    <xdr:from>
      <xdr:col>32</xdr:col>
      <xdr:colOff>484909</xdr:colOff>
      <xdr:row>170</xdr:row>
      <xdr:rowOff>66675</xdr:rowOff>
    </xdr:from>
    <xdr:to>
      <xdr:col>37</xdr:col>
      <xdr:colOff>0</xdr:colOff>
      <xdr:row>178</xdr:row>
      <xdr:rowOff>104775</xdr:rowOff>
    </xdr:to>
    <xdr:graphicFrame macro="">
      <xdr:nvGraphicFramePr>
        <xdr:cNvPr id="94" name="Chart 93">
          <a:extLst>
            <a:ext uri="{FF2B5EF4-FFF2-40B4-BE49-F238E27FC236}">
              <a16:creationId xmlns:a16="http://schemas.microsoft.com/office/drawing/2014/main" id="{00000000-0008-0000-1100-00005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5"/>
        </a:graphicData>
      </a:graphic>
    </xdr:graphicFrame>
    <xdr:clientData/>
  </xdr:twoCellAnchor>
  <xdr:twoCellAnchor>
    <xdr:from>
      <xdr:col>28</xdr:col>
      <xdr:colOff>19050</xdr:colOff>
      <xdr:row>170</xdr:row>
      <xdr:rowOff>66675</xdr:rowOff>
    </xdr:from>
    <xdr:to>
      <xdr:col>32</xdr:col>
      <xdr:colOff>0</xdr:colOff>
      <xdr:row>178</xdr:row>
      <xdr:rowOff>104775</xdr:rowOff>
    </xdr:to>
    <xdr:graphicFrame macro="">
      <xdr:nvGraphicFramePr>
        <xdr:cNvPr id="95" name="Chart 94">
          <a:extLst>
            <a:ext uri="{FF2B5EF4-FFF2-40B4-BE49-F238E27FC236}">
              <a16:creationId xmlns:a16="http://schemas.microsoft.com/office/drawing/2014/main" id="{00000000-0008-0000-1100-00005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6"/>
        </a:graphicData>
      </a:graphic>
    </xdr:graphicFrame>
    <xdr:clientData/>
  </xdr:twoCellAnchor>
  <xdr:twoCellAnchor>
    <xdr:from>
      <xdr:col>28</xdr:col>
      <xdr:colOff>0</xdr:colOff>
      <xdr:row>184</xdr:row>
      <xdr:rowOff>76200</xdr:rowOff>
    </xdr:from>
    <xdr:to>
      <xdr:col>31</xdr:col>
      <xdr:colOff>590550</xdr:colOff>
      <xdr:row>192</xdr:row>
      <xdr:rowOff>57150</xdr:rowOff>
    </xdr:to>
    <xdr:graphicFrame macro="">
      <xdr:nvGraphicFramePr>
        <xdr:cNvPr id="97" name="Chart 96">
          <a:extLst>
            <a:ext uri="{FF2B5EF4-FFF2-40B4-BE49-F238E27FC236}">
              <a16:creationId xmlns:a16="http://schemas.microsoft.com/office/drawing/2014/main" id="{00000000-0008-0000-1100-00006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7"/>
        </a:graphicData>
      </a:graphic>
    </xdr:graphicFrame>
    <xdr:clientData/>
  </xdr:twoCellAnchor>
  <xdr:twoCellAnchor>
    <xdr:from>
      <xdr:col>32</xdr:col>
      <xdr:colOff>600363</xdr:colOff>
      <xdr:row>184</xdr:row>
      <xdr:rowOff>76200</xdr:rowOff>
    </xdr:from>
    <xdr:to>
      <xdr:col>36</xdr:col>
      <xdr:colOff>581025</xdr:colOff>
      <xdr:row>192</xdr:row>
      <xdr:rowOff>57150</xdr:rowOff>
    </xdr:to>
    <xdr:graphicFrame macro="">
      <xdr:nvGraphicFramePr>
        <xdr:cNvPr id="98" name="Chart 97">
          <a:extLst>
            <a:ext uri="{FF2B5EF4-FFF2-40B4-BE49-F238E27FC236}">
              <a16:creationId xmlns:a16="http://schemas.microsoft.com/office/drawing/2014/main" id="{00000000-0008-0000-1100-00006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8"/>
        </a:graphicData>
      </a:graphic>
    </xdr:graphicFrame>
    <xdr:clientData/>
  </xdr:twoCellAnchor>
  <xdr:twoCellAnchor>
    <xdr:from>
      <xdr:col>33</xdr:col>
      <xdr:colOff>28575</xdr:colOff>
      <xdr:row>194</xdr:row>
      <xdr:rowOff>66675</xdr:rowOff>
    </xdr:from>
    <xdr:to>
      <xdr:col>37</xdr:col>
      <xdr:colOff>0</xdr:colOff>
      <xdr:row>202</xdr:row>
      <xdr:rowOff>104775</xdr:rowOff>
    </xdr:to>
    <xdr:graphicFrame macro="">
      <xdr:nvGraphicFramePr>
        <xdr:cNvPr id="99" name="Chart 98">
          <a:extLst>
            <a:ext uri="{FF2B5EF4-FFF2-40B4-BE49-F238E27FC236}">
              <a16:creationId xmlns:a16="http://schemas.microsoft.com/office/drawing/2014/main" id="{00000000-0008-0000-1100-00006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9"/>
        </a:graphicData>
      </a:graphic>
    </xdr:graphicFrame>
    <xdr:clientData/>
  </xdr:twoCellAnchor>
  <xdr:twoCellAnchor>
    <xdr:from>
      <xdr:col>28</xdr:col>
      <xdr:colOff>19050</xdr:colOff>
      <xdr:row>194</xdr:row>
      <xdr:rowOff>66675</xdr:rowOff>
    </xdr:from>
    <xdr:to>
      <xdr:col>32</xdr:col>
      <xdr:colOff>0</xdr:colOff>
      <xdr:row>202</xdr:row>
      <xdr:rowOff>104775</xdr:rowOff>
    </xdr:to>
    <xdr:graphicFrame macro="">
      <xdr:nvGraphicFramePr>
        <xdr:cNvPr id="100" name="Chart 99">
          <a:extLst>
            <a:ext uri="{FF2B5EF4-FFF2-40B4-BE49-F238E27FC236}">
              <a16:creationId xmlns:a16="http://schemas.microsoft.com/office/drawing/2014/main" id="{00000000-0008-0000-1100-00006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0"/>
        </a:graphicData>
      </a:graphic>
    </xdr:graphicFrame>
    <xdr:clientData/>
  </xdr:twoCellAnchor>
  <xdr:twoCellAnchor>
    <xdr:from>
      <xdr:col>28</xdr:col>
      <xdr:colOff>0</xdr:colOff>
      <xdr:row>209</xdr:row>
      <xdr:rowOff>76200</xdr:rowOff>
    </xdr:from>
    <xdr:to>
      <xdr:col>31</xdr:col>
      <xdr:colOff>590550</xdr:colOff>
      <xdr:row>217</xdr:row>
      <xdr:rowOff>57150</xdr:rowOff>
    </xdr:to>
    <xdr:graphicFrame macro="">
      <xdr:nvGraphicFramePr>
        <xdr:cNvPr id="102" name="Chart 101">
          <a:extLst>
            <a:ext uri="{FF2B5EF4-FFF2-40B4-BE49-F238E27FC236}">
              <a16:creationId xmlns:a16="http://schemas.microsoft.com/office/drawing/2014/main" id="{00000000-0008-0000-1100-00006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1"/>
        </a:graphicData>
      </a:graphic>
    </xdr:graphicFrame>
    <xdr:clientData/>
  </xdr:twoCellAnchor>
  <xdr:twoCellAnchor>
    <xdr:from>
      <xdr:col>33</xdr:col>
      <xdr:colOff>23090</xdr:colOff>
      <xdr:row>209</xdr:row>
      <xdr:rowOff>76200</xdr:rowOff>
    </xdr:from>
    <xdr:to>
      <xdr:col>36</xdr:col>
      <xdr:colOff>581024</xdr:colOff>
      <xdr:row>217</xdr:row>
      <xdr:rowOff>57150</xdr:rowOff>
    </xdr:to>
    <xdr:graphicFrame macro="">
      <xdr:nvGraphicFramePr>
        <xdr:cNvPr id="103" name="Chart 102">
          <a:extLst>
            <a:ext uri="{FF2B5EF4-FFF2-40B4-BE49-F238E27FC236}">
              <a16:creationId xmlns:a16="http://schemas.microsoft.com/office/drawing/2014/main" id="{00000000-0008-0000-1100-00006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2"/>
        </a:graphicData>
      </a:graphic>
    </xdr:graphicFrame>
    <xdr:clientData/>
  </xdr:twoCellAnchor>
  <xdr:twoCellAnchor>
    <xdr:from>
      <xdr:col>33</xdr:col>
      <xdr:colOff>28575</xdr:colOff>
      <xdr:row>219</xdr:row>
      <xdr:rowOff>66675</xdr:rowOff>
    </xdr:from>
    <xdr:to>
      <xdr:col>37</xdr:col>
      <xdr:colOff>0</xdr:colOff>
      <xdr:row>227</xdr:row>
      <xdr:rowOff>104775</xdr:rowOff>
    </xdr:to>
    <xdr:graphicFrame macro="">
      <xdr:nvGraphicFramePr>
        <xdr:cNvPr id="104" name="Chart 103">
          <a:extLst>
            <a:ext uri="{FF2B5EF4-FFF2-40B4-BE49-F238E27FC236}">
              <a16:creationId xmlns:a16="http://schemas.microsoft.com/office/drawing/2014/main" id="{00000000-0008-0000-1100-00006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3"/>
        </a:graphicData>
      </a:graphic>
    </xdr:graphicFrame>
    <xdr:clientData/>
  </xdr:twoCellAnchor>
  <xdr:twoCellAnchor>
    <xdr:from>
      <xdr:col>28</xdr:col>
      <xdr:colOff>19050</xdr:colOff>
      <xdr:row>219</xdr:row>
      <xdr:rowOff>66675</xdr:rowOff>
    </xdr:from>
    <xdr:to>
      <xdr:col>32</xdr:col>
      <xdr:colOff>0</xdr:colOff>
      <xdr:row>227</xdr:row>
      <xdr:rowOff>104775</xdr:rowOff>
    </xdr:to>
    <xdr:graphicFrame macro="">
      <xdr:nvGraphicFramePr>
        <xdr:cNvPr id="105" name="Chart 104">
          <a:extLst>
            <a:ext uri="{FF2B5EF4-FFF2-40B4-BE49-F238E27FC236}">
              <a16:creationId xmlns:a16="http://schemas.microsoft.com/office/drawing/2014/main" id="{00000000-0008-0000-1100-00006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4"/>
        </a:graphicData>
      </a:graphic>
    </xdr:graphicFrame>
    <xdr:clientData/>
  </xdr:twoCellAnchor>
  <xdr:twoCellAnchor>
    <xdr:from>
      <xdr:col>28</xdr:col>
      <xdr:colOff>0</xdr:colOff>
      <xdr:row>233</xdr:row>
      <xdr:rowOff>76200</xdr:rowOff>
    </xdr:from>
    <xdr:to>
      <xdr:col>31</xdr:col>
      <xdr:colOff>590550</xdr:colOff>
      <xdr:row>241</xdr:row>
      <xdr:rowOff>57150</xdr:rowOff>
    </xdr:to>
    <xdr:graphicFrame macro="">
      <xdr:nvGraphicFramePr>
        <xdr:cNvPr id="107" name="Chart 106">
          <a:extLst>
            <a:ext uri="{FF2B5EF4-FFF2-40B4-BE49-F238E27FC236}">
              <a16:creationId xmlns:a16="http://schemas.microsoft.com/office/drawing/2014/main" id="{00000000-0008-0000-1100-00006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5"/>
        </a:graphicData>
      </a:graphic>
    </xdr:graphicFrame>
    <xdr:clientData/>
  </xdr:twoCellAnchor>
  <xdr:twoCellAnchor>
    <xdr:from>
      <xdr:col>33</xdr:col>
      <xdr:colOff>34636</xdr:colOff>
      <xdr:row>233</xdr:row>
      <xdr:rowOff>76200</xdr:rowOff>
    </xdr:from>
    <xdr:to>
      <xdr:col>36</xdr:col>
      <xdr:colOff>581025</xdr:colOff>
      <xdr:row>241</xdr:row>
      <xdr:rowOff>57150</xdr:rowOff>
    </xdr:to>
    <xdr:graphicFrame macro="">
      <xdr:nvGraphicFramePr>
        <xdr:cNvPr id="108" name="Chart 107">
          <a:extLst>
            <a:ext uri="{FF2B5EF4-FFF2-40B4-BE49-F238E27FC236}">
              <a16:creationId xmlns:a16="http://schemas.microsoft.com/office/drawing/2014/main" id="{00000000-0008-0000-1100-00006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6"/>
        </a:graphicData>
      </a:graphic>
    </xdr:graphicFrame>
    <xdr:clientData/>
  </xdr:twoCellAnchor>
  <xdr:twoCellAnchor>
    <xdr:from>
      <xdr:col>33</xdr:col>
      <xdr:colOff>28575</xdr:colOff>
      <xdr:row>243</xdr:row>
      <xdr:rowOff>66675</xdr:rowOff>
    </xdr:from>
    <xdr:to>
      <xdr:col>37</xdr:col>
      <xdr:colOff>0</xdr:colOff>
      <xdr:row>251</xdr:row>
      <xdr:rowOff>104775</xdr:rowOff>
    </xdr:to>
    <xdr:graphicFrame macro="">
      <xdr:nvGraphicFramePr>
        <xdr:cNvPr id="109" name="Chart 108">
          <a:extLst>
            <a:ext uri="{FF2B5EF4-FFF2-40B4-BE49-F238E27FC236}">
              <a16:creationId xmlns:a16="http://schemas.microsoft.com/office/drawing/2014/main" id="{00000000-0008-0000-1100-00006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7"/>
        </a:graphicData>
      </a:graphic>
    </xdr:graphicFrame>
    <xdr:clientData/>
  </xdr:twoCellAnchor>
  <xdr:twoCellAnchor>
    <xdr:from>
      <xdr:col>28</xdr:col>
      <xdr:colOff>19050</xdr:colOff>
      <xdr:row>243</xdr:row>
      <xdr:rowOff>66675</xdr:rowOff>
    </xdr:from>
    <xdr:to>
      <xdr:col>32</xdr:col>
      <xdr:colOff>0</xdr:colOff>
      <xdr:row>251</xdr:row>
      <xdr:rowOff>104775</xdr:rowOff>
    </xdr:to>
    <xdr:graphicFrame macro="">
      <xdr:nvGraphicFramePr>
        <xdr:cNvPr id="110" name="Chart 109">
          <a:extLst>
            <a:ext uri="{FF2B5EF4-FFF2-40B4-BE49-F238E27FC236}">
              <a16:creationId xmlns:a16="http://schemas.microsoft.com/office/drawing/2014/main" id="{00000000-0008-0000-1100-00006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8"/>
        </a:graphicData>
      </a:graphic>
    </xdr:graphicFrame>
    <xdr:clientData/>
  </xdr:twoCellAnchor>
  <xdr:twoCellAnchor>
    <xdr:from>
      <xdr:col>28</xdr:col>
      <xdr:colOff>0</xdr:colOff>
      <xdr:row>257</xdr:row>
      <xdr:rowOff>76200</xdr:rowOff>
    </xdr:from>
    <xdr:to>
      <xdr:col>31</xdr:col>
      <xdr:colOff>590550</xdr:colOff>
      <xdr:row>265</xdr:row>
      <xdr:rowOff>57150</xdr:rowOff>
    </xdr:to>
    <xdr:graphicFrame macro="">
      <xdr:nvGraphicFramePr>
        <xdr:cNvPr id="112" name="Chart 111">
          <a:extLst>
            <a:ext uri="{FF2B5EF4-FFF2-40B4-BE49-F238E27FC236}">
              <a16:creationId xmlns:a16="http://schemas.microsoft.com/office/drawing/2014/main" id="{00000000-0008-0000-1100-00007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9"/>
        </a:graphicData>
      </a:graphic>
    </xdr:graphicFrame>
    <xdr:clientData/>
  </xdr:twoCellAnchor>
  <xdr:twoCellAnchor>
    <xdr:from>
      <xdr:col>33</xdr:col>
      <xdr:colOff>23090</xdr:colOff>
      <xdr:row>257</xdr:row>
      <xdr:rowOff>76200</xdr:rowOff>
    </xdr:from>
    <xdr:to>
      <xdr:col>36</xdr:col>
      <xdr:colOff>581024</xdr:colOff>
      <xdr:row>265</xdr:row>
      <xdr:rowOff>57150</xdr:rowOff>
    </xdr:to>
    <xdr:graphicFrame macro="">
      <xdr:nvGraphicFramePr>
        <xdr:cNvPr id="113" name="Chart 112">
          <a:extLst>
            <a:ext uri="{FF2B5EF4-FFF2-40B4-BE49-F238E27FC236}">
              <a16:creationId xmlns:a16="http://schemas.microsoft.com/office/drawing/2014/main" id="{00000000-0008-0000-1100-00007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0"/>
        </a:graphicData>
      </a:graphic>
    </xdr:graphicFrame>
    <xdr:clientData/>
  </xdr:twoCellAnchor>
  <xdr:twoCellAnchor>
    <xdr:from>
      <xdr:col>33</xdr:col>
      <xdr:colOff>28575</xdr:colOff>
      <xdr:row>267</xdr:row>
      <xdr:rowOff>66675</xdr:rowOff>
    </xdr:from>
    <xdr:to>
      <xdr:col>37</xdr:col>
      <xdr:colOff>0</xdr:colOff>
      <xdr:row>275</xdr:row>
      <xdr:rowOff>104775</xdr:rowOff>
    </xdr:to>
    <xdr:graphicFrame macro="">
      <xdr:nvGraphicFramePr>
        <xdr:cNvPr id="114" name="Chart 113">
          <a:extLst>
            <a:ext uri="{FF2B5EF4-FFF2-40B4-BE49-F238E27FC236}">
              <a16:creationId xmlns:a16="http://schemas.microsoft.com/office/drawing/2014/main" id="{00000000-0008-0000-1100-00007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1"/>
        </a:graphicData>
      </a:graphic>
    </xdr:graphicFrame>
    <xdr:clientData/>
  </xdr:twoCellAnchor>
  <xdr:twoCellAnchor>
    <xdr:from>
      <xdr:col>28</xdr:col>
      <xdr:colOff>19050</xdr:colOff>
      <xdr:row>267</xdr:row>
      <xdr:rowOff>66675</xdr:rowOff>
    </xdr:from>
    <xdr:to>
      <xdr:col>32</xdr:col>
      <xdr:colOff>0</xdr:colOff>
      <xdr:row>275</xdr:row>
      <xdr:rowOff>104775</xdr:rowOff>
    </xdr:to>
    <xdr:graphicFrame macro="">
      <xdr:nvGraphicFramePr>
        <xdr:cNvPr id="115" name="Chart 114">
          <a:extLst>
            <a:ext uri="{FF2B5EF4-FFF2-40B4-BE49-F238E27FC236}">
              <a16:creationId xmlns:a16="http://schemas.microsoft.com/office/drawing/2014/main" id="{00000000-0008-0000-1100-00007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2"/>
        </a:graphicData>
      </a:graphic>
    </xdr:graphicFrame>
    <xdr:clientData/>
  </xdr:twoCellAnchor>
  <xdr:twoCellAnchor>
    <xdr:from>
      <xdr:col>33</xdr:col>
      <xdr:colOff>34636</xdr:colOff>
      <xdr:row>282</xdr:row>
      <xdr:rowOff>76200</xdr:rowOff>
    </xdr:from>
    <xdr:to>
      <xdr:col>36</xdr:col>
      <xdr:colOff>581025</xdr:colOff>
      <xdr:row>290</xdr:row>
      <xdr:rowOff>57150</xdr:rowOff>
    </xdr:to>
    <xdr:graphicFrame macro="">
      <xdr:nvGraphicFramePr>
        <xdr:cNvPr id="117" name="Chart 116">
          <a:extLst>
            <a:ext uri="{FF2B5EF4-FFF2-40B4-BE49-F238E27FC236}">
              <a16:creationId xmlns:a16="http://schemas.microsoft.com/office/drawing/2014/main" id="{00000000-0008-0000-1100-00007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3"/>
        </a:graphicData>
      </a:graphic>
    </xdr:graphicFrame>
    <xdr:clientData/>
  </xdr:twoCellAnchor>
  <xdr:twoCellAnchor>
    <xdr:from>
      <xdr:col>33</xdr:col>
      <xdr:colOff>28575</xdr:colOff>
      <xdr:row>292</xdr:row>
      <xdr:rowOff>66675</xdr:rowOff>
    </xdr:from>
    <xdr:to>
      <xdr:col>37</xdr:col>
      <xdr:colOff>0</xdr:colOff>
      <xdr:row>300</xdr:row>
      <xdr:rowOff>104775</xdr:rowOff>
    </xdr:to>
    <xdr:graphicFrame macro="">
      <xdr:nvGraphicFramePr>
        <xdr:cNvPr id="118" name="Chart 117">
          <a:extLst>
            <a:ext uri="{FF2B5EF4-FFF2-40B4-BE49-F238E27FC236}">
              <a16:creationId xmlns:a16="http://schemas.microsoft.com/office/drawing/2014/main" id="{00000000-0008-0000-1100-00007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4"/>
        </a:graphicData>
      </a:graphic>
    </xdr:graphicFrame>
    <xdr:clientData/>
  </xdr:twoCellAnchor>
  <xdr:twoCellAnchor>
    <xdr:from>
      <xdr:col>28</xdr:col>
      <xdr:colOff>19050</xdr:colOff>
      <xdr:row>292</xdr:row>
      <xdr:rowOff>66675</xdr:rowOff>
    </xdr:from>
    <xdr:to>
      <xdr:col>32</xdr:col>
      <xdr:colOff>0</xdr:colOff>
      <xdr:row>300</xdr:row>
      <xdr:rowOff>104775</xdr:rowOff>
    </xdr:to>
    <xdr:graphicFrame macro="">
      <xdr:nvGraphicFramePr>
        <xdr:cNvPr id="119" name="Chart 118">
          <a:extLst>
            <a:ext uri="{FF2B5EF4-FFF2-40B4-BE49-F238E27FC236}">
              <a16:creationId xmlns:a16="http://schemas.microsoft.com/office/drawing/2014/main" id="{00000000-0008-0000-1100-00007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5"/>
        </a:graphicData>
      </a:graphic>
    </xdr:graphicFrame>
    <xdr:clientData/>
  </xdr:twoCellAnchor>
  <xdr:twoCellAnchor>
    <xdr:from>
      <xdr:col>28</xdr:col>
      <xdr:colOff>174625</xdr:colOff>
      <xdr:row>282</xdr:row>
      <xdr:rowOff>95250</xdr:rowOff>
    </xdr:from>
    <xdr:to>
      <xdr:col>32</xdr:col>
      <xdr:colOff>177800</xdr:colOff>
      <xdr:row>290</xdr:row>
      <xdr:rowOff>76200</xdr:rowOff>
    </xdr:to>
    <xdr:graphicFrame macro="">
      <xdr:nvGraphicFramePr>
        <xdr:cNvPr id="121" name="Chart 120">
          <a:extLst>
            <a:ext uri="{FF2B5EF4-FFF2-40B4-BE49-F238E27FC236}">
              <a16:creationId xmlns:a16="http://schemas.microsoft.com/office/drawing/2014/main" id="{00000000-0008-0000-1100-00007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6"/>
        </a:graphicData>
      </a:graphic>
    </xdr:graphicFrame>
    <xdr:clientData/>
  </xdr:twoCellAnchor>
  <xdr:twoCellAnchor>
    <xdr:from>
      <xdr:col>0</xdr:col>
      <xdr:colOff>258536</xdr:colOff>
      <xdr:row>4</xdr:row>
      <xdr:rowOff>130968</xdr:rowOff>
    </xdr:from>
    <xdr:to>
      <xdr:col>7</xdr:col>
      <xdr:colOff>948418</xdr:colOff>
      <xdr:row>22</xdr:row>
      <xdr:rowOff>71437</xdr:rowOff>
    </xdr:to>
    <xdr:graphicFrame macro="">
      <xdr:nvGraphicFramePr>
        <xdr:cNvPr id="122" name="Chart 121">
          <a:extLst>
            <a:ext uri="{FF2B5EF4-FFF2-40B4-BE49-F238E27FC236}">
              <a16:creationId xmlns:a16="http://schemas.microsoft.com/office/drawing/2014/main" id="{00000000-0008-0000-1100-00007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7"/>
        </a:graphicData>
      </a:graphic>
    </xdr:graphicFrame>
    <xdr:clientData/>
  </xdr:twoCellAnchor>
  <xdr:twoCellAnchor>
    <xdr:from>
      <xdr:col>0</xdr:col>
      <xdr:colOff>217714</xdr:colOff>
      <xdr:row>31</xdr:row>
      <xdr:rowOff>68035</xdr:rowOff>
    </xdr:from>
    <xdr:to>
      <xdr:col>7</xdr:col>
      <xdr:colOff>907596</xdr:colOff>
      <xdr:row>47</xdr:row>
      <xdr:rowOff>202406</xdr:rowOff>
    </xdr:to>
    <xdr:graphicFrame macro="">
      <xdr:nvGraphicFramePr>
        <xdr:cNvPr id="123" name="Chart 122">
          <a:extLst>
            <a:ext uri="{FF2B5EF4-FFF2-40B4-BE49-F238E27FC236}">
              <a16:creationId xmlns:a16="http://schemas.microsoft.com/office/drawing/2014/main" id="{00000000-0008-0000-1100-00007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8"/>
        </a:graphicData>
      </a:graphic>
    </xdr:graphicFrame>
    <xdr:clientData/>
  </xdr:twoCellAnchor>
  <xdr:twoCellAnchor>
    <xdr:from>
      <xdr:col>1</xdr:col>
      <xdr:colOff>0</xdr:colOff>
      <xdr:row>58</xdr:row>
      <xdr:rowOff>0</xdr:rowOff>
    </xdr:from>
    <xdr:to>
      <xdr:col>7</xdr:col>
      <xdr:colOff>962025</xdr:colOff>
      <xdr:row>72</xdr:row>
      <xdr:rowOff>151720</xdr:rowOff>
    </xdr:to>
    <xdr:graphicFrame macro="">
      <xdr:nvGraphicFramePr>
        <xdr:cNvPr id="124" name="Chart 123">
          <a:extLst>
            <a:ext uri="{FF2B5EF4-FFF2-40B4-BE49-F238E27FC236}">
              <a16:creationId xmlns:a16="http://schemas.microsoft.com/office/drawing/2014/main" id="{00000000-0008-0000-1100-00007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9"/>
        </a:graphicData>
      </a:graphic>
    </xdr:graphicFrame>
    <xdr:clientData/>
  </xdr:twoCellAnchor>
  <xdr:twoCellAnchor>
    <xdr:from>
      <xdr:col>1</xdr:col>
      <xdr:colOff>0</xdr:colOff>
      <xdr:row>87</xdr:row>
      <xdr:rowOff>0</xdr:rowOff>
    </xdr:from>
    <xdr:to>
      <xdr:col>7</xdr:col>
      <xdr:colOff>962025</xdr:colOff>
      <xdr:row>101</xdr:row>
      <xdr:rowOff>151720</xdr:rowOff>
    </xdr:to>
    <xdr:graphicFrame macro="">
      <xdr:nvGraphicFramePr>
        <xdr:cNvPr id="125" name="Chart 124">
          <a:extLst>
            <a:ext uri="{FF2B5EF4-FFF2-40B4-BE49-F238E27FC236}">
              <a16:creationId xmlns:a16="http://schemas.microsoft.com/office/drawing/2014/main" id="{00000000-0008-0000-1100-00007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0"/>
        </a:graphicData>
      </a:graphic>
    </xdr:graphicFrame>
    <xdr:clientData/>
  </xdr:twoCellAnchor>
  <xdr:twoCellAnchor>
    <xdr:from>
      <xdr:col>1</xdr:col>
      <xdr:colOff>0</xdr:colOff>
      <xdr:row>112</xdr:row>
      <xdr:rowOff>0</xdr:rowOff>
    </xdr:from>
    <xdr:to>
      <xdr:col>7</xdr:col>
      <xdr:colOff>962025</xdr:colOff>
      <xdr:row>126</xdr:row>
      <xdr:rowOff>151721</xdr:rowOff>
    </xdr:to>
    <xdr:graphicFrame macro="">
      <xdr:nvGraphicFramePr>
        <xdr:cNvPr id="126" name="Chart 125">
          <a:extLst>
            <a:ext uri="{FF2B5EF4-FFF2-40B4-BE49-F238E27FC236}">
              <a16:creationId xmlns:a16="http://schemas.microsoft.com/office/drawing/2014/main" id="{00000000-0008-0000-1100-00007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1"/>
        </a:graphicData>
      </a:graphic>
    </xdr:graphicFrame>
    <xdr:clientData/>
  </xdr:twoCellAnchor>
  <xdr:twoCellAnchor>
    <xdr:from>
      <xdr:col>1</xdr:col>
      <xdr:colOff>0</xdr:colOff>
      <xdr:row>135</xdr:row>
      <xdr:rowOff>0</xdr:rowOff>
    </xdr:from>
    <xdr:to>
      <xdr:col>7</xdr:col>
      <xdr:colOff>962025</xdr:colOff>
      <xdr:row>149</xdr:row>
      <xdr:rowOff>151721</xdr:rowOff>
    </xdr:to>
    <xdr:graphicFrame macro="">
      <xdr:nvGraphicFramePr>
        <xdr:cNvPr id="127" name="Chart 126">
          <a:extLst>
            <a:ext uri="{FF2B5EF4-FFF2-40B4-BE49-F238E27FC236}">
              <a16:creationId xmlns:a16="http://schemas.microsoft.com/office/drawing/2014/main" id="{00000000-0008-0000-1100-00007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2"/>
        </a:graphicData>
      </a:graphic>
    </xdr:graphicFrame>
    <xdr:clientData/>
  </xdr:twoCellAnchor>
  <xdr:twoCellAnchor>
    <xdr:from>
      <xdr:col>1</xdr:col>
      <xdr:colOff>0</xdr:colOff>
      <xdr:row>160</xdr:row>
      <xdr:rowOff>0</xdr:rowOff>
    </xdr:from>
    <xdr:to>
      <xdr:col>7</xdr:col>
      <xdr:colOff>962025</xdr:colOff>
      <xdr:row>174</xdr:row>
      <xdr:rowOff>151719</xdr:rowOff>
    </xdr:to>
    <xdr:graphicFrame macro="">
      <xdr:nvGraphicFramePr>
        <xdr:cNvPr id="128" name="Chart 127">
          <a:extLst>
            <a:ext uri="{FF2B5EF4-FFF2-40B4-BE49-F238E27FC236}">
              <a16:creationId xmlns:a16="http://schemas.microsoft.com/office/drawing/2014/main" id="{00000000-0008-0000-1100-00008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3"/>
        </a:graphicData>
      </a:graphic>
    </xdr:graphicFrame>
    <xdr:clientData/>
  </xdr:twoCellAnchor>
  <xdr:twoCellAnchor>
    <xdr:from>
      <xdr:col>1</xdr:col>
      <xdr:colOff>0</xdr:colOff>
      <xdr:row>184</xdr:row>
      <xdr:rowOff>0</xdr:rowOff>
    </xdr:from>
    <xdr:to>
      <xdr:col>7</xdr:col>
      <xdr:colOff>962025</xdr:colOff>
      <xdr:row>198</xdr:row>
      <xdr:rowOff>151720</xdr:rowOff>
    </xdr:to>
    <xdr:graphicFrame macro="">
      <xdr:nvGraphicFramePr>
        <xdr:cNvPr id="129" name="Chart 128">
          <a:extLst>
            <a:ext uri="{FF2B5EF4-FFF2-40B4-BE49-F238E27FC236}">
              <a16:creationId xmlns:a16="http://schemas.microsoft.com/office/drawing/2014/main" id="{00000000-0008-0000-1100-00008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4"/>
        </a:graphicData>
      </a:graphic>
    </xdr:graphicFrame>
    <xdr:clientData/>
  </xdr:twoCellAnchor>
  <xdr:twoCellAnchor>
    <xdr:from>
      <xdr:col>1</xdr:col>
      <xdr:colOff>0</xdr:colOff>
      <xdr:row>209</xdr:row>
      <xdr:rowOff>0</xdr:rowOff>
    </xdr:from>
    <xdr:to>
      <xdr:col>7</xdr:col>
      <xdr:colOff>962025</xdr:colOff>
      <xdr:row>223</xdr:row>
      <xdr:rowOff>151721</xdr:rowOff>
    </xdr:to>
    <xdr:graphicFrame macro="">
      <xdr:nvGraphicFramePr>
        <xdr:cNvPr id="130" name="Chart 129">
          <a:extLst>
            <a:ext uri="{FF2B5EF4-FFF2-40B4-BE49-F238E27FC236}">
              <a16:creationId xmlns:a16="http://schemas.microsoft.com/office/drawing/2014/main" id="{00000000-0008-0000-1100-00008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5"/>
        </a:graphicData>
      </a:graphic>
    </xdr:graphicFrame>
    <xdr:clientData/>
  </xdr:twoCellAnchor>
  <xdr:twoCellAnchor>
    <xdr:from>
      <xdr:col>1</xdr:col>
      <xdr:colOff>0</xdr:colOff>
      <xdr:row>233</xdr:row>
      <xdr:rowOff>0</xdr:rowOff>
    </xdr:from>
    <xdr:to>
      <xdr:col>7</xdr:col>
      <xdr:colOff>962025</xdr:colOff>
      <xdr:row>247</xdr:row>
      <xdr:rowOff>151720</xdr:rowOff>
    </xdr:to>
    <xdr:graphicFrame macro="">
      <xdr:nvGraphicFramePr>
        <xdr:cNvPr id="131" name="Chart 130">
          <a:extLst>
            <a:ext uri="{FF2B5EF4-FFF2-40B4-BE49-F238E27FC236}">
              <a16:creationId xmlns:a16="http://schemas.microsoft.com/office/drawing/2014/main" id="{00000000-0008-0000-1100-00008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6"/>
        </a:graphicData>
      </a:graphic>
    </xdr:graphicFrame>
    <xdr:clientData/>
  </xdr:twoCellAnchor>
  <xdr:twoCellAnchor>
    <xdr:from>
      <xdr:col>1</xdr:col>
      <xdr:colOff>0</xdr:colOff>
      <xdr:row>257</xdr:row>
      <xdr:rowOff>0</xdr:rowOff>
    </xdr:from>
    <xdr:to>
      <xdr:col>7</xdr:col>
      <xdr:colOff>962025</xdr:colOff>
      <xdr:row>271</xdr:row>
      <xdr:rowOff>151719</xdr:rowOff>
    </xdr:to>
    <xdr:graphicFrame macro="">
      <xdr:nvGraphicFramePr>
        <xdr:cNvPr id="132" name="Chart 131">
          <a:extLst>
            <a:ext uri="{FF2B5EF4-FFF2-40B4-BE49-F238E27FC236}">
              <a16:creationId xmlns:a16="http://schemas.microsoft.com/office/drawing/2014/main" id="{00000000-0008-0000-1100-00008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7"/>
        </a:graphicData>
      </a:graphic>
    </xdr:graphicFrame>
    <xdr:clientData/>
  </xdr:twoCellAnchor>
  <xdr:twoCellAnchor>
    <xdr:from>
      <xdr:col>1</xdr:col>
      <xdr:colOff>0</xdr:colOff>
      <xdr:row>282</xdr:row>
      <xdr:rowOff>0</xdr:rowOff>
    </xdr:from>
    <xdr:to>
      <xdr:col>7</xdr:col>
      <xdr:colOff>962025</xdr:colOff>
      <xdr:row>296</xdr:row>
      <xdr:rowOff>151720</xdr:rowOff>
    </xdr:to>
    <xdr:graphicFrame macro="">
      <xdr:nvGraphicFramePr>
        <xdr:cNvPr id="133" name="Chart 132">
          <a:extLst>
            <a:ext uri="{FF2B5EF4-FFF2-40B4-BE49-F238E27FC236}">
              <a16:creationId xmlns:a16="http://schemas.microsoft.com/office/drawing/2014/main" id="{00000000-0008-0000-1100-00008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8"/>
        </a:graphicData>
      </a:graphic>
    </xdr:graphicFrame>
    <xdr:clientData/>
  </xdr:twoCellAnchor>
  <xdr:twoCellAnchor>
    <xdr:from>
      <xdr:col>19</xdr:col>
      <xdr:colOff>95250</xdr:colOff>
      <xdr:row>31</xdr:row>
      <xdr:rowOff>0</xdr:rowOff>
    </xdr:from>
    <xdr:to>
      <xdr:col>27</xdr:col>
      <xdr:colOff>345281</xdr:colOff>
      <xdr:row>48</xdr:row>
      <xdr:rowOff>202406</xdr:rowOff>
    </xdr:to>
    <xdr:graphicFrame macro="">
      <xdr:nvGraphicFramePr>
        <xdr:cNvPr id="135" name="Chart 134">
          <a:extLst>
            <a:ext uri="{FF2B5EF4-FFF2-40B4-BE49-F238E27FC236}">
              <a16:creationId xmlns:a16="http://schemas.microsoft.com/office/drawing/2014/main" id="{00000000-0008-0000-1100-00008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9"/>
        </a:graphicData>
      </a:graphic>
    </xdr:graphicFrame>
    <xdr:clientData/>
  </xdr:twoCellAnchor>
  <xdr:twoCellAnchor>
    <xdr:from>
      <xdr:col>20</xdr:col>
      <xdr:colOff>0</xdr:colOff>
      <xdr:row>58</xdr:row>
      <xdr:rowOff>0</xdr:rowOff>
    </xdr:from>
    <xdr:to>
      <xdr:col>27</xdr:col>
      <xdr:colOff>5443</xdr:colOff>
      <xdr:row>72</xdr:row>
      <xdr:rowOff>151720</xdr:rowOff>
    </xdr:to>
    <xdr:graphicFrame macro="">
      <xdr:nvGraphicFramePr>
        <xdr:cNvPr id="137" name="Chart 136">
          <a:extLst>
            <a:ext uri="{FF2B5EF4-FFF2-40B4-BE49-F238E27FC236}">
              <a16:creationId xmlns:a16="http://schemas.microsoft.com/office/drawing/2014/main" id="{00000000-0008-0000-1100-00008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0"/>
        </a:graphicData>
      </a:graphic>
    </xdr:graphicFrame>
    <xdr:clientData/>
  </xdr:twoCellAnchor>
  <xdr:twoCellAnchor>
    <xdr:from>
      <xdr:col>20</xdr:col>
      <xdr:colOff>0</xdr:colOff>
      <xdr:row>88</xdr:row>
      <xdr:rowOff>0</xdr:rowOff>
    </xdr:from>
    <xdr:to>
      <xdr:col>27</xdr:col>
      <xdr:colOff>5443</xdr:colOff>
      <xdr:row>102</xdr:row>
      <xdr:rowOff>151720</xdr:rowOff>
    </xdr:to>
    <xdr:graphicFrame macro="">
      <xdr:nvGraphicFramePr>
        <xdr:cNvPr id="138" name="Chart 137">
          <a:extLst>
            <a:ext uri="{FF2B5EF4-FFF2-40B4-BE49-F238E27FC236}">
              <a16:creationId xmlns:a16="http://schemas.microsoft.com/office/drawing/2014/main" id="{00000000-0008-0000-1100-00008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1"/>
        </a:graphicData>
      </a:graphic>
    </xdr:graphicFrame>
    <xdr:clientData/>
  </xdr:twoCellAnchor>
  <xdr:twoCellAnchor>
    <xdr:from>
      <xdr:col>20</xdr:col>
      <xdr:colOff>0</xdr:colOff>
      <xdr:row>112</xdr:row>
      <xdr:rowOff>0</xdr:rowOff>
    </xdr:from>
    <xdr:to>
      <xdr:col>27</xdr:col>
      <xdr:colOff>5443</xdr:colOff>
      <xdr:row>126</xdr:row>
      <xdr:rowOff>151721</xdr:rowOff>
    </xdr:to>
    <xdr:graphicFrame macro="">
      <xdr:nvGraphicFramePr>
        <xdr:cNvPr id="139" name="Chart 138">
          <a:extLst>
            <a:ext uri="{FF2B5EF4-FFF2-40B4-BE49-F238E27FC236}">
              <a16:creationId xmlns:a16="http://schemas.microsoft.com/office/drawing/2014/main" id="{00000000-0008-0000-1100-00008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2"/>
        </a:graphicData>
      </a:graphic>
    </xdr:graphicFrame>
    <xdr:clientData/>
  </xdr:twoCellAnchor>
  <xdr:twoCellAnchor>
    <xdr:from>
      <xdr:col>20</xdr:col>
      <xdr:colOff>0</xdr:colOff>
      <xdr:row>135</xdr:row>
      <xdr:rowOff>0</xdr:rowOff>
    </xdr:from>
    <xdr:to>
      <xdr:col>27</xdr:col>
      <xdr:colOff>5443</xdr:colOff>
      <xdr:row>149</xdr:row>
      <xdr:rowOff>151721</xdr:rowOff>
    </xdr:to>
    <xdr:graphicFrame macro="">
      <xdr:nvGraphicFramePr>
        <xdr:cNvPr id="140" name="Chart 139">
          <a:extLst>
            <a:ext uri="{FF2B5EF4-FFF2-40B4-BE49-F238E27FC236}">
              <a16:creationId xmlns:a16="http://schemas.microsoft.com/office/drawing/2014/main" id="{00000000-0008-0000-1100-00008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3"/>
        </a:graphicData>
      </a:graphic>
    </xdr:graphicFrame>
    <xdr:clientData/>
  </xdr:twoCellAnchor>
  <xdr:twoCellAnchor>
    <xdr:from>
      <xdr:col>20</xdr:col>
      <xdr:colOff>0</xdr:colOff>
      <xdr:row>161</xdr:row>
      <xdr:rowOff>0</xdr:rowOff>
    </xdr:from>
    <xdr:to>
      <xdr:col>27</xdr:col>
      <xdr:colOff>5443</xdr:colOff>
      <xdr:row>175</xdr:row>
      <xdr:rowOff>151720</xdr:rowOff>
    </xdr:to>
    <xdr:graphicFrame macro="">
      <xdr:nvGraphicFramePr>
        <xdr:cNvPr id="141" name="Chart 140">
          <a:extLst>
            <a:ext uri="{FF2B5EF4-FFF2-40B4-BE49-F238E27FC236}">
              <a16:creationId xmlns:a16="http://schemas.microsoft.com/office/drawing/2014/main" id="{00000000-0008-0000-1100-00008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4"/>
        </a:graphicData>
      </a:graphic>
    </xdr:graphicFrame>
    <xdr:clientData/>
  </xdr:twoCellAnchor>
  <xdr:twoCellAnchor>
    <xdr:from>
      <xdr:col>20</xdr:col>
      <xdr:colOff>0</xdr:colOff>
      <xdr:row>184</xdr:row>
      <xdr:rowOff>0</xdr:rowOff>
    </xdr:from>
    <xdr:to>
      <xdr:col>27</xdr:col>
      <xdr:colOff>5443</xdr:colOff>
      <xdr:row>198</xdr:row>
      <xdr:rowOff>151720</xdr:rowOff>
    </xdr:to>
    <xdr:graphicFrame macro="">
      <xdr:nvGraphicFramePr>
        <xdr:cNvPr id="142" name="Chart 141">
          <a:extLst>
            <a:ext uri="{FF2B5EF4-FFF2-40B4-BE49-F238E27FC236}">
              <a16:creationId xmlns:a16="http://schemas.microsoft.com/office/drawing/2014/main" id="{00000000-0008-0000-1100-00008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5"/>
        </a:graphicData>
      </a:graphic>
    </xdr:graphicFrame>
    <xdr:clientData/>
  </xdr:twoCellAnchor>
  <xdr:twoCellAnchor>
    <xdr:from>
      <xdr:col>19</xdr:col>
      <xdr:colOff>762000</xdr:colOff>
      <xdr:row>209</xdr:row>
      <xdr:rowOff>95250</xdr:rowOff>
    </xdr:from>
    <xdr:to>
      <xdr:col>27</xdr:col>
      <xdr:colOff>321468</xdr:colOff>
      <xdr:row>226</xdr:row>
      <xdr:rowOff>119062</xdr:rowOff>
    </xdr:to>
    <xdr:graphicFrame macro="">
      <xdr:nvGraphicFramePr>
        <xdr:cNvPr id="143" name="Chart 142">
          <a:extLst>
            <a:ext uri="{FF2B5EF4-FFF2-40B4-BE49-F238E27FC236}">
              <a16:creationId xmlns:a16="http://schemas.microsoft.com/office/drawing/2014/main" id="{00000000-0008-0000-1100-00008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6"/>
        </a:graphicData>
      </a:graphic>
    </xdr:graphicFrame>
    <xdr:clientData/>
  </xdr:twoCellAnchor>
  <xdr:twoCellAnchor>
    <xdr:from>
      <xdr:col>20</xdr:col>
      <xdr:colOff>0</xdr:colOff>
      <xdr:row>234</xdr:row>
      <xdr:rowOff>0</xdr:rowOff>
    </xdr:from>
    <xdr:to>
      <xdr:col>27</xdr:col>
      <xdr:colOff>5443</xdr:colOff>
      <xdr:row>248</xdr:row>
      <xdr:rowOff>151720</xdr:rowOff>
    </xdr:to>
    <xdr:graphicFrame macro="">
      <xdr:nvGraphicFramePr>
        <xdr:cNvPr id="144" name="Chart 143">
          <a:extLst>
            <a:ext uri="{FF2B5EF4-FFF2-40B4-BE49-F238E27FC236}">
              <a16:creationId xmlns:a16="http://schemas.microsoft.com/office/drawing/2014/main" id="{00000000-0008-0000-1100-00009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7"/>
        </a:graphicData>
      </a:graphic>
    </xdr:graphicFrame>
    <xdr:clientData/>
  </xdr:twoCellAnchor>
  <xdr:twoCellAnchor>
    <xdr:from>
      <xdr:col>20</xdr:col>
      <xdr:colOff>0</xdr:colOff>
      <xdr:row>258</xdr:row>
      <xdr:rowOff>0</xdr:rowOff>
    </xdr:from>
    <xdr:to>
      <xdr:col>27</xdr:col>
      <xdr:colOff>5443</xdr:colOff>
      <xdr:row>272</xdr:row>
      <xdr:rowOff>151720</xdr:rowOff>
    </xdr:to>
    <xdr:graphicFrame macro="">
      <xdr:nvGraphicFramePr>
        <xdr:cNvPr id="146" name="Chart 145">
          <a:extLst>
            <a:ext uri="{FF2B5EF4-FFF2-40B4-BE49-F238E27FC236}">
              <a16:creationId xmlns:a16="http://schemas.microsoft.com/office/drawing/2014/main" id="{00000000-0008-0000-1100-00009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8"/>
        </a:graphicData>
      </a:graphic>
    </xdr:graphicFrame>
    <xdr:clientData/>
  </xdr:twoCellAnchor>
  <xdr:twoCellAnchor>
    <xdr:from>
      <xdr:col>20</xdr:col>
      <xdr:colOff>0</xdr:colOff>
      <xdr:row>284</xdr:row>
      <xdr:rowOff>0</xdr:rowOff>
    </xdr:from>
    <xdr:to>
      <xdr:col>27</xdr:col>
      <xdr:colOff>5443</xdr:colOff>
      <xdr:row>298</xdr:row>
      <xdr:rowOff>151720</xdr:rowOff>
    </xdr:to>
    <xdr:graphicFrame macro="">
      <xdr:nvGraphicFramePr>
        <xdr:cNvPr id="147" name="Chart 146">
          <a:extLst>
            <a:ext uri="{FF2B5EF4-FFF2-40B4-BE49-F238E27FC236}">
              <a16:creationId xmlns:a16="http://schemas.microsoft.com/office/drawing/2014/main" id="{00000000-0008-0000-1100-00009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9"/>
        </a:graphicData>
      </a:graphic>
    </xdr:graphicFrame>
    <xdr:clientData/>
  </xdr:twoCellAnchor>
  <xdr:twoCellAnchor>
    <xdr:from>
      <xdr:col>9</xdr:col>
      <xdr:colOff>31750</xdr:colOff>
      <xdr:row>4</xdr:row>
      <xdr:rowOff>74083</xdr:rowOff>
    </xdr:from>
    <xdr:to>
      <xdr:col>13</xdr:col>
      <xdr:colOff>16163</xdr:colOff>
      <xdr:row>12</xdr:row>
      <xdr:rowOff>55033</xdr:rowOff>
    </xdr:to>
    <xdr:graphicFrame macro="">
      <xdr:nvGraphicFramePr>
        <xdr:cNvPr id="136" name="Chart 135">
          <a:extLst>
            <a:ext uri="{FF2B5EF4-FFF2-40B4-BE49-F238E27FC236}">
              <a16:creationId xmlns:a16="http://schemas.microsoft.com/office/drawing/2014/main" id="{00000000-0008-0000-11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0"/>
        </a:graphicData>
      </a:graphic>
    </xdr:graphicFrame>
    <xdr:clientData/>
  </xdr:twoCellAnchor>
  <xdr:twoCellAnchor>
    <xdr:from>
      <xdr:col>27</xdr:col>
      <xdr:colOff>582083</xdr:colOff>
      <xdr:row>4</xdr:row>
      <xdr:rowOff>84667</xdr:rowOff>
    </xdr:from>
    <xdr:to>
      <xdr:col>31</xdr:col>
      <xdr:colOff>579966</xdr:colOff>
      <xdr:row>12</xdr:row>
      <xdr:rowOff>65617</xdr:rowOff>
    </xdr:to>
    <xdr:graphicFrame macro="">
      <xdr:nvGraphicFramePr>
        <xdr:cNvPr id="145" name="Chart 144">
          <a:extLst>
            <a:ext uri="{FF2B5EF4-FFF2-40B4-BE49-F238E27FC236}">
              <a16:creationId xmlns:a16="http://schemas.microsoft.com/office/drawing/2014/main" id="{00000000-0008-0000-1100-00009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1"/>
        </a:graphicData>
      </a:graphic>
    </xdr:graphicFrame>
    <xdr:clientData/>
  </xdr:twoCellAnchor>
  <xdr:twoCellAnchor>
    <xdr:from>
      <xdr:col>19</xdr:col>
      <xdr:colOff>71438</xdr:colOff>
      <xdr:row>4</xdr:row>
      <xdr:rowOff>107155</xdr:rowOff>
    </xdr:from>
    <xdr:to>
      <xdr:col>27</xdr:col>
      <xdr:colOff>463664</xdr:colOff>
      <xdr:row>22</xdr:row>
      <xdr:rowOff>47624</xdr:rowOff>
    </xdr:to>
    <xdr:graphicFrame macro="">
      <xdr:nvGraphicFramePr>
        <xdr:cNvPr id="148" name="Chart 147">
          <a:extLst>
            <a:ext uri="{FF2B5EF4-FFF2-40B4-BE49-F238E27FC236}">
              <a16:creationId xmlns:a16="http://schemas.microsoft.com/office/drawing/2014/main" id="{00000000-0008-0000-1100-00009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2"/>
        </a:graphicData>
      </a:graphic>
    </xdr:graphicFrame>
    <xdr:clientData/>
  </xdr:twoCellAnchor>
  <xdr:twoCellAnchor>
    <xdr:from>
      <xdr:col>14</xdr:col>
      <xdr:colOff>42333</xdr:colOff>
      <xdr:row>87</xdr:row>
      <xdr:rowOff>74084</xdr:rowOff>
    </xdr:from>
    <xdr:to>
      <xdr:col>17</xdr:col>
      <xdr:colOff>628650</xdr:colOff>
      <xdr:row>95</xdr:row>
      <xdr:rowOff>55033</xdr:rowOff>
    </xdr:to>
    <xdr:graphicFrame macro="">
      <xdr:nvGraphicFramePr>
        <xdr:cNvPr id="134" name="Chart 133">
          <a:extLst>
            <a:ext uri="{FF2B5EF4-FFF2-40B4-BE49-F238E27FC236}">
              <a16:creationId xmlns:a16="http://schemas.microsoft.com/office/drawing/2014/main" id="{00000000-0008-0000-1100-00008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3"/>
        </a:graphicData>
      </a:graphic>
    </xdr:graphicFrame>
    <xdr:clientData/>
  </xdr:twoCellAnchor>
  <xdr:twoCellAnchor>
    <xdr:from>
      <xdr:col>14</xdr:col>
      <xdr:colOff>10584</xdr:colOff>
      <xdr:row>97</xdr:row>
      <xdr:rowOff>74084</xdr:rowOff>
    </xdr:from>
    <xdr:to>
      <xdr:col>17</xdr:col>
      <xdr:colOff>849842</xdr:colOff>
      <xdr:row>105</xdr:row>
      <xdr:rowOff>112184</xdr:rowOff>
    </xdr:to>
    <xdr:graphicFrame macro="">
      <xdr:nvGraphicFramePr>
        <xdr:cNvPr id="149" name="Chart 148">
          <a:extLst>
            <a:ext uri="{FF2B5EF4-FFF2-40B4-BE49-F238E27FC236}">
              <a16:creationId xmlns:a16="http://schemas.microsoft.com/office/drawing/2014/main" id="{00000000-0008-0000-1100-00009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4"/>
        </a:graphicData>
      </a:graphic>
    </xdr:graphicFrame>
    <xdr:clientData/>
  </xdr:twoCellAnchor>
  <xdr:twoCellAnchor>
    <xdr:from>
      <xdr:col>32</xdr:col>
      <xdr:colOff>582082</xdr:colOff>
      <xdr:row>87</xdr:row>
      <xdr:rowOff>105833</xdr:rowOff>
    </xdr:from>
    <xdr:to>
      <xdr:col>36</xdr:col>
      <xdr:colOff>575733</xdr:colOff>
      <xdr:row>95</xdr:row>
      <xdr:rowOff>86782</xdr:rowOff>
    </xdr:to>
    <xdr:graphicFrame macro="">
      <xdr:nvGraphicFramePr>
        <xdr:cNvPr id="150" name="Chart 149">
          <a:extLst>
            <a:ext uri="{FF2B5EF4-FFF2-40B4-BE49-F238E27FC236}">
              <a16:creationId xmlns:a16="http://schemas.microsoft.com/office/drawing/2014/main" id="{00000000-0008-0000-1100-00009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5"/>
        </a:graphicData>
      </a:graphic>
    </xdr:graphicFrame>
    <xdr:clientData/>
  </xdr:twoCellAnchor>
  <xdr:twoCellAnchor>
    <xdr:from>
      <xdr:col>32</xdr:col>
      <xdr:colOff>582083</xdr:colOff>
      <xdr:row>97</xdr:row>
      <xdr:rowOff>84666</xdr:rowOff>
    </xdr:from>
    <xdr:to>
      <xdr:col>37</xdr:col>
      <xdr:colOff>236008</xdr:colOff>
      <xdr:row>105</xdr:row>
      <xdr:rowOff>122766</xdr:rowOff>
    </xdr:to>
    <xdr:graphicFrame macro="">
      <xdr:nvGraphicFramePr>
        <xdr:cNvPr id="151" name="Chart 150">
          <a:extLst>
            <a:ext uri="{FF2B5EF4-FFF2-40B4-BE49-F238E27FC236}">
              <a16:creationId xmlns:a16="http://schemas.microsoft.com/office/drawing/2014/main" id="{00000000-0008-0000-1100-00009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6"/>
        </a:graphicData>
      </a:graphic>
    </xdr:graphicFrame>
    <xdr:clientData/>
  </xdr:twoCellAnchor>
  <xdr:twoCellAnchor>
    <xdr:from>
      <xdr:col>14</xdr:col>
      <xdr:colOff>169333</xdr:colOff>
      <xdr:row>112</xdr:row>
      <xdr:rowOff>74084</xdr:rowOff>
    </xdr:from>
    <xdr:to>
      <xdr:col>17</xdr:col>
      <xdr:colOff>755650</xdr:colOff>
      <xdr:row>120</xdr:row>
      <xdr:rowOff>55034</xdr:rowOff>
    </xdr:to>
    <xdr:graphicFrame macro="">
      <xdr:nvGraphicFramePr>
        <xdr:cNvPr id="152" name="Chart 151">
          <a:extLst>
            <a:ext uri="{FF2B5EF4-FFF2-40B4-BE49-F238E27FC236}">
              <a16:creationId xmlns:a16="http://schemas.microsoft.com/office/drawing/2014/main" id="{00000000-0008-0000-1100-00009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7"/>
        </a:graphicData>
      </a:graphic>
    </xdr:graphicFrame>
    <xdr:clientData/>
  </xdr:twoCellAnchor>
  <xdr:twoCellAnchor>
    <xdr:from>
      <xdr:col>14</xdr:col>
      <xdr:colOff>158751</xdr:colOff>
      <xdr:row>122</xdr:row>
      <xdr:rowOff>74082</xdr:rowOff>
    </xdr:from>
    <xdr:to>
      <xdr:col>17</xdr:col>
      <xdr:colOff>730250</xdr:colOff>
      <xdr:row>130</xdr:row>
      <xdr:rowOff>148167</xdr:rowOff>
    </xdr:to>
    <xdr:graphicFrame macro="">
      <xdr:nvGraphicFramePr>
        <xdr:cNvPr id="153" name="Chart 152">
          <a:extLst>
            <a:ext uri="{FF2B5EF4-FFF2-40B4-BE49-F238E27FC236}">
              <a16:creationId xmlns:a16="http://schemas.microsoft.com/office/drawing/2014/main" id="{00000000-0008-0000-1100-00009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8"/>
        </a:graphicData>
      </a:graphic>
    </xdr:graphicFrame>
    <xdr:clientData/>
  </xdr:twoCellAnchor>
  <xdr:twoCellAnchor>
    <xdr:from>
      <xdr:col>33</xdr:col>
      <xdr:colOff>21167</xdr:colOff>
      <xdr:row>112</xdr:row>
      <xdr:rowOff>84667</xdr:rowOff>
    </xdr:from>
    <xdr:to>
      <xdr:col>37</xdr:col>
      <xdr:colOff>19050</xdr:colOff>
      <xdr:row>120</xdr:row>
      <xdr:rowOff>65617</xdr:rowOff>
    </xdr:to>
    <xdr:graphicFrame macro="">
      <xdr:nvGraphicFramePr>
        <xdr:cNvPr id="154" name="Chart 153">
          <a:extLst>
            <a:ext uri="{FF2B5EF4-FFF2-40B4-BE49-F238E27FC236}">
              <a16:creationId xmlns:a16="http://schemas.microsoft.com/office/drawing/2014/main" id="{00000000-0008-0000-1100-00009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9"/>
        </a:graphicData>
      </a:graphic>
    </xdr:graphicFrame>
    <xdr:clientData/>
  </xdr:twoCellAnchor>
  <xdr:twoCellAnchor>
    <xdr:from>
      <xdr:col>32</xdr:col>
      <xdr:colOff>571499</xdr:colOff>
      <xdr:row>122</xdr:row>
      <xdr:rowOff>84667</xdr:rowOff>
    </xdr:from>
    <xdr:to>
      <xdr:col>36</xdr:col>
      <xdr:colOff>592666</xdr:colOff>
      <xdr:row>130</xdr:row>
      <xdr:rowOff>116417</xdr:rowOff>
    </xdr:to>
    <xdr:graphicFrame macro="">
      <xdr:nvGraphicFramePr>
        <xdr:cNvPr id="155" name="Chart 154">
          <a:extLst>
            <a:ext uri="{FF2B5EF4-FFF2-40B4-BE49-F238E27FC236}">
              <a16:creationId xmlns:a16="http://schemas.microsoft.com/office/drawing/2014/main" id="{00000000-0008-0000-1100-00009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0"/>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10</xdr:col>
      <xdr:colOff>133349</xdr:colOff>
      <xdr:row>3</xdr:row>
      <xdr:rowOff>171450</xdr:rowOff>
    </xdr:from>
    <xdr:to>
      <xdr:col>23</xdr:col>
      <xdr:colOff>357187</xdr:colOff>
      <xdr:row>24</xdr:row>
      <xdr:rowOff>142875</xdr:rowOff>
    </xdr:to>
    <xdr:graphicFrame macro="">
      <xdr:nvGraphicFramePr>
        <xdr:cNvPr id="5" name="Chart 4">
          <a:extLst>
            <a:ext uri="{FF2B5EF4-FFF2-40B4-BE49-F238E27FC236}">
              <a16:creationId xmlns:a16="http://schemas.microsoft.com/office/drawing/2014/main" id="{00000000-0008-0000-1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wendolynstinger/Library/Containers/com.microsoft.Excel/Data/Documents/C:\Users\vcvarela\OneDrive%20-%20University%20of%20North%20Carolina%20at%20Chapel%20Hill\Documents\CAP-004\MECAT\Final%20MECATS\Panama%20Final%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40"/>
  <sheetViews>
    <sheetView tabSelected="1" zoomScale="107" zoomScaleNormal="100" workbookViewId="0">
      <selection activeCell="B42" sqref="B42"/>
    </sheetView>
  </sheetViews>
  <sheetFormatPr baseColWidth="10" defaultColWidth="9.1640625" defaultRowHeight="15"/>
  <cols>
    <col min="1" max="1" width="3" style="8" customWidth="1"/>
    <col min="2" max="2" width="94.83203125" style="8" customWidth="1"/>
    <col min="3" max="16384" width="9.1640625" style="8"/>
  </cols>
  <sheetData>
    <row r="1" spans="1:2">
      <c r="A1" s="8" t="s">
        <v>384</v>
      </c>
    </row>
    <row r="8" spans="1:2">
      <c r="B8" s="24"/>
    </row>
    <row r="9" spans="1:2" ht="21">
      <c r="B9" s="30"/>
    </row>
    <row r="10" spans="1:2" ht="21">
      <c r="B10" s="30"/>
    </row>
    <row r="11" spans="1:2">
      <c r="B11" s="353" t="s">
        <v>162</v>
      </c>
    </row>
    <row r="12" spans="1:2" ht="25.5" customHeight="1">
      <c r="B12" s="354"/>
    </row>
    <row r="13" spans="1:2">
      <c r="B13" s="23"/>
    </row>
    <row r="14" spans="1:2">
      <c r="B14" s="23"/>
    </row>
    <row r="15" spans="1:2" ht="16" customHeight="1">
      <c r="B15" s="31" t="s">
        <v>19</v>
      </c>
    </row>
    <row r="16" spans="1:2">
      <c r="B16" s="10"/>
    </row>
    <row r="17" spans="1:2" ht="16" customHeight="1">
      <c r="A17" s="32"/>
      <c r="B17" s="47" t="s">
        <v>5</v>
      </c>
    </row>
    <row r="18" spans="1:2" ht="16" customHeight="1">
      <c r="A18" s="32"/>
      <c r="B18" s="47" t="s">
        <v>6</v>
      </c>
    </row>
    <row r="19" spans="1:2" ht="16" customHeight="1">
      <c r="A19" s="32"/>
      <c r="B19" s="47" t="s">
        <v>7</v>
      </c>
    </row>
    <row r="20" spans="1:2" ht="16" customHeight="1">
      <c r="A20" s="32"/>
      <c r="B20" s="47" t="s">
        <v>8</v>
      </c>
    </row>
    <row r="21" spans="1:2" ht="16" customHeight="1">
      <c r="A21" s="32"/>
      <c r="B21" s="47" t="s">
        <v>9</v>
      </c>
    </row>
    <row r="22" spans="1:2" ht="16" customHeight="1">
      <c r="A22" s="32"/>
      <c r="B22" s="33" t="s">
        <v>10</v>
      </c>
    </row>
    <row r="23" spans="1:2" ht="16" customHeight="1">
      <c r="A23" s="32"/>
      <c r="B23" s="33" t="s">
        <v>11</v>
      </c>
    </row>
    <row r="24" spans="1:2" ht="16" customHeight="1">
      <c r="A24" s="32"/>
      <c r="B24" s="33" t="s">
        <v>12</v>
      </c>
    </row>
    <row r="25" spans="1:2" ht="16" customHeight="1">
      <c r="A25" s="32"/>
      <c r="B25" s="33" t="s">
        <v>13</v>
      </c>
    </row>
    <row r="26" spans="1:2" ht="16" customHeight="1">
      <c r="A26" s="32"/>
      <c r="B26" s="33" t="s">
        <v>14</v>
      </c>
    </row>
    <row r="27" spans="1:2" ht="16" customHeight="1">
      <c r="A27" s="32"/>
      <c r="B27" s="33" t="s">
        <v>15</v>
      </c>
    </row>
    <row r="28" spans="1:2" ht="16" customHeight="1">
      <c r="A28" s="32"/>
      <c r="B28" s="33" t="s">
        <v>16</v>
      </c>
    </row>
    <row r="29" spans="1:2" ht="16" customHeight="1">
      <c r="A29" s="32"/>
      <c r="B29" s="33" t="s">
        <v>17</v>
      </c>
    </row>
    <row r="30" spans="1:2" ht="16" customHeight="1">
      <c r="A30" s="32"/>
      <c r="B30" s="33" t="s">
        <v>159</v>
      </c>
    </row>
    <row r="31" spans="1:2" ht="16" customHeight="1">
      <c r="A31" s="32"/>
      <c r="B31" s="33" t="s">
        <v>160</v>
      </c>
    </row>
    <row r="32" spans="1:2">
      <c r="B32" s="33" t="s">
        <v>18</v>
      </c>
    </row>
    <row r="33" spans="2:2">
      <c r="B33" s="9"/>
    </row>
    <row r="34" spans="2:2">
      <c r="B34" s="9"/>
    </row>
    <row r="35" spans="2:2">
      <c r="B35" s="9"/>
    </row>
    <row r="36" spans="2:2">
      <c r="B36" s="11"/>
    </row>
    <row r="37" spans="2:2">
      <c r="B37" s="11"/>
    </row>
    <row r="40" spans="2:2" ht="41.25" customHeight="1"/>
  </sheetData>
  <mergeCells count="1">
    <mergeCell ref="B11:B12"/>
  </mergeCells>
  <hyperlinks>
    <hyperlink ref="B17" location="'1.0'!A1" display="Capacity Area 1: Organizational" xr:uid="{00000000-0004-0000-0000-000000000000}"/>
    <hyperlink ref="B18" location="'2.0'!A1" display="Capacity Area 2: Human Capacity for M&amp;E" xr:uid="{00000000-0004-0000-0000-000001000000}"/>
    <hyperlink ref="B19" location="'3.0'!A1" display="Capacity Area 3: Partnerships and Governance" xr:uid="{00000000-0004-0000-0000-000002000000}"/>
    <hyperlink ref="B20" location="'4.0'!A1" display="Capacity Area 4: National M&amp;E Plan" xr:uid="{00000000-0004-0000-0000-000003000000}"/>
    <hyperlink ref="B21" location="'5.0'!A1" display="Capacity Area 5: Annual Costed M&amp;E Workplan" xr:uid="{00000000-0004-0000-0000-000004000000}"/>
    <hyperlink ref="B22" location="'6.0'!A1" display="Capacity Area 6: Advocacy, Communication, and Cultural Behavior" xr:uid="{00000000-0004-0000-0000-000005000000}"/>
    <hyperlink ref="B23" location="'7.0'!A1" display="Capacity Area 7: Routine Monitoring" xr:uid="{00000000-0004-0000-0000-000006000000}"/>
    <hyperlink ref="B24" location="'8.0'!A1" display="Capacity Area 8: Surveys and Surveillance" xr:uid="{00000000-0004-0000-0000-000007000000}"/>
    <hyperlink ref="B25" location="'9.0'!A1" display="Capacity Area 9: National and Subnational Databases" xr:uid="{00000000-0004-0000-0000-000008000000}"/>
    <hyperlink ref="B26" location="'10.0'!A1" display="Capacity Area 10: Supervision and Auditing" xr:uid="{00000000-0004-0000-0000-000009000000}"/>
    <hyperlink ref="B27" location="'11.0'!A1" display="Capacity Area 11: Evaluation and Research" xr:uid="{00000000-0004-0000-0000-00000A000000}"/>
    <hyperlink ref="B28" location="'12.0'!A1" display="Capacity Area 12: Data Demand and Use" xr:uid="{00000000-0004-0000-0000-00000B000000}"/>
    <hyperlink ref="B32" location="'Plan de Acción'!A1" display="Plan de acción" xr:uid="{00000000-0004-0000-0000-00000C000000}"/>
    <hyperlink ref="B30" location="'Tableros General'!A1" display="Tableros General" xr:uid="{00000000-0004-0000-0000-00000D000000}"/>
    <hyperlink ref="B29" location="Tableros!A1" display="Tableros" xr:uid="{00000000-0004-0000-0000-00000E000000}"/>
    <hyperlink ref="B31" location="'Tableros Especial (PC)'!A1" display="Tableros Especial (PC)" xr:uid="{00000000-0004-0000-0000-00000F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defaultSize="0" autoFill="0" autoLine="0" autoPict="0" macro="[0]!Baseline">
                <anchor moveWithCells="1">
                  <from>
                    <xdr:col>1</xdr:col>
                    <xdr:colOff>1524000</xdr:colOff>
                    <xdr:row>14</xdr:row>
                    <xdr:rowOff>12700</xdr:rowOff>
                  </from>
                  <to>
                    <xdr:col>1</xdr:col>
                    <xdr:colOff>2171700</xdr:colOff>
                    <xdr:row>15</xdr:row>
                    <xdr:rowOff>12700</xdr:rowOff>
                  </to>
                </anchor>
              </controlPr>
            </control>
          </mc:Choice>
        </mc:AlternateContent>
        <mc:AlternateContent xmlns:mc="http://schemas.openxmlformats.org/markup-compatibility/2006">
          <mc:Choice Requires="x14">
            <control shapeId="1028" r:id="rId5" name="Option Button 4">
              <controlPr defaultSize="0" autoFill="0" autoLine="0" autoPict="0" macro="[0]!Endline">
                <anchor moveWithCells="1">
                  <from>
                    <xdr:col>1</xdr:col>
                    <xdr:colOff>2235200</xdr:colOff>
                    <xdr:row>14</xdr:row>
                    <xdr:rowOff>0</xdr:rowOff>
                  </from>
                  <to>
                    <xdr:col>1</xdr:col>
                    <xdr:colOff>2832100</xdr:colOff>
                    <xdr:row>15</xdr:row>
                    <xdr:rowOff>50800</xdr:rowOff>
                  </to>
                </anchor>
              </controlPr>
            </control>
          </mc:Choice>
        </mc:AlternateContent>
        <mc:AlternateContent xmlns:mc="http://schemas.openxmlformats.org/markup-compatibility/2006">
          <mc:Choice Requires="x14">
            <control shapeId="1030" r:id="rId6" name="Option Button 6">
              <controlPr defaultSize="0" autoFill="0" autoLine="0" autoPict="0" macro="[0]!BaselineEndline">
                <anchor moveWithCells="1">
                  <from>
                    <xdr:col>1</xdr:col>
                    <xdr:colOff>3124200</xdr:colOff>
                    <xdr:row>14</xdr:row>
                    <xdr:rowOff>0</xdr:rowOff>
                  </from>
                  <to>
                    <xdr:col>1</xdr:col>
                    <xdr:colOff>3886200</xdr:colOff>
                    <xdr:row>15</xdr:row>
                    <xdr:rowOff>50800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8"/>
  <dimension ref="A1:U25"/>
  <sheetViews>
    <sheetView zoomScaleNormal="100" zoomScalePageLayoutView="55" workbookViewId="0">
      <selection sqref="A1:S1"/>
    </sheetView>
  </sheetViews>
  <sheetFormatPr baseColWidth="10" defaultColWidth="9.1640625" defaultRowHeight="15"/>
  <cols>
    <col min="1" max="16384" width="9.1640625" style="12"/>
  </cols>
  <sheetData>
    <row r="1" spans="1:20" ht="28.5" customHeight="1">
      <c r="A1" s="357" t="s">
        <v>20</v>
      </c>
      <c r="B1" s="357"/>
      <c r="C1" s="357"/>
      <c r="D1" s="357"/>
      <c r="E1" s="357"/>
      <c r="F1" s="357"/>
      <c r="G1" s="357"/>
      <c r="H1" s="357"/>
      <c r="I1" s="357"/>
      <c r="J1" s="357"/>
      <c r="K1" s="357"/>
      <c r="L1" s="357"/>
      <c r="M1" s="357"/>
      <c r="N1" s="357"/>
      <c r="O1" s="357"/>
      <c r="P1" s="357"/>
      <c r="Q1" s="357"/>
      <c r="R1" s="357"/>
      <c r="S1" s="357"/>
    </row>
    <row r="2" spans="1:20" ht="16">
      <c r="A2" s="204"/>
    </row>
    <row r="3" spans="1:20" ht="20.25" customHeight="1">
      <c r="A3" s="358" t="s">
        <v>21</v>
      </c>
      <c r="B3" s="358"/>
      <c r="C3" s="358"/>
      <c r="D3" s="358"/>
      <c r="E3" s="358"/>
      <c r="F3" s="358"/>
      <c r="G3" s="358"/>
      <c r="H3" s="358"/>
      <c r="I3" s="358"/>
      <c r="J3" s="358"/>
      <c r="K3" s="358"/>
      <c r="L3" s="358"/>
      <c r="M3" s="358"/>
      <c r="N3" s="358"/>
      <c r="O3" s="358"/>
      <c r="P3" s="358"/>
      <c r="Q3" s="358"/>
      <c r="R3" s="358"/>
      <c r="S3" s="358"/>
      <c r="T3" s="358"/>
    </row>
    <row r="4" spans="1:20">
      <c r="A4" s="41"/>
      <c r="B4" s="35"/>
      <c r="C4" s="35"/>
      <c r="D4" s="35"/>
      <c r="E4" s="35"/>
      <c r="F4" s="35"/>
      <c r="G4" s="35"/>
      <c r="H4" s="35"/>
      <c r="I4" s="35"/>
      <c r="J4" s="35"/>
      <c r="K4" s="35"/>
      <c r="L4" s="35"/>
      <c r="M4" s="35"/>
      <c r="N4" s="35"/>
      <c r="O4" s="35"/>
      <c r="P4" s="35"/>
      <c r="Q4" s="35"/>
      <c r="R4" s="35"/>
      <c r="S4" s="35"/>
      <c r="T4" s="35"/>
    </row>
    <row r="5" spans="1:20" s="22" customFormat="1" ht="48" customHeight="1">
      <c r="A5" s="355" t="s">
        <v>163</v>
      </c>
      <c r="B5" s="355"/>
      <c r="C5" s="355"/>
      <c r="D5" s="355"/>
      <c r="E5" s="355"/>
      <c r="F5" s="355"/>
      <c r="G5" s="355"/>
      <c r="H5" s="355"/>
      <c r="I5" s="355"/>
      <c r="J5" s="355"/>
      <c r="K5" s="355"/>
      <c r="L5" s="355"/>
      <c r="M5" s="355"/>
      <c r="N5" s="355"/>
      <c r="O5" s="355"/>
      <c r="P5" s="355"/>
      <c r="Q5" s="355"/>
      <c r="R5" s="355"/>
      <c r="S5" s="355"/>
      <c r="T5" s="355"/>
    </row>
    <row r="6" spans="1:20" ht="16">
      <c r="A6" s="36"/>
      <c r="B6" s="35"/>
      <c r="C6" s="35"/>
      <c r="D6" s="35"/>
      <c r="E6" s="35"/>
      <c r="F6" s="35"/>
      <c r="G6" s="35"/>
      <c r="H6" s="35"/>
      <c r="I6" s="35"/>
      <c r="J6" s="35"/>
      <c r="K6" s="35"/>
      <c r="L6" s="35"/>
      <c r="M6" s="35"/>
      <c r="N6" s="35"/>
      <c r="O6" s="35"/>
      <c r="P6" s="35"/>
      <c r="Q6" s="35"/>
      <c r="R6" s="35"/>
      <c r="S6" s="35"/>
      <c r="T6" s="35"/>
    </row>
    <row r="7" spans="1:20" ht="16">
      <c r="A7" s="36"/>
      <c r="B7" s="35"/>
      <c r="C7" s="35"/>
      <c r="D7" s="35"/>
      <c r="E7" s="35"/>
      <c r="F7" s="35"/>
      <c r="G7" s="35"/>
      <c r="H7" s="35"/>
      <c r="I7" s="35"/>
      <c r="J7" s="35"/>
      <c r="K7" s="35"/>
      <c r="L7" s="35"/>
      <c r="M7" s="35"/>
      <c r="N7" s="35"/>
      <c r="O7" s="35"/>
      <c r="P7" s="35"/>
      <c r="Q7" s="35"/>
      <c r="R7" s="35"/>
      <c r="S7" s="35"/>
      <c r="T7" s="35"/>
    </row>
    <row r="8" spans="1:20" ht="19.75" customHeight="1">
      <c r="A8" s="358" t="s">
        <v>164</v>
      </c>
      <c r="B8" s="358"/>
      <c r="C8" s="358"/>
      <c r="D8" s="358"/>
      <c r="E8" s="358"/>
      <c r="F8" s="358"/>
      <c r="G8" s="358"/>
      <c r="H8" s="358"/>
      <c r="I8" s="358"/>
      <c r="J8" s="358"/>
      <c r="K8" s="358"/>
      <c r="L8" s="358"/>
      <c r="M8" s="358"/>
      <c r="N8" s="358"/>
      <c r="O8" s="358"/>
      <c r="P8" s="358"/>
      <c r="Q8" s="358"/>
      <c r="R8" s="358"/>
      <c r="S8" s="358"/>
      <c r="T8" s="358"/>
    </row>
    <row r="9" spans="1:20" ht="16">
      <c r="A9" s="36"/>
      <c r="B9" s="35"/>
      <c r="C9" s="35"/>
      <c r="D9" s="35"/>
      <c r="E9" s="35"/>
      <c r="F9" s="35"/>
      <c r="G9" s="35"/>
      <c r="H9" s="35"/>
      <c r="I9" s="35"/>
      <c r="J9" s="35"/>
      <c r="K9" s="35"/>
      <c r="L9" s="35"/>
      <c r="M9" s="35"/>
      <c r="N9" s="35"/>
      <c r="O9" s="35"/>
      <c r="P9" s="35"/>
      <c r="Q9" s="35"/>
      <c r="R9" s="35"/>
      <c r="S9" s="35"/>
      <c r="T9" s="35"/>
    </row>
    <row r="10" spans="1:20" ht="32.5" customHeight="1">
      <c r="A10" s="355" t="s">
        <v>165</v>
      </c>
      <c r="B10" s="355"/>
      <c r="C10" s="355"/>
      <c r="D10" s="355"/>
      <c r="E10" s="355"/>
      <c r="F10" s="355"/>
      <c r="G10" s="355"/>
      <c r="H10" s="355"/>
      <c r="I10" s="355"/>
      <c r="J10" s="355"/>
      <c r="K10" s="355"/>
      <c r="L10" s="355"/>
      <c r="M10" s="355"/>
      <c r="N10" s="355"/>
      <c r="O10" s="355"/>
      <c r="P10" s="355"/>
      <c r="Q10" s="355"/>
      <c r="R10" s="355"/>
      <c r="S10" s="355"/>
      <c r="T10" s="355"/>
    </row>
    <row r="11" spans="1:20" ht="16">
      <c r="A11" s="36"/>
      <c r="B11" s="35"/>
      <c r="C11" s="35"/>
      <c r="D11" s="35"/>
      <c r="E11" s="35"/>
      <c r="F11" s="35"/>
      <c r="G11" s="35"/>
      <c r="H11" s="35"/>
      <c r="I11" s="35"/>
      <c r="J11" s="35"/>
      <c r="K11" s="35"/>
      <c r="L11" s="35"/>
      <c r="M11" s="35"/>
      <c r="N11" s="35"/>
      <c r="O11" s="35"/>
      <c r="P11" s="35"/>
      <c r="Q11" s="35"/>
      <c r="R11" s="35"/>
      <c r="S11" s="35"/>
      <c r="T11" s="35"/>
    </row>
    <row r="12" spans="1:20" ht="24" customHeight="1">
      <c r="A12" s="34" t="s">
        <v>166</v>
      </c>
      <c r="B12" s="35"/>
      <c r="C12" s="35"/>
      <c r="D12" s="35"/>
      <c r="E12" s="35"/>
      <c r="F12" s="35"/>
      <c r="G12" s="35"/>
      <c r="H12" s="35"/>
      <c r="I12" s="35"/>
      <c r="J12" s="35"/>
      <c r="K12" s="35"/>
      <c r="L12" s="35"/>
      <c r="M12" s="35"/>
      <c r="N12" s="35"/>
      <c r="O12" s="35"/>
      <c r="P12" s="35"/>
      <c r="Q12" s="35"/>
      <c r="R12" s="35"/>
      <c r="S12" s="35"/>
      <c r="T12" s="35"/>
    </row>
    <row r="13" spans="1:20" ht="16">
      <c r="A13" s="37" t="s">
        <v>22</v>
      </c>
      <c r="B13" s="35"/>
      <c r="C13" s="35"/>
      <c r="D13" s="35"/>
      <c r="E13" s="35"/>
      <c r="F13" s="35"/>
      <c r="G13" s="35"/>
      <c r="H13" s="35"/>
      <c r="I13" s="35"/>
      <c r="J13" s="35"/>
      <c r="K13" s="35"/>
      <c r="L13" s="35"/>
      <c r="M13" s="35"/>
      <c r="N13" s="35"/>
      <c r="O13" s="35"/>
      <c r="P13" s="35"/>
      <c r="Q13" s="35"/>
      <c r="R13" s="35"/>
      <c r="S13" s="35"/>
      <c r="T13" s="35"/>
    </row>
    <row r="14" spans="1:20" ht="16">
      <c r="A14" s="38" t="s">
        <v>119</v>
      </c>
      <c r="B14" s="35"/>
      <c r="C14" s="35"/>
      <c r="D14" s="35"/>
      <c r="E14" s="35"/>
      <c r="F14" s="35"/>
      <c r="G14" s="35"/>
      <c r="H14" s="35"/>
      <c r="I14" s="35"/>
      <c r="J14" s="35"/>
      <c r="K14" s="35"/>
      <c r="L14" s="35"/>
      <c r="M14" s="35"/>
      <c r="N14" s="35"/>
      <c r="O14" s="35"/>
      <c r="P14" s="35"/>
      <c r="Q14" s="35"/>
      <c r="R14" s="35"/>
      <c r="S14" s="35"/>
      <c r="T14" s="35"/>
    </row>
    <row r="15" spans="1:20" ht="16">
      <c r="A15" s="39" t="s">
        <v>120</v>
      </c>
      <c r="B15" s="35"/>
      <c r="C15" s="35"/>
      <c r="D15" s="35"/>
      <c r="E15" s="35"/>
      <c r="F15" s="35"/>
      <c r="G15" s="35"/>
      <c r="H15" s="35"/>
      <c r="I15" s="35"/>
      <c r="J15" s="35"/>
      <c r="K15" s="35"/>
      <c r="L15" s="35"/>
      <c r="M15" s="35"/>
      <c r="N15" s="35"/>
      <c r="O15" s="35"/>
      <c r="P15" s="35"/>
      <c r="Q15" s="35"/>
      <c r="R15" s="35"/>
      <c r="S15" s="35"/>
      <c r="T15" s="35"/>
    </row>
    <row r="16" spans="1:20" s="25" customFormat="1" ht="16">
      <c r="A16" s="39" t="s">
        <v>418</v>
      </c>
      <c r="B16" s="40"/>
      <c r="C16" s="40"/>
      <c r="D16" s="40"/>
      <c r="E16" s="40"/>
      <c r="F16" s="40"/>
      <c r="G16" s="40"/>
      <c r="H16" s="40"/>
      <c r="I16" s="40"/>
      <c r="J16" s="40"/>
      <c r="K16" s="40"/>
      <c r="L16" s="40"/>
      <c r="M16" s="40"/>
      <c r="N16" s="40"/>
      <c r="O16" s="40"/>
      <c r="P16" s="40"/>
      <c r="Q16" s="40"/>
      <c r="R16" s="40"/>
      <c r="S16" s="40"/>
      <c r="T16" s="40"/>
    </row>
    <row r="17" spans="1:21" ht="16">
      <c r="A17" s="38"/>
      <c r="B17" s="35"/>
      <c r="C17" s="35"/>
      <c r="D17" s="35"/>
      <c r="E17" s="35"/>
      <c r="F17" s="35"/>
      <c r="G17" s="35"/>
      <c r="H17" s="35"/>
      <c r="I17" s="35"/>
      <c r="J17" s="35"/>
      <c r="K17" s="35"/>
      <c r="L17" s="35"/>
      <c r="M17" s="35"/>
      <c r="N17" s="35"/>
      <c r="O17" s="35"/>
      <c r="P17" s="35"/>
      <c r="Q17" s="35"/>
      <c r="R17" s="35"/>
      <c r="S17" s="35"/>
      <c r="T17" s="35"/>
    </row>
    <row r="18" spans="1:21" ht="82.75" customHeight="1">
      <c r="A18" s="356" t="s">
        <v>23</v>
      </c>
      <c r="B18" s="356"/>
      <c r="C18" s="356"/>
      <c r="D18" s="356"/>
      <c r="E18" s="356"/>
      <c r="F18" s="356"/>
      <c r="G18" s="356"/>
      <c r="H18" s="356"/>
      <c r="I18" s="356"/>
      <c r="J18" s="356"/>
      <c r="K18" s="356"/>
      <c r="L18" s="356"/>
      <c r="M18" s="356"/>
      <c r="N18" s="356"/>
      <c r="O18" s="356"/>
      <c r="P18" s="356"/>
      <c r="Q18" s="356"/>
      <c r="R18" s="356"/>
      <c r="S18" s="356"/>
      <c r="T18" s="356"/>
      <c r="U18" s="205"/>
    </row>
    <row r="19" spans="1:21" ht="60" customHeight="1">
      <c r="A19" s="355" t="s">
        <v>24</v>
      </c>
      <c r="B19" s="355"/>
      <c r="C19" s="355"/>
      <c r="D19" s="355"/>
      <c r="E19" s="355"/>
      <c r="F19" s="355"/>
      <c r="G19" s="355"/>
      <c r="H19" s="355"/>
      <c r="I19" s="355"/>
      <c r="J19" s="355"/>
      <c r="K19" s="355"/>
      <c r="L19" s="355"/>
      <c r="M19" s="355"/>
      <c r="N19" s="355"/>
      <c r="O19" s="355"/>
      <c r="P19" s="355"/>
      <c r="Q19" s="355"/>
      <c r="R19" s="355"/>
      <c r="S19" s="355"/>
      <c r="T19" s="355"/>
    </row>
    <row r="20" spans="1:21" ht="16">
      <c r="A20" s="36"/>
      <c r="B20" s="35"/>
      <c r="C20" s="35"/>
      <c r="D20" s="35"/>
      <c r="E20" s="35"/>
      <c r="F20" s="35"/>
      <c r="G20" s="35"/>
      <c r="H20" s="35"/>
      <c r="I20" s="35"/>
      <c r="J20" s="35"/>
      <c r="K20" s="35"/>
      <c r="L20" s="35"/>
      <c r="M20" s="35"/>
      <c r="N20" s="35"/>
      <c r="O20" s="35"/>
      <c r="P20" s="35"/>
      <c r="Q20" s="35"/>
      <c r="R20" s="35"/>
      <c r="S20" s="35"/>
      <c r="T20" s="35"/>
    </row>
    <row r="21" spans="1:21" ht="19.5" customHeight="1">
      <c r="A21" s="34" t="s">
        <v>167</v>
      </c>
      <c r="B21" s="35"/>
      <c r="C21" s="35"/>
      <c r="D21" s="35"/>
      <c r="E21" s="35"/>
      <c r="F21" s="35"/>
      <c r="G21" s="35"/>
      <c r="H21" s="35"/>
      <c r="I21" s="35"/>
      <c r="J21" s="35"/>
      <c r="K21" s="35"/>
      <c r="L21" s="35"/>
      <c r="M21" s="35"/>
      <c r="N21" s="35"/>
      <c r="O21" s="35"/>
      <c r="P21" s="35"/>
      <c r="Q21" s="35"/>
      <c r="R21" s="35"/>
      <c r="S21" s="35"/>
      <c r="T21" s="35"/>
    </row>
    <row r="22" spans="1:21" ht="16">
      <c r="A22" s="36"/>
      <c r="B22" s="35"/>
      <c r="C22" s="35"/>
      <c r="D22" s="35"/>
      <c r="E22" s="35"/>
      <c r="F22" s="35"/>
      <c r="G22" s="35"/>
      <c r="H22" s="35"/>
      <c r="I22" s="35"/>
      <c r="J22" s="35"/>
      <c r="K22" s="35"/>
      <c r="L22" s="35"/>
      <c r="M22" s="35"/>
      <c r="N22" s="35"/>
      <c r="O22" s="35"/>
      <c r="P22" s="35"/>
      <c r="Q22" s="35"/>
      <c r="R22" s="35"/>
      <c r="S22" s="35"/>
      <c r="T22" s="35"/>
    </row>
    <row r="23" spans="1:21" ht="87" customHeight="1">
      <c r="A23" s="356" t="s">
        <v>168</v>
      </c>
      <c r="B23" s="356"/>
      <c r="C23" s="356"/>
      <c r="D23" s="356"/>
      <c r="E23" s="356"/>
      <c r="F23" s="356"/>
      <c r="G23" s="356"/>
      <c r="H23" s="356"/>
      <c r="I23" s="356"/>
      <c r="J23" s="356"/>
      <c r="K23" s="356"/>
      <c r="L23" s="356"/>
      <c r="M23" s="356"/>
      <c r="N23" s="356"/>
      <c r="O23" s="356"/>
      <c r="P23" s="356"/>
      <c r="Q23" s="356"/>
      <c r="R23" s="356"/>
      <c r="S23" s="356"/>
      <c r="T23" s="356"/>
    </row>
    <row r="24" spans="1:21" ht="16">
      <c r="A24" s="13" t="s">
        <v>3</v>
      </c>
    </row>
    <row r="25" spans="1:21">
      <c r="A25" s="14"/>
    </row>
  </sheetData>
  <mergeCells count="8">
    <mergeCell ref="A19:T19"/>
    <mergeCell ref="A23:T23"/>
    <mergeCell ref="A1:S1"/>
    <mergeCell ref="A3:T3"/>
    <mergeCell ref="A5:T5"/>
    <mergeCell ref="A8:T8"/>
    <mergeCell ref="A10:T10"/>
    <mergeCell ref="A18:T1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7"/>
  <dimension ref="A1:AX108"/>
  <sheetViews>
    <sheetView zoomScale="70" zoomScaleNormal="70" zoomScalePageLayoutView="55" workbookViewId="0">
      <selection activeCell="B37" sqref="B36:P37"/>
    </sheetView>
  </sheetViews>
  <sheetFormatPr baseColWidth="10" defaultColWidth="8.83203125" defaultRowHeight="16"/>
  <cols>
    <col min="1" max="1" width="3.83203125" style="18" bestFit="1" customWidth="1"/>
    <col min="2" max="16" width="14" style="18" customWidth="1"/>
    <col min="17" max="257" width="8.83203125" style="18"/>
    <col min="258" max="272" width="14" style="18" customWidth="1"/>
    <col min="273" max="513" width="8.83203125" style="18"/>
    <col min="514" max="528" width="14" style="18" customWidth="1"/>
    <col min="529" max="769" width="8.83203125" style="18"/>
    <col min="770" max="784" width="14" style="18" customWidth="1"/>
    <col min="785" max="1025" width="8.83203125" style="18"/>
    <col min="1026" max="1040" width="14" style="18" customWidth="1"/>
    <col min="1041" max="1281" width="8.83203125" style="18"/>
    <col min="1282" max="1296" width="14" style="18" customWidth="1"/>
    <col min="1297" max="1537" width="8.83203125" style="18"/>
    <col min="1538" max="1552" width="14" style="18" customWidth="1"/>
    <col min="1553" max="1793" width="8.83203125" style="18"/>
    <col min="1794" max="1808" width="14" style="18" customWidth="1"/>
    <col min="1809" max="2049" width="8.83203125" style="18"/>
    <col min="2050" max="2064" width="14" style="18" customWidth="1"/>
    <col min="2065" max="2305" width="8.83203125" style="18"/>
    <col min="2306" max="2320" width="14" style="18" customWidth="1"/>
    <col min="2321" max="2561" width="8.83203125" style="18"/>
    <col min="2562" max="2576" width="14" style="18" customWidth="1"/>
    <col min="2577" max="2817" width="8.83203125" style="18"/>
    <col min="2818" max="2832" width="14" style="18" customWidth="1"/>
    <col min="2833" max="3073" width="8.83203125" style="18"/>
    <col min="3074" max="3088" width="14" style="18" customWidth="1"/>
    <col min="3089" max="3329" width="8.83203125" style="18"/>
    <col min="3330" max="3344" width="14" style="18" customWidth="1"/>
    <col min="3345" max="3585" width="8.83203125" style="18"/>
    <col min="3586" max="3600" width="14" style="18" customWidth="1"/>
    <col min="3601" max="3841" width="8.83203125" style="18"/>
    <col min="3842" max="3856" width="14" style="18" customWidth="1"/>
    <col min="3857" max="4097" width="8.83203125" style="18"/>
    <col min="4098" max="4112" width="14" style="18" customWidth="1"/>
    <col min="4113" max="4353" width="8.83203125" style="18"/>
    <col min="4354" max="4368" width="14" style="18" customWidth="1"/>
    <col min="4369" max="4609" width="8.83203125" style="18"/>
    <col min="4610" max="4624" width="14" style="18" customWidth="1"/>
    <col min="4625" max="4865" width="8.83203125" style="18"/>
    <col min="4866" max="4880" width="14" style="18" customWidth="1"/>
    <col min="4881" max="5121" width="8.83203125" style="18"/>
    <col min="5122" max="5136" width="14" style="18" customWidth="1"/>
    <col min="5137" max="5377" width="8.83203125" style="18"/>
    <col min="5378" max="5392" width="14" style="18" customWidth="1"/>
    <col min="5393" max="5633" width="8.83203125" style="18"/>
    <col min="5634" max="5648" width="14" style="18" customWidth="1"/>
    <col min="5649" max="5889" width="8.83203125" style="18"/>
    <col min="5890" max="5904" width="14" style="18" customWidth="1"/>
    <col min="5905" max="6145" width="8.83203125" style="18"/>
    <col min="6146" max="6160" width="14" style="18" customWidth="1"/>
    <col min="6161" max="6401" width="8.83203125" style="18"/>
    <col min="6402" max="6416" width="14" style="18" customWidth="1"/>
    <col min="6417" max="6657" width="8.83203125" style="18"/>
    <col min="6658" max="6672" width="14" style="18" customWidth="1"/>
    <col min="6673" max="6913" width="8.83203125" style="18"/>
    <col min="6914" max="6928" width="14" style="18" customWidth="1"/>
    <col min="6929" max="7169" width="8.83203125" style="18"/>
    <col min="7170" max="7184" width="14" style="18" customWidth="1"/>
    <col min="7185" max="7425" width="8.83203125" style="18"/>
    <col min="7426" max="7440" width="14" style="18" customWidth="1"/>
    <col min="7441" max="7681" width="8.83203125" style="18"/>
    <col min="7682" max="7696" width="14" style="18" customWidth="1"/>
    <col min="7697" max="7937" width="8.83203125" style="18"/>
    <col min="7938" max="7952" width="14" style="18" customWidth="1"/>
    <col min="7953" max="8193" width="8.83203125" style="18"/>
    <col min="8194" max="8208" width="14" style="18" customWidth="1"/>
    <col min="8209" max="8449" width="8.83203125" style="18"/>
    <col min="8450" max="8464" width="14" style="18" customWidth="1"/>
    <col min="8465" max="8705" width="8.83203125" style="18"/>
    <col min="8706" max="8720" width="14" style="18" customWidth="1"/>
    <col min="8721" max="8961" width="8.83203125" style="18"/>
    <col min="8962" max="8976" width="14" style="18" customWidth="1"/>
    <col min="8977" max="9217" width="8.83203125" style="18"/>
    <col min="9218" max="9232" width="14" style="18" customWidth="1"/>
    <col min="9233" max="9473" width="8.83203125" style="18"/>
    <col min="9474" max="9488" width="14" style="18" customWidth="1"/>
    <col min="9489" max="9729" width="8.83203125" style="18"/>
    <col min="9730" max="9744" width="14" style="18" customWidth="1"/>
    <col min="9745" max="9985" width="8.83203125" style="18"/>
    <col min="9986" max="10000" width="14" style="18" customWidth="1"/>
    <col min="10001" max="10241" width="8.83203125" style="18"/>
    <col min="10242" max="10256" width="14" style="18" customWidth="1"/>
    <col min="10257" max="10497" width="8.83203125" style="18"/>
    <col min="10498" max="10512" width="14" style="18" customWidth="1"/>
    <col min="10513" max="10753" width="8.83203125" style="18"/>
    <col min="10754" max="10768" width="14" style="18" customWidth="1"/>
    <col min="10769" max="11009" width="8.83203125" style="18"/>
    <col min="11010" max="11024" width="14" style="18" customWidth="1"/>
    <col min="11025" max="11265" width="8.83203125" style="18"/>
    <col min="11266" max="11280" width="14" style="18" customWidth="1"/>
    <col min="11281" max="11521" width="8.83203125" style="18"/>
    <col min="11522" max="11536" width="14" style="18" customWidth="1"/>
    <col min="11537" max="11777" width="8.83203125" style="18"/>
    <col min="11778" max="11792" width="14" style="18" customWidth="1"/>
    <col min="11793" max="12033" width="8.83203125" style="18"/>
    <col min="12034" max="12048" width="14" style="18" customWidth="1"/>
    <col min="12049" max="12289" width="8.83203125" style="18"/>
    <col min="12290" max="12304" width="14" style="18" customWidth="1"/>
    <col min="12305" max="12545" width="8.83203125" style="18"/>
    <col min="12546" max="12560" width="14" style="18" customWidth="1"/>
    <col min="12561" max="12801" width="8.83203125" style="18"/>
    <col min="12802" max="12816" width="14" style="18" customWidth="1"/>
    <col min="12817" max="13057" width="8.83203125" style="18"/>
    <col min="13058" max="13072" width="14" style="18" customWidth="1"/>
    <col min="13073" max="13313" width="8.83203125" style="18"/>
    <col min="13314" max="13328" width="14" style="18" customWidth="1"/>
    <col min="13329" max="13569" width="8.83203125" style="18"/>
    <col min="13570" max="13584" width="14" style="18" customWidth="1"/>
    <col min="13585" max="13825" width="8.83203125" style="18"/>
    <col min="13826" max="13840" width="14" style="18" customWidth="1"/>
    <col min="13841" max="14081" width="8.83203125" style="18"/>
    <col min="14082" max="14096" width="14" style="18" customWidth="1"/>
    <col min="14097" max="14337" width="8.83203125" style="18"/>
    <col min="14338" max="14352" width="14" style="18" customWidth="1"/>
    <col min="14353" max="14593" width="8.83203125" style="18"/>
    <col min="14594" max="14608" width="14" style="18" customWidth="1"/>
    <col min="14609" max="14849" width="8.83203125" style="18"/>
    <col min="14850" max="14864" width="14" style="18" customWidth="1"/>
    <col min="14865" max="15105" width="8.83203125" style="18"/>
    <col min="15106" max="15120" width="14" style="18" customWidth="1"/>
    <col min="15121" max="15361" width="8.83203125" style="18"/>
    <col min="15362" max="15376" width="14" style="18" customWidth="1"/>
    <col min="15377" max="15617" width="8.83203125" style="18"/>
    <col min="15618" max="15632" width="14" style="18" customWidth="1"/>
    <col min="15633" max="15873" width="8.83203125" style="18"/>
    <col min="15874" max="15888" width="14" style="18" customWidth="1"/>
    <col min="15889" max="16129" width="8.83203125" style="18"/>
    <col min="16130" max="16144" width="14" style="18" customWidth="1"/>
    <col min="16145" max="16384" width="8.83203125" style="18"/>
  </cols>
  <sheetData>
    <row r="1" spans="1:50" s="16" customFormat="1" ht="56.25" customHeight="1">
      <c r="A1" s="368" t="s">
        <v>25</v>
      </c>
      <c r="B1" s="368"/>
      <c r="C1" s="368"/>
      <c r="D1" s="368"/>
      <c r="E1" s="368"/>
      <c r="F1" s="368"/>
      <c r="G1" s="368"/>
      <c r="H1" s="368"/>
      <c r="I1" s="368"/>
      <c r="J1" s="368"/>
      <c r="K1" s="368"/>
      <c r="L1" s="368"/>
      <c r="M1" s="368"/>
      <c r="N1" s="368"/>
      <c r="O1" s="368"/>
      <c r="P1" s="369"/>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spans="1:50" ht="15" customHeight="1">
      <c r="A2" s="370"/>
      <c r="B2" s="370"/>
      <c r="C2" s="370"/>
      <c r="D2" s="370"/>
      <c r="E2" s="370"/>
      <c r="F2" s="370"/>
      <c r="G2" s="370"/>
      <c r="H2" s="370"/>
      <c r="I2" s="370"/>
      <c r="J2" s="370"/>
      <c r="K2" s="370"/>
      <c r="L2" s="370"/>
      <c r="M2" s="370"/>
      <c r="N2" s="370"/>
      <c r="O2" s="370"/>
      <c r="P2" s="370"/>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spans="1:50" ht="15" customHeight="1" thickBot="1">
      <c r="A3" s="370"/>
      <c r="B3" s="370"/>
      <c r="C3" s="370"/>
      <c r="D3" s="370"/>
      <c r="E3" s="370"/>
      <c r="F3" s="370"/>
      <c r="G3" s="370"/>
      <c r="H3" s="370"/>
      <c r="I3" s="370"/>
      <c r="J3" s="370"/>
      <c r="K3" s="370"/>
      <c r="L3" s="370"/>
      <c r="M3" s="370"/>
      <c r="N3" s="370"/>
      <c r="O3" s="370"/>
      <c r="P3" s="370"/>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spans="1:50" ht="30" customHeight="1" thickBot="1">
      <c r="A4" s="371" t="s">
        <v>26</v>
      </c>
      <c r="B4" s="371"/>
      <c r="C4" s="371"/>
      <c r="D4" s="371"/>
      <c r="E4" s="371"/>
      <c r="F4" s="371"/>
      <c r="G4" s="372"/>
      <c r="H4" s="379"/>
      <c r="I4" s="380"/>
      <c r="J4" s="380"/>
      <c r="K4" s="380"/>
      <c r="L4" s="380"/>
      <c r="M4" s="380"/>
      <c r="N4" s="380"/>
      <c r="O4" s="380"/>
      <c r="P4" s="381"/>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spans="1:50" s="20" customFormat="1" ht="15" customHeight="1" thickBot="1">
      <c r="A5" s="42"/>
      <c r="B5" s="42"/>
      <c r="C5" s="42"/>
      <c r="D5" s="42"/>
      <c r="E5" s="42"/>
      <c r="F5" s="42"/>
      <c r="G5" s="42"/>
      <c r="H5" s="42"/>
      <c r="I5" s="42"/>
      <c r="J5" s="42"/>
      <c r="K5" s="42"/>
      <c r="L5" s="42"/>
      <c r="M5" s="42"/>
      <c r="N5" s="42"/>
      <c r="O5" s="42"/>
      <c r="P5" s="42"/>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row>
    <row r="6" spans="1:50" ht="30" customHeight="1" thickBot="1">
      <c r="A6" s="371" t="s">
        <v>27</v>
      </c>
      <c r="B6" s="371"/>
      <c r="C6" s="371"/>
      <c r="D6" s="371"/>
      <c r="E6" s="371"/>
      <c r="F6" s="371"/>
      <c r="G6" s="372"/>
      <c r="H6" s="379"/>
      <c r="I6" s="380"/>
      <c r="J6" s="380"/>
      <c r="K6" s="380"/>
      <c r="L6" s="380"/>
      <c r="M6" s="380"/>
      <c r="N6" s="380"/>
      <c r="O6" s="380"/>
      <c r="P6" s="381"/>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spans="1:50" s="20" customFormat="1" ht="15" customHeight="1" thickBot="1">
      <c r="A7" s="42"/>
      <c r="B7" s="42"/>
      <c r="C7" s="42"/>
      <c r="D7" s="42"/>
      <c r="E7" s="42"/>
      <c r="F7" s="42"/>
      <c r="G7" s="42"/>
      <c r="H7" s="42"/>
      <c r="I7" s="42"/>
      <c r="J7" s="42"/>
      <c r="K7" s="42"/>
      <c r="L7" s="42"/>
      <c r="M7" s="42"/>
      <c r="N7" s="42"/>
      <c r="O7" s="42"/>
      <c r="P7" s="42"/>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row>
    <row r="8" spans="1:50" ht="30" customHeight="1" thickBot="1">
      <c r="A8" s="371" t="s">
        <v>28</v>
      </c>
      <c r="B8" s="371"/>
      <c r="C8" s="371"/>
      <c r="D8" s="371"/>
      <c r="E8" s="371"/>
      <c r="F8" s="371"/>
      <c r="G8" s="372"/>
      <c r="H8" s="373"/>
      <c r="I8" s="374"/>
      <c r="J8" s="374"/>
      <c r="K8" s="374"/>
      <c r="L8" s="374"/>
      <c r="M8" s="374"/>
      <c r="N8" s="374"/>
      <c r="O8" s="374"/>
      <c r="P8" s="375"/>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spans="1:50" ht="15" customHeight="1">
      <c r="A9" s="43"/>
      <c r="B9" s="44"/>
      <c r="C9" s="44"/>
      <c r="D9" s="44"/>
      <c r="E9" s="44"/>
      <c r="F9" s="44"/>
      <c r="G9" s="44"/>
      <c r="H9" s="45"/>
      <c r="I9" s="45"/>
      <c r="J9" s="45"/>
      <c r="K9" s="45"/>
      <c r="L9" s="45"/>
      <c r="M9" s="45"/>
      <c r="N9" s="45"/>
      <c r="O9" s="45"/>
      <c r="P9" s="43"/>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spans="1:50" ht="30" customHeight="1">
      <c r="A10" s="371" t="s">
        <v>29</v>
      </c>
      <c r="B10" s="371"/>
      <c r="C10" s="371"/>
      <c r="D10" s="371"/>
      <c r="E10" s="371"/>
      <c r="F10" s="371"/>
      <c r="G10" s="371"/>
      <c r="H10" s="371"/>
      <c r="I10" s="371"/>
      <c r="J10" s="371"/>
      <c r="K10" s="371"/>
      <c r="L10" s="371"/>
      <c r="M10" s="371"/>
      <c r="N10" s="371"/>
      <c r="O10" s="371"/>
      <c r="P10" s="372"/>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spans="1:50" ht="30" customHeight="1">
      <c r="A11" s="46" t="s">
        <v>0</v>
      </c>
      <c r="B11" s="376" t="s">
        <v>30</v>
      </c>
      <c r="C11" s="377"/>
      <c r="D11" s="377"/>
      <c r="E11" s="377"/>
      <c r="F11" s="377"/>
      <c r="G11" s="377" t="s">
        <v>419</v>
      </c>
      <c r="H11" s="377"/>
      <c r="I11" s="377"/>
      <c r="J11" s="377"/>
      <c r="K11" s="377"/>
      <c r="L11" s="377" t="s">
        <v>31</v>
      </c>
      <c r="M11" s="377"/>
      <c r="N11" s="377"/>
      <c r="O11" s="377"/>
      <c r="P11" s="378"/>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spans="1:50" ht="30" customHeight="1">
      <c r="A12" s="46">
        <v>1</v>
      </c>
      <c r="B12" s="366"/>
      <c r="C12" s="367"/>
      <c r="D12" s="367"/>
      <c r="E12" s="367"/>
      <c r="F12" s="367"/>
      <c r="G12" s="367"/>
      <c r="H12" s="367"/>
      <c r="I12" s="367"/>
      <c r="J12" s="367"/>
      <c r="K12" s="367"/>
      <c r="L12" s="382"/>
      <c r="M12" s="367"/>
      <c r="N12" s="367"/>
      <c r="O12" s="367"/>
      <c r="P12" s="383"/>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spans="1:50" ht="30" customHeight="1">
      <c r="A13" s="46">
        <v>2</v>
      </c>
      <c r="B13" s="366"/>
      <c r="C13" s="367"/>
      <c r="D13" s="367"/>
      <c r="E13" s="367"/>
      <c r="F13" s="367"/>
      <c r="G13" s="367"/>
      <c r="H13" s="367"/>
      <c r="I13" s="367"/>
      <c r="J13" s="367"/>
      <c r="K13" s="367"/>
      <c r="L13" s="382"/>
      <c r="M13" s="367"/>
      <c r="N13" s="367"/>
      <c r="O13" s="367"/>
      <c r="P13" s="383"/>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spans="1:50" ht="30" customHeight="1">
      <c r="A14" s="46">
        <v>3</v>
      </c>
      <c r="B14" s="366"/>
      <c r="C14" s="367"/>
      <c r="D14" s="367"/>
      <c r="E14" s="367"/>
      <c r="F14" s="367"/>
      <c r="G14" s="367"/>
      <c r="H14" s="367"/>
      <c r="I14" s="367"/>
      <c r="J14" s="367"/>
      <c r="K14" s="367"/>
      <c r="L14" s="382"/>
      <c r="M14" s="367"/>
      <c r="N14" s="367"/>
      <c r="O14" s="367"/>
      <c r="P14" s="383"/>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spans="1:50" ht="30" customHeight="1">
      <c r="A15" s="46">
        <v>4</v>
      </c>
      <c r="B15" s="366"/>
      <c r="C15" s="367"/>
      <c r="D15" s="367"/>
      <c r="E15" s="367"/>
      <c r="F15" s="367"/>
      <c r="G15" s="367"/>
      <c r="H15" s="367"/>
      <c r="I15" s="367"/>
      <c r="J15" s="367"/>
      <c r="K15" s="367"/>
      <c r="L15" s="382"/>
      <c r="M15" s="367"/>
      <c r="N15" s="367"/>
      <c r="O15" s="367"/>
      <c r="P15" s="383"/>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spans="1:50" ht="30" customHeight="1">
      <c r="A16" s="46">
        <v>5</v>
      </c>
      <c r="B16" s="366"/>
      <c r="C16" s="367"/>
      <c r="D16" s="367"/>
      <c r="E16" s="367"/>
      <c r="F16" s="367"/>
      <c r="G16" s="367"/>
      <c r="H16" s="367"/>
      <c r="I16" s="367"/>
      <c r="J16" s="367"/>
      <c r="K16" s="367"/>
      <c r="L16" s="382"/>
      <c r="M16" s="367"/>
      <c r="N16" s="367"/>
      <c r="O16" s="367"/>
      <c r="P16" s="383"/>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spans="1:50" ht="30" customHeight="1">
      <c r="A17" s="46">
        <v>6</v>
      </c>
      <c r="B17" s="366"/>
      <c r="C17" s="367"/>
      <c r="D17" s="367"/>
      <c r="E17" s="367"/>
      <c r="F17" s="367"/>
      <c r="G17" s="367"/>
      <c r="H17" s="367"/>
      <c r="I17" s="367"/>
      <c r="J17" s="367"/>
      <c r="K17" s="367"/>
      <c r="L17" s="382"/>
      <c r="M17" s="367"/>
      <c r="N17" s="367"/>
      <c r="O17" s="367"/>
      <c r="P17" s="383"/>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spans="1:50" ht="30" customHeight="1">
      <c r="A18" s="46">
        <v>7</v>
      </c>
      <c r="B18" s="366"/>
      <c r="C18" s="367"/>
      <c r="D18" s="367"/>
      <c r="E18" s="367"/>
      <c r="F18" s="367"/>
      <c r="G18" s="367"/>
      <c r="H18" s="367"/>
      <c r="I18" s="367"/>
      <c r="J18" s="367"/>
      <c r="K18" s="367"/>
      <c r="L18" s="382"/>
      <c r="M18" s="367"/>
      <c r="N18" s="367"/>
      <c r="O18" s="367"/>
      <c r="P18" s="383"/>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spans="1:50" ht="30" customHeight="1">
      <c r="A19" s="46">
        <v>8</v>
      </c>
      <c r="B19" s="366"/>
      <c r="C19" s="367"/>
      <c r="D19" s="367"/>
      <c r="E19" s="367"/>
      <c r="F19" s="367"/>
      <c r="G19" s="367"/>
      <c r="H19" s="367"/>
      <c r="I19" s="367"/>
      <c r="J19" s="367"/>
      <c r="K19" s="367"/>
      <c r="L19" s="382"/>
      <c r="M19" s="367"/>
      <c r="N19" s="367"/>
      <c r="O19" s="367"/>
      <c r="P19" s="383"/>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spans="1:50" ht="30" customHeight="1">
      <c r="A20" s="46">
        <v>9</v>
      </c>
      <c r="B20" s="366"/>
      <c r="C20" s="367"/>
      <c r="D20" s="367"/>
      <c r="E20" s="367"/>
      <c r="F20" s="367"/>
      <c r="G20" s="367"/>
      <c r="H20" s="367"/>
      <c r="I20" s="367"/>
      <c r="J20" s="367"/>
      <c r="K20" s="367"/>
      <c r="L20" s="382"/>
      <c r="M20" s="367"/>
      <c r="N20" s="367"/>
      <c r="O20" s="367"/>
      <c r="P20" s="383"/>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spans="1:50" ht="30" customHeight="1">
      <c r="A21" s="46">
        <v>10</v>
      </c>
      <c r="B21" s="366"/>
      <c r="C21" s="367"/>
      <c r="D21" s="367"/>
      <c r="E21" s="367"/>
      <c r="F21" s="367"/>
      <c r="G21" s="367"/>
      <c r="H21" s="367"/>
      <c r="I21" s="367"/>
      <c r="J21" s="367"/>
      <c r="K21" s="367"/>
      <c r="L21" s="382"/>
      <c r="M21" s="367"/>
      <c r="N21" s="367"/>
      <c r="O21" s="367"/>
      <c r="P21" s="383"/>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spans="1:50" ht="30" customHeight="1">
      <c r="A22" s="46">
        <v>11</v>
      </c>
      <c r="B22" s="366"/>
      <c r="C22" s="367"/>
      <c r="D22" s="367"/>
      <c r="E22" s="367"/>
      <c r="F22" s="367"/>
      <c r="G22" s="367"/>
      <c r="H22" s="367"/>
      <c r="I22" s="367"/>
      <c r="J22" s="367"/>
      <c r="K22" s="367"/>
      <c r="L22" s="382"/>
      <c r="M22" s="367"/>
      <c r="N22" s="367"/>
      <c r="O22" s="367"/>
      <c r="P22" s="383"/>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spans="1:50" ht="30" customHeight="1">
      <c r="A23" s="46">
        <v>12</v>
      </c>
      <c r="B23" s="366"/>
      <c r="C23" s="367"/>
      <c r="D23" s="367"/>
      <c r="E23" s="367"/>
      <c r="F23" s="367"/>
      <c r="G23" s="367"/>
      <c r="H23" s="367"/>
      <c r="I23" s="367"/>
      <c r="J23" s="367"/>
      <c r="K23" s="367"/>
      <c r="L23" s="382"/>
      <c r="M23" s="367"/>
      <c r="N23" s="367"/>
      <c r="O23" s="367"/>
      <c r="P23" s="383"/>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spans="1:50" ht="30" customHeight="1">
      <c r="A24" s="46">
        <v>13</v>
      </c>
      <c r="B24" s="366"/>
      <c r="C24" s="367"/>
      <c r="D24" s="367"/>
      <c r="E24" s="367"/>
      <c r="F24" s="367"/>
      <c r="G24" s="367"/>
      <c r="H24" s="367"/>
      <c r="I24" s="367"/>
      <c r="J24" s="367"/>
      <c r="K24" s="367"/>
      <c r="L24" s="382"/>
      <c r="M24" s="367"/>
      <c r="N24" s="367"/>
      <c r="O24" s="367"/>
      <c r="P24" s="383"/>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spans="1:50" ht="30" customHeight="1">
      <c r="A25" s="46">
        <v>14</v>
      </c>
      <c r="B25" s="366"/>
      <c r="C25" s="367"/>
      <c r="D25" s="367"/>
      <c r="E25" s="367"/>
      <c r="F25" s="367"/>
      <c r="G25" s="367"/>
      <c r="H25" s="367"/>
      <c r="I25" s="367"/>
      <c r="J25" s="367"/>
      <c r="K25" s="367"/>
      <c r="L25" s="382"/>
      <c r="M25" s="367"/>
      <c r="N25" s="367"/>
      <c r="O25" s="367"/>
      <c r="P25" s="383"/>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spans="1:50" ht="30" customHeight="1">
      <c r="A26" s="46">
        <v>15</v>
      </c>
      <c r="B26" s="366"/>
      <c r="C26" s="367"/>
      <c r="D26" s="367"/>
      <c r="E26" s="367"/>
      <c r="F26" s="367"/>
      <c r="G26" s="365"/>
      <c r="H26" s="363"/>
      <c r="I26" s="363"/>
      <c r="J26" s="363"/>
      <c r="K26" s="364"/>
      <c r="L26" s="359"/>
      <c r="M26" s="360"/>
      <c r="N26" s="360"/>
      <c r="O26" s="360"/>
      <c r="P26" s="361"/>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spans="1:50" ht="30" customHeight="1">
      <c r="A27" s="46">
        <v>16</v>
      </c>
      <c r="B27" s="366"/>
      <c r="C27" s="367"/>
      <c r="D27" s="367"/>
      <c r="E27" s="367"/>
      <c r="F27" s="367"/>
      <c r="G27" s="365"/>
      <c r="H27" s="363"/>
      <c r="I27" s="363"/>
      <c r="J27" s="363"/>
      <c r="K27" s="364"/>
      <c r="L27" s="359"/>
      <c r="M27" s="360"/>
      <c r="N27" s="360"/>
      <c r="O27" s="360"/>
      <c r="P27" s="361"/>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spans="1:50" ht="30" customHeight="1">
      <c r="A28" s="46">
        <v>17</v>
      </c>
      <c r="B28" s="366"/>
      <c r="C28" s="367"/>
      <c r="D28" s="367"/>
      <c r="E28" s="367"/>
      <c r="F28" s="367"/>
      <c r="G28" s="365"/>
      <c r="H28" s="363"/>
      <c r="I28" s="363"/>
      <c r="J28" s="363"/>
      <c r="K28" s="364"/>
      <c r="L28" s="359"/>
      <c r="M28" s="360"/>
      <c r="N28" s="360"/>
      <c r="O28" s="360"/>
      <c r="P28" s="361"/>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spans="1:50" ht="30" customHeight="1">
      <c r="A29" s="46">
        <v>18</v>
      </c>
      <c r="B29" s="366"/>
      <c r="C29" s="367"/>
      <c r="D29" s="367"/>
      <c r="E29" s="367"/>
      <c r="F29" s="367"/>
      <c r="G29" s="367"/>
      <c r="H29" s="367"/>
      <c r="I29" s="367"/>
      <c r="J29" s="367"/>
      <c r="K29" s="367"/>
      <c r="L29" s="382"/>
      <c r="M29" s="367"/>
      <c r="N29" s="367"/>
      <c r="O29" s="367"/>
      <c r="P29" s="383"/>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spans="1:50" ht="30" customHeight="1">
      <c r="A30" s="46">
        <v>19</v>
      </c>
      <c r="B30" s="362"/>
      <c r="C30" s="363"/>
      <c r="D30" s="363"/>
      <c r="E30" s="363"/>
      <c r="F30" s="364"/>
      <c r="G30" s="365"/>
      <c r="H30" s="363"/>
      <c r="I30" s="363"/>
      <c r="J30" s="363"/>
      <c r="K30" s="364"/>
      <c r="L30" s="359"/>
      <c r="M30" s="360"/>
      <c r="N30" s="360"/>
      <c r="O30" s="360"/>
      <c r="P30" s="361"/>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spans="1:50" ht="30" customHeight="1">
      <c r="A31" s="46">
        <v>20</v>
      </c>
      <c r="B31" s="362"/>
      <c r="C31" s="363"/>
      <c r="D31" s="363"/>
      <c r="E31" s="363"/>
      <c r="F31" s="364"/>
      <c r="G31" s="365"/>
      <c r="H31" s="363"/>
      <c r="I31" s="363"/>
      <c r="J31" s="363"/>
      <c r="K31" s="364"/>
      <c r="L31" s="359"/>
      <c r="M31" s="360"/>
      <c r="N31" s="360"/>
      <c r="O31" s="360"/>
      <c r="P31" s="361"/>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spans="1:50" ht="30" customHeight="1">
      <c r="A32" s="46">
        <v>21</v>
      </c>
      <c r="B32" s="362"/>
      <c r="C32" s="363"/>
      <c r="D32" s="363"/>
      <c r="E32" s="363"/>
      <c r="F32" s="364"/>
      <c r="G32" s="365"/>
      <c r="H32" s="363"/>
      <c r="I32" s="363"/>
      <c r="J32" s="363"/>
      <c r="K32" s="364"/>
      <c r="L32" s="359"/>
      <c r="M32" s="360"/>
      <c r="N32" s="360"/>
      <c r="O32" s="360"/>
      <c r="P32" s="361"/>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spans="1:50" ht="30" customHeight="1">
      <c r="A33" s="46">
        <v>22</v>
      </c>
      <c r="B33" s="362"/>
      <c r="C33" s="363"/>
      <c r="D33" s="363"/>
      <c r="E33" s="363"/>
      <c r="F33" s="364"/>
      <c r="G33" s="365"/>
      <c r="H33" s="363"/>
      <c r="I33" s="363"/>
      <c r="J33" s="363"/>
      <c r="K33" s="364"/>
      <c r="L33" s="359"/>
      <c r="M33" s="360"/>
      <c r="N33" s="360"/>
      <c r="O33" s="360"/>
      <c r="P33" s="361"/>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spans="1:50" ht="30" customHeight="1">
      <c r="A34" s="46">
        <v>23</v>
      </c>
      <c r="B34" s="362"/>
      <c r="C34" s="363"/>
      <c r="D34" s="363"/>
      <c r="E34" s="363"/>
      <c r="F34" s="364"/>
      <c r="G34" s="365"/>
      <c r="H34" s="363"/>
      <c r="I34" s="363"/>
      <c r="J34" s="363"/>
      <c r="K34" s="364"/>
      <c r="L34" s="359"/>
      <c r="M34" s="360"/>
      <c r="N34" s="360"/>
      <c r="O34" s="360"/>
      <c r="P34" s="361"/>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spans="1:50" ht="30" customHeight="1">
      <c r="A35" s="46">
        <v>24</v>
      </c>
      <c r="B35" s="362"/>
      <c r="C35" s="363"/>
      <c r="D35" s="363"/>
      <c r="E35" s="363"/>
      <c r="F35" s="364"/>
      <c r="G35" s="365"/>
      <c r="H35" s="363"/>
      <c r="I35" s="363"/>
      <c r="J35" s="363"/>
      <c r="K35" s="364"/>
      <c r="L35" s="359"/>
      <c r="M35" s="360"/>
      <c r="N35" s="360"/>
      <c r="O35" s="360"/>
      <c r="P35" s="361"/>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spans="1:50" ht="30" customHeight="1">
      <c r="A36" s="46">
        <v>25</v>
      </c>
      <c r="B36" s="366"/>
      <c r="C36" s="367"/>
      <c r="D36" s="367"/>
      <c r="E36" s="367"/>
      <c r="F36" s="367"/>
      <c r="G36" s="367"/>
      <c r="H36" s="367"/>
      <c r="I36" s="367"/>
      <c r="J36" s="367"/>
      <c r="K36" s="367"/>
      <c r="L36" s="382"/>
      <c r="M36" s="367"/>
      <c r="N36" s="367"/>
      <c r="O36" s="367"/>
      <c r="P36" s="383"/>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spans="1:50" ht="30" customHeight="1" thickBot="1">
      <c r="A37" s="46">
        <v>26</v>
      </c>
      <c r="B37" s="366"/>
      <c r="C37" s="367"/>
      <c r="D37" s="367"/>
      <c r="E37" s="367"/>
      <c r="F37" s="367"/>
      <c r="G37" s="367"/>
      <c r="H37" s="367"/>
      <c r="I37" s="367"/>
      <c r="J37" s="367"/>
      <c r="K37" s="367"/>
      <c r="L37" s="387"/>
      <c r="M37" s="387"/>
      <c r="N37" s="387"/>
      <c r="O37" s="387"/>
      <c r="P37" s="388"/>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spans="1:50" ht="15" customHeight="1" thickBot="1">
      <c r="B38" s="21"/>
      <c r="C38" s="21"/>
      <c r="D38" s="21"/>
      <c r="E38" s="21"/>
      <c r="F38" s="21"/>
      <c r="G38" s="21"/>
      <c r="H38" s="21"/>
      <c r="I38" s="21"/>
      <c r="J38" s="21"/>
      <c r="K38" s="21"/>
      <c r="L38" s="21"/>
      <c r="M38" s="21"/>
      <c r="N38" s="21"/>
      <c r="O38" s="21"/>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spans="1:50" ht="30" customHeight="1" thickBot="1">
      <c r="B39" s="392" t="s">
        <v>32</v>
      </c>
      <c r="C39" s="393"/>
      <c r="D39" s="393"/>
      <c r="E39" s="393"/>
      <c r="F39" s="393"/>
      <c r="G39" s="393"/>
      <c r="H39" s="393"/>
      <c r="I39" s="393"/>
      <c r="J39" s="393"/>
      <c r="K39" s="393"/>
      <c r="L39" s="393"/>
      <c r="M39" s="393"/>
      <c r="N39" s="393"/>
      <c r="O39" s="393"/>
      <c r="P39" s="394"/>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spans="1:50" ht="30" customHeight="1" thickBot="1">
      <c r="B40" s="395"/>
      <c r="C40" s="396"/>
      <c r="D40" s="396"/>
      <c r="E40" s="396"/>
      <c r="F40" s="396"/>
      <c r="G40" s="396"/>
      <c r="H40" s="396"/>
      <c r="I40" s="396"/>
      <c r="J40" s="396"/>
      <c r="K40" s="396"/>
      <c r="L40" s="396"/>
      <c r="M40" s="396"/>
      <c r="N40" s="396"/>
      <c r="O40" s="396"/>
      <c r="P40" s="39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spans="1:50" ht="30" customHeight="1">
      <c r="B41" s="395"/>
      <c r="C41" s="396"/>
      <c r="D41" s="396"/>
      <c r="E41" s="396"/>
      <c r="F41" s="396"/>
      <c r="G41" s="396"/>
      <c r="H41" s="396"/>
      <c r="I41" s="396"/>
      <c r="J41" s="396"/>
      <c r="K41" s="396"/>
      <c r="L41" s="396"/>
      <c r="M41" s="396"/>
      <c r="N41" s="396"/>
      <c r="O41" s="396"/>
      <c r="P41" s="39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spans="1:50" ht="30" customHeight="1">
      <c r="B42" s="366"/>
      <c r="C42" s="367"/>
      <c r="D42" s="367"/>
      <c r="E42" s="367"/>
      <c r="F42" s="367"/>
      <c r="G42" s="367"/>
      <c r="H42" s="367"/>
      <c r="I42" s="367"/>
      <c r="J42" s="367"/>
      <c r="K42" s="367"/>
      <c r="L42" s="367"/>
      <c r="M42" s="367"/>
      <c r="N42" s="367"/>
      <c r="O42" s="367"/>
      <c r="P42" s="383"/>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spans="1:50" ht="30" customHeight="1">
      <c r="B43" s="389"/>
      <c r="C43" s="390"/>
      <c r="D43" s="390"/>
      <c r="E43" s="390"/>
      <c r="F43" s="390"/>
      <c r="G43" s="390"/>
      <c r="H43" s="390"/>
      <c r="I43" s="390"/>
      <c r="J43" s="390"/>
      <c r="K43" s="390"/>
      <c r="L43" s="390"/>
      <c r="M43" s="390"/>
      <c r="N43" s="390"/>
      <c r="O43" s="390"/>
      <c r="P43" s="391"/>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spans="1:50" ht="30" customHeight="1">
      <c r="B44" s="366"/>
      <c r="C44" s="367"/>
      <c r="D44" s="367"/>
      <c r="E44" s="367"/>
      <c r="F44" s="367"/>
      <c r="G44" s="367"/>
      <c r="H44" s="367"/>
      <c r="I44" s="367"/>
      <c r="J44" s="367"/>
      <c r="K44" s="367"/>
      <c r="L44" s="367"/>
      <c r="M44" s="367"/>
      <c r="N44" s="367"/>
      <c r="O44" s="367"/>
      <c r="P44" s="383"/>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spans="1:50" ht="30" customHeight="1">
      <c r="B45" s="366"/>
      <c r="C45" s="367"/>
      <c r="D45" s="367"/>
      <c r="E45" s="367"/>
      <c r="F45" s="367"/>
      <c r="G45" s="367"/>
      <c r="H45" s="367"/>
      <c r="I45" s="367"/>
      <c r="J45" s="367"/>
      <c r="K45" s="367"/>
      <c r="L45" s="367"/>
      <c r="M45" s="367"/>
      <c r="N45" s="367"/>
      <c r="O45" s="367"/>
      <c r="P45" s="383"/>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spans="1:50" ht="30" customHeight="1">
      <c r="B46" s="366"/>
      <c r="C46" s="367"/>
      <c r="D46" s="367"/>
      <c r="E46" s="367"/>
      <c r="F46" s="367"/>
      <c r="G46" s="367"/>
      <c r="H46" s="367"/>
      <c r="I46" s="367"/>
      <c r="J46" s="367"/>
      <c r="K46" s="367"/>
      <c r="L46" s="367"/>
      <c r="M46" s="367"/>
      <c r="N46" s="367"/>
      <c r="O46" s="367"/>
      <c r="P46" s="383"/>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spans="1:50" ht="30" customHeight="1" thickBot="1">
      <c r="B47" s="384"/>
      <c r="C47" s="385"/>
      <c r="D47" s="385"/>
      <c r="E47" s="385"/>
      <c r="F47" s="385"/>
      <c r="G47" s="385"/>
      <c r="H47" s="385"/>
      <c r="I47" s="385"/>
      <c r="J47" s="385"/>
      <c r="K47" s="385"/>
      <c r="L47" s="385"/>
      <c r="M47" s="385"/>
      <c r="N47" s="385"/>
      <c r="O47" s="385"/>
      <c r="P47" s="386"/>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spans="1:50">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spans="2:50">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spans="2:50">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spans="2:50">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spans="2:50">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spans="2:50">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spans="2:50">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spans="2:50">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spans="2:50">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spans="2:50">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spans="2:50">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spans="2:50">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spans="2:50">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spans="2:50">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spans="2:50">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spans="2:50">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spans="2:50">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spans="2:50">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spans="2:50">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spans="2:50">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spans="2:50">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spans="2:50">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spans="2:50">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spans="2:50">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spans="2:50">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spans="2:50">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spans="2:50">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spans="2:50">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spans="2:50">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spans="2:50">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spans="2:50">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spans="2:50">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spans="2:50">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spans="2:50">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spans="2:50">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spans="2:50">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spans="2:50">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spans="2:50">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spans="2:50">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spans="2:50">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spans="2:50">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spans="2:50">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spans="2:50">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spans="2:50">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spans="2:50">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spans="2:50">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spans="2:50">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spans="2:50">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spans="2:50">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spans="2:50">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spans="2:50">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spans="2:50">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spans="2:50">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spans="2:50">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spans="2:50">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spans="2:50">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spans="2:50">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spans="2:50">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spans="2:50">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spans="2:50">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spans="2:50">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sheetData>
  <mergeCells count="99">
    <mergeCell ref="L36:P36"/>
    <mergeCell ref="B39:P39"/>
    <mergeCell ref="B40:P40"/>
    <mergeCell ref="B42:P42"/>
    <mergeCell ref="A6:G6"/>
    <mergeCell ref="A8:G8"/>
    <mergeCell ref="A10:P10"/>
    <mergeCell ref="L20:P20"/>
    <mergeCell ref="B41:P41"/>
    <mergeCell ref="L14:P14"/>
    <mergeCell ref="L15:P15"/>
    <mergeCell ref="L16:P16"/>
    <mergeCell ref="L17:P17"/>
    <mergeCell ref="L18:P18"/>
    <mergeCell ref="L19:P19"/>
    <mergeCell ref="B20:F20"/>
    <mergeCell ref="G18:K18"/>
    <mergeCell ref="G19:K19"/>
    <mergeCell ref="G20:K20"/>
    <mergeCell ref="B14:F14"/>
    <mergeCell ref="B15:F15"/>
    <mergeCell ref="B16:F16"/>
    <mergeCell ref="B17:F17"/>
    <mergeCell ref="B18:F18"/>
    <mergeCell ref="B19:F19"/>
    <mergeCell ref="G14:K14"/>
    <mergeCell ref="G15:K15"/>
    <mergeCell ref="G16:K16"/>
    <mergeCell ref="G17:K17"/>
    <mergeCell ref="B45:P45"/>
    <mergeCell ref="B46:P46"/>
    <mergeCell ref="B47:P47"/>
    <mergeCell ref="B25:F25"/>
    <mergeCell ref="G25:K25"/>
    <mergeCell ref="L25:P25"/>
    <mergeCell ref="B37:F37"/>
    <mergeCell ref="G37:K37"/>
    <mergeCell ref="L37:P37"/>
    <mergeCell ref="B44:P44"/>
    <mergeCell ref="B43:P43"/>
    <mergeCell ref="B29:F29"/>
    <mergeCell ref="G29:K29"/>
    <mergeCell ref="L29:P29"/>
    <mergeCell ref="B36:F36"/>
    <mergeCell ref="G36:K36"/>
    <mergeCell ref="B23:F23"/>
    <mergeCell ref="G23:K23"/>
    <mergeCell ref="L23:P23"/>
    <mergeCell ref="B24:F24"/>
    <mergeCell ref="G24:K24"/>
    <mergeCell ref="L24:P24"/>
    <mergeCell ref="B21:F21"/>
    <mergeCell ref="G21:K21"/>
    <mergeCell ref="L21:P21"/>
    <mergeCell ref="B22:F22"/>
    <mergeCell ref="G22:K22"/>
    <mergeCell ref="L22:P22"/>
    <mergeCell ref="B12:F12"/>
    <mergeCell ref="G12:K12"/>
    <mergeCell ref="L12:P12"/>
    <mergeCell ref="B13:F13"/>
    <mergeCell ref="G13:K13"/>
    <mergeCell ref="L13:P13"/>
    <mergeCell ref="A1:P1"/>
    <mergeCell ref="A2:P3"/>
    <mergeCell ref="A4:G4"/>
    <mergeCell ref="H8:P8"/>
    <mergeCell ref="B11:F11"/>
    <mergeCell ref="G11:K11"/>
    <mergeCell ref="L11:P11"/>
    <mergeCell ref="H4:P4"/>
    <mergeCell ref="H6:P6"/>
    <mergeCell ref="L28:P28"/>
    <mergeCell ref="L27:P27"/>
    <mergeCell ref="L26:P26"/>
    <mergeCell ref="B30:F30"/>
    <mergeCell ref="B31:F31"/>
    <mergeCell ref="B28:F28"/>
    <mergeCell ref="B27:F27"/>
    <mergeCell ref="B26:F26"/>
    <mergeCell ref="G26:K26"/>
    <mergeCell ref="G27:K27"/>
    <mergeCell ref="G28:K28"/>
    <mergeCell ref="B32:F32"/>
    <mergeCell ref="G30:K30"/>
    <mergeCell ref="G31:K31"/>
    <mergeCell ref="G32:K32"/>
    <mergeCell ref="L30:P30"/>
    <mergeCell ref="L31:P31"/>
    <mergeCell ref="L32:P32"/>
    <mergeCell ref="L33:P33"/>
    <mergeCell ref="L34:P34"/>
    <mergeCell ref="L35:P35"/>
    <mergeCell ref="B33:F33"/>
    <mergeCell ref="B34:F34"/>
    <mergeCell ref="B35:F35"/>
    <mergeCell ref="G33:K33"/>
    <mergeCell ref="G34:K34"/>
    <mergeCell ref="G35:K3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T26"/>
  <sheetViews>
    <sheetView workbookViewId="0">
      <selection activeCell="F6" sqref="F6"/>
    </sheetView>
  </sheetViews>
  <sheetFormatPr baseColWidth="10" defaultColWidth="9.1640625" defaultRowHeight="15"/>
  <cols>
    <col min="1" max="1" width="15.6640625" style="200" customWidth="1"/>
    <col min="2" max="2" width="12.6640625" customWidth="1"/>
    <col min="3" max="3" width="14" customWidth="1"/>
    <col min="4" max="4" width="13.33203125" customWidth="1"/>
    <col min="5" max="5" width="13.83203125" customWidth="1"/>
    <col min="6" max="6" width="12.5" customWidth="1"/>
    <col min="10" max="10" width="15.1640625" customWidth="1"/>
    <col min="11" max="11" width="12.83203125" customWidth="1"/>
    <col min="12" max="12" width="15.6640625" customWidth="1"/>
    <col min="13" max="13" width="12.83203125" customWidth="1"/>
    <col min="14" max="14" width="12.5" customWidth="1"/>
    <col min="15" max="15" width="14.1640625" customWidth="1"/>
  </cols>
  <sheetData>
    <row r="1" spans="1:20">
      <c r="A1" s="398" t="s">
        <v>416</v>
      </c>
      <c r="B1" s="398"/>
      <c r="C1" s="398"/>
      <c r="D1" s="398"/>
      <c r="E1" s="398"/>
      <c r="F1" s="398"/>
      <c r="J1" s="399" t="s">
        <v>417</v>
      </c>
      <c r="K1" s="399"/>
      <c r="L1" s="399"/>
      <c r="M1" s="399"/>
      <c r="N1" s="399"/>
      <c r="O1" s="399"/>
    </row>
    <row r="2" spans="1:20">
      <c r="A2" s="303"/>
      <c r="B2" s="305" t="s">
        <v>402</v>
      </c>
      <c r="C2" s="306" t="s">
        <v>403</v>
      </c>
      <c r="D2" s="306" t="s">
        <v>404</v>
      </c>
      <c r="E2" s="306" t="s">
        <v>405</v>
      </c>
      <c r="F2" s="306" t="s">
        <v>406</v>
      </c>
      <c r="J2" s="304"/>
      <c r="K2" s="305" t="s">
        <v>402</v>
      </c>
      <c r="L2" s="305" t="s">
        <v>403</v>
      </c>
      <c r="M2" s="305" t="s">
        <v>404</v>
      </c>
      <c r="N2" s="305" t="s">
        <v>405</v>
      </c>
      <c r="O2" s="305" t="s">
        <v>406</v>
      </c>
    </row>
    <row r="3" spans="1:20" ht="64">
      <c r="A3" s="308" t="s">
        <v>410</v>
      </c>
      <c r="B3" s="307"/>
      <c r="C3" s="307"/>
      <c r="D3" s="307"/>
      <c r="E3" s="307"/>
      <c r="F3" s="307"/>
      <c r="J3" s="308" t="s">
        <v>410</v>
      </c>
      <c r="K3" s="307"/>
      <c r="L3" s="307"/>
      <c r="M3" s="307"/>
      <c r="N3" s="307"/>
      <c r="O3" s="307"/>
    </row>
    <row r="4" spans="1:20" ht="64">
      <c r="A4" s="308" t="s">
        <v>408</v>
      </c>
      <c r="B4" s="307"/>
      <c r="C4" s="307"/>
      <c r="D4" s="307"/>
      <c r="E4" s="307"/>
      <c r="F4" s="307"/>
      <c r="J4" s="308" t="s">
        <v>408</v>
      </c>
      <c r="K4" s="307"/>
      <c r="L4" s="307"/>
      <c r="M4" s="307"/>
      <c r="N4" s="307"/>
      <c r="O4" s="307"/>
    </row>
    <row r="5" spans="1:20" ht="48">
      <c r="A5" s="308" t="s">
        <v>411</v>
      </c>
      <c r="B5" s="307"/>
      <c r="C5" s="307"/>
      <c r="D5" s="307"/>
      <c r="E5" s="307"/>
      <c r="F5" s="307"/>
      <c r="J5" s="308" t="s">
        <v>411</v>
      </c>
      <c r="K5" s="307"/>
      <c r="L5" s="307"/>
      <c r="M5" s="307"/>
      <c r="N5" s="307"/>
      <c r="O5" s="307"/>
    </row>
    <row r="6" spans="1:20" ht="48">
      <c r="A6" s="308" t="s">
        <v>412</v>
      </c>
      <c r="B6" s="307"/>
      <c r="C6" s="307"/>
      <c r="D6" s="307"/>
      <c r="E6" s="307"/>
      <c r="F6" s="307"/>
      <c r="J6" s="308" t="s">
        <v>412</v>
      </c>
      <c r="K6" s="307"/>
      <c r="L6" s="307"/>
      <c r="M6" s="307"/>
      <c r="N6" s="307"/>
      <c r="O6" s="307"/>
    </row>
    <row r="7" spans="1:20" ht="48">
      <c r="A7" s="308" t="s">
        <v>413</v>
      </c>
      <c r="B7" s="307"/>
      <c r="C7" s="307"/>
      <c r="D7" s="307"/>
      <c r="E7" s="307"/>
      <c r="F7" s="307"/>
      <c r="J7" s="308" t="s">
        <v>414</v>
      </c>
      <c r="K7" s="307"/>
      <c r="L7" s="307"/>
      <c r="M7" s="307"/>
      <c r="N7" s="307"/>
      <c r="O7" s="307"/>
    </row>
    <row r="8" spans="1:20" ht="96">
      <c r="A8" s="308" t="s">
        <v>415</v>
      </c>
      <c r="B8" s="307"/>
      <c r="C8" s="307"/>
      <c r="D8" s="307"/>
      <c r="E8" s="307"/>
      <c r="F8" s="307"/>
      <c r="J8" s="308" t="s">
        <v>415</v>
      </c>
      <c r="K8" s="307"/>
      <c r="L8" s="307"/>
      <c r="M8" s="307"/>
      <c r="N8" s="307"/>
      <c r="O8" s="307"/>
      <c r="T8" t="s">
        <v>384</v>
      </c>
    </row>
    <row r="9" spans="1:20" ht="48">
      <c r="A9" s="308" t="s">
        <v>409</v>
      </c>
      <c r="B9" s="307"/>
      <c r="C9" s="307"/>
      <c r="D9" s="307"/>
      <c r="E9" s="307"/>
      <c r="F9" s="307"/>
      <c r="J9" s="308" t="s">
        <v>409</v>
      </c>
      <c r="K9" s="307"/>
      <c r="L9" s="307"/>
      <c r="M9" s="307"/>
      <c r="N9" s="307"/>
      <c r="O9" s="307"/>
    </row>
    <row r="23" spans="3:3" ht="16" hidden="1">
      <c r="C23" s="95" t="s">
        <v>2</v>
      </c>
    </row>
    <row r="24" spans="3:3" ht="16" hidden="1">
      <c r="C24" s="95" t="s">
        <v>47</v>
      </c>
    </row>
    <row r="25" spans="3:3" hidden="1">
      <c r="C25" s="234" t="s">
        <v>407</v>
      </c>
    </row>
    <row r="26" spans="3:3" hidden="1"/>
  </sheetData>
  <mergeCells count="2">
    <mergeCell ref="A1:F1"/>
    <mergeCell ref="J1:O1"/>
  </mergeCells>
  <conditionalFormatting sqref="B3:F8 K3:O8">
    <cfRule type="cellIs" dxfId="670" priority="1" operator="equal">
      <formula>"En proceso"</formula>
    </cfRule>
    <cfRule type="cellIs" dxfId="669" priority="2" operator="equal">
      <formula>"No"</formula>
    </cfRule>
    <cfRule type="cellIs" dxfId="668" priority="3" operator="equal">
      <formula>"Sí"</formula>
    </cfRule>
  </conditionalFormatting>
  <dataValidations count="1">
    <dataValidation type="list" allowBlank="1" showInputMessage="1" showErrorMessage="1" sqref="B3:F8 K3:O8" xr:uid="{00000000-0002-0000-0300-000000000000}">
      <formula1>$C$23:$C$25</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t10">
    <pageSetUpPr fitToPage="1"/>
  </sheetPr>
  <dimension ref="A1:Y113"/>
  <sheetViews>
    <sheetView zoomScale="70" zoomScaleNormal="70" zoomScaleSheetLayoutView="80" zoomScalePageLayoutView="55" workbookViewId="0">
      <pane xSplit="4" ySplit="2" topLeftCell="E3" activePane="bottomRight" state="frozen"/>
      <selection pane="topRight" activeCell="E1" sqref="E1"/>
      <selection pane="bottomLeft" activeCell="A3" sqref="A3"/>
      <selection pane="bottomRight" activeCell="E28" sqref="E28"/>
    </sheetView>
  </sheetViews>
  <sheetFormatPr baseColWidth="10" defaultColWidth="9.1640625" defaultRowHeight="15"/>
  <cols>
    <col min="1" max="1" width="5.83203125" style="98" customWidth="1"/>
    <col min="2" max="2" width="16.5" style="98" customWidth="1"/>
    <col min="3" max="3" width="17.33203125" style="98" customWidth="1"/>
    <col min="4" max="4" width="24.33203125" style="98" bestFit="1" customWidth="1"/>
    <col min="5" max="5" width="35.83203125" style="92" customWidth="1"/>
    <col min="6" max="6" width="34.1640625" style="92" customWidth="1"/>
    <col min="7" max="7" width="18.6640625" style="279" customWidth="1"/>
    <col min="8" max="8" width="32.33203125" style="92" customWidth="1"/>
    <col min="9" max="9" width="18.5" style="92" customWidth="1"/>
    <col min="10" max="10" width="42.6640625" style="92" customWidth="1"/>
    <col min="11" max="11" width="41.5" style="92" customWidth="1"/>
    <col min="12" max="12" width="38.6640625" style="92" customWidth="1"/>
    <col min="13" max="13" width="37.5" style="92" customWidth="1"/>
    <col min="14" max="15" width="35.83203125" style="92" customWidth="1"/>
    <col min="16" max="16" width="12.5" style="92" customWidth="1"/>
    <col min="17" max="18" width="35.83203125" style="92" customWidth="1"/>
    <col min="19" max="19" width="12.5" style="92" customWidth="1"/>
    <col min="20" max="21" width="35.83203125" style="92" customWidth="1"/>
    <col min="22" max="22" width="12.5" style="92" customWidth="1"/>
    <col min="23" max="23" width="35.83203125" style="92" customWidth="1"/>
    <col min="24" max="24" width="76.1640625" style="92" customWidth="1"/>
    <col min="25" max="16384" width="9.1640625" style="92"/>
  </cols>
  <sheetData>
    <row r="1" spans="1:25" s="93" customFormat="1" ht="180" customHeight="1">
      <c r="A1" s="400" t="s">
        <v>34</v>
      </c>
      <c r="B1" s="401"/>
      <c r="C1" s="401"/>
      <c r="D1" s="403" t="s">
        <v>33</v>
      </c>
      <c r="E1" s="404"/>
      <c r="F1" s="404"/>
      <c r="G1" s="404"/>
      <c r="H1" s="404"/>
      <c r="I1" s="404"/>
      <c r="J1" s="404"/>
      <c r="K1" s="404"/>
      <c r="L1" s="404"/>
      <c r="M1" s="405"/>
    </row>
    <row r="2" spans="1:25" s="98" customFormat="1" ht="46.5" customHeight="1">
      <c r="A2" s="273" t="s">
        <v>0</v>
      </c>
      <c r="B2" s="270" t="s">
        <v>35</v>
      </c>
      <c r="C2" s="270" t="s">
        <v>197</v>
      </c>
      <c r="D2" s="270" t="s">
        <v>36</v>
      </c>
      <c r="E2" s="270" t="s">
        <v>37</v>
      </c>
      <c r="F2" s="270" t="s">
        <v>38</v>
      </c>
      <c r="G2" s="271" t="s">
        <v>81</v>
      </c>
      <c r="H2" s="270" t="s">
        <v>39</v>
      </c>
      <c r="I2" s="271" t="s">
        <v>40</v>
      </c>
      <c r="J2" s="270" t="s">
        <v>82</v>
      </c>
      <c r="K2" s="274" t="s">
        <v>83</v>
      </c>
      <c r="L2" s="270" t="s">
        <v>385</v>
      </c>
      <c r="M2" s="282" t="s">
        <v>386</v>
      </c>
      <c r="Y2" s="92"/>
    </row>
    <row r="3" spans="1:25" ht="45">
      <c r="A3" s="402">
        <v>1</v>
      </c>
      <c r="B3" s="402" t="s">
        <v>48</v>
      </c>
      <c r="C3" s="402" t="s">
        <v>47</v>
      </c>
      <c r="D3" s="323" t="s">
        <v>41</v>
      </c>
      <c r="E3" s="325" t="s">
        <v>426</v>
      </c>
      <c r="F3" s="264"/>
      <c r="G3" s="275">
        <f>ROUND(IF(F3&lt;&gt;"",VLOOKUP(F3,N$69:O$72,2),0)*3.3333,2)</f>
        <v>0</v>
      </c>
      <c r="H3" s="264"/>
      <c r="I3" s="49">
        <f>ROUND(IF(H3&lt;&gt;"",VLOOKUP(H3,N$69:O$72,2),0)*3.3333,2)</f>
        <v>0</v>
      </c>
      <c r="J3" s="269"/>
      <c r="K3" s="276"/>
      <c r="L3" s="340"/>
      <c r="M3" s="269"/>
      <c r="Y3" s="98"/>
    </row>
    <row r="4" spans="1:25" ht="60">
      <c r="A4" s="402"/>
      <c r="B4" s="402"/>
      <c r="C4" s="402"/>
      <c r="D4" s="323" t="s">
        <v>42</v>
      </c>
      <c r="E4" s="325" t="s">
        <v>428</v>
      </c>
      <c r="F4" s="264"/>
      <c r="G4" s="275">
        <f>IF(G3=0,0,ROUND(IF(F4&lt;&gt;"",VLOOKUP(F4,H$69:I$72,2),0)*3.3333,2))</f>
        <v>0</v>
      </c>
      <c r="H4" s="264"/>
      <c r="I4" s="49">
        <f>IF(I3=0,0,ROUND(IF(H4&lt;&gt;"",VLOOKUP(H4,H$69:I$72,2),0)*3.3333,2))</f>
        <v>0</v>
      </c>
      <c r="J4" s="276"/>
      <c r="K4" s="276"/>
      <c r="L4" s="340"/>
      <c r="M4" s="269"/>
    </row>
    <row r="5" spans="1:25" ht="45">
      <c r="A5" s="402"/>
      <c r="B5" s="402"/>
      <c r="C5" s="402"/>
      <c r="D5" s="323" t="s">
        <v>43</v>
      </c>
      <c r="E5" s="325" t="s">
        <v>427</v>
      </c>
      <c r="F5" s="264"/>
      <c r="G5" s="275">
        <f>IF(G3=0,0,ROUND(IF(F5&lt;&gt;"",VLOOKUP(F5,H$69:I$72,2),0)*3.3333,2))</f>
        <v>0</v>
      </c>
      <c r="H5" s="264"/>
      <c r="I5" s="49">
        <f>IF(I3=0,0,ROUND(IF(H5&lt;&gt;"",VLOOKUP(H5,H$69:I$72,2),0)*3.3333,2))</f>
        <v>0</v>
      </c>
      <c r="J5" s="276"/>
      <c r="K5" s="276"/>
      <c r="L5" s="269"/>
      <c r="M5" s="269"/>
    </row>
    <row r="6" spans="1:25" ht="50.25" hidden="1" customHeight="1">
      <c r="A6" s="402"/>
      <c r="B6" s="402"/>
      <c r="C6" s="402"/>
      <c r="D6" s="323" t="s">
        <v>44</v>
      </c>
      <c r="E6" s="272" t="s">
        <v>1</v>
      </c>
      <c r="F6" s="272"/>
      <c r="G6" s="275">
        <v>0</v>
      </c>
      <c r="H6" s="272"/>
      <c r="I6" s="49">
        <v>0</v>
      </c>
      <c r="J6" s="276"/>
      <c r="K6" s="276"/>
      <c r="L6" s="269"/>
      <c r="M6" s="269"/>
    </row>
    <row r="7" spans="1:25" ht="70.5" customHeight="1">
      <c r="A7" s="402"/>
      <c r="B7" s="402"/>
      <c r="C7" s="402"/>
      <c r="D7" s="323" t="s">
        <v>45</v>
      </c>
      <c r="E7" s="325" t="s">
        <v>230</v>
      </c>
      <c r="F7" s="264"/>
      <c r="G7" s="275">
        <f>IF(G3=0,0,ROUND(IF(F7&lt;&gt;"",VLOOKUP(F7,Q$75:R$77,2),0)*3.3333,2))</f>
        <v>0</v>
      </c>
      <c r="H7" s="264"/>
      <c r="I7" s="49">
        <f>IF(I3=0,0,ROUND(IF(H7&lt;&gt;"",VLOOKUP(H7,Q$75:R$77,2),0)*3.3333,2))</f>
        <v>0</v>
      </c>
      <c r="J7" s="276"/>
      <c r="K7" s="276"/>
      <c r="L7" s="269"/>
      <c r="M7" s="269"/>
    </row>
    <row r="8" spans="1:25" ht="26.25" hidden="1" customHeight="1" thickBot="1">
      <c r="A8" s="402"/>
      <c r="B8" s="402"/>
      <c r="C8" s="402"/>
      <c r="D8" s="323" t="s">
        <v>46</v>
      </c>
      <c r="E8" s="272" t="s">
        <v>1</v>
      </c>
      <c r="F8" s="272"/>
      <c r="G8" s="275">
        <v>0</v>
      </c>
      <c r="H8" s="272"/>
      <c r="I8" s="49">
        <v>0</v>
      </c>
      <c r="J8" s="276"/>
      <c r="K8" s="276"/>
      <c r="L8" s="269"/>
      <c r="M8" s="269"/>
    </row>
    <row r="9" spans="1:25" ht="45">
      <c r="A9" s="402">
        <v>2</v>
      </c>
      <c r="B9" s="402" t="s">
        <v>49</v>
      </c>
      <c r="C9" s="402" t="s">
        <v>47</v>
      </c>
      <c r="D9" s="323" t="s">
        <v>41</v>
      </c>
      <c r="E9" s="325" t="s">
        <v>231</v>
      </c>
      <c r="F9" s="264"/>
      <c r="G9" s="275">
        <f>ROUND(IF(F9&lt;&gt;"",VLOOKUP(F9,N$69:O$71,2),0)*3.3333,2)</f>
        <v>0</v>
      </c>
      <c r="H9" s="264"/>
      <c r="I9" s="49">
        <f>ROUND(IF(H9&lt;&gt;"",VLOOKUP(H9,N$69:O$71,2),0)*3.3333,2)</f>
        <v>0</v>
      </c>
      <c r="J9" s="276"/>
      <c r="K9" s="276"/>
      <c r="L9" s="340"/>
      <c r="M9" s="269"/>
    </row>
    <row r="10" spans="1:25" ht="60">
      <c r="A10" s="402"/>
      <c r="B10" s="402"/>
      <c r="C10" s="402"/>
      <c r="D10" s="323" t="s">
        <v>42</v>
      </c>
      <c r="E10" s="325" t="s">
        <v>429</v>
      </c>
      <c r="F10" s="264"/>
      <c r="G10" s="275">
        <f>IF(G9=0,0,ROUND(IF(F10&lt;&gt;"",VLOOKUP(F10,H$69:I$72,2),0)*3.3333,2))</f>
        <v>0</v>
      </c>
      <c r="H10" s="264"/>
      <c r="I10" s="49">
        <f>IF(I9=0,0,ROUND(IF(H10&lt;&gt;"",VLOOKUP(H10,H$69:I$72,2),0)*3.3333,2))</f>
        <v>0</v>
      </c>
      <c r="J10" s="276"/>
      <c r="K10" s="276"/>
      <c r="L10" s="340"/>
      <c r="M10" s="269"/>
    </row>
    <row r="11" spans="1:25" ht="45">
      <c r="A11" s="402"/>
      <c r="B11" s="402"/>
      <c r="C11" s="402"/>
      <c r="D11" s="323" t="s">
        <v>43</v>
      </c>
      <c r="E11" s="325" t="s">
        <v>430</v>
      </c>
      <c r="F11" s="264"/>
      <c r="G11" s="275">
        <f>IF(G9=0,0,ROUND(IF(F11&lt;&gt;"",VLOOKUP(F11,H$69:I$72,2),0)*3.3333,2))</f>
        <v>0</v>
      </c>
      <c r="H11" s="264"/>
      <c r="I11" s="49">
        <f>IF(I9=0,0,ROUND(IF(H11&lt;&gt;"",VLOOKUP(H11,H$69:I$72,2),0)*3.3333,2))</f>
        <v>0</v>
      </c>
      <c r="J11" s="320"/>
      <c r="K11" s="320"/>
      <c r="L11" s="319"/>
      <c r="M11" s="269"/>
    </row>
    <row r="12" spans="1:25" ht="30">
      <c r="A12" s="402"/>
      <c r="B12" s="402"/>
      <c r="C12" s="402"/>
      <c r="D12" s="323" t="s">
        <v>44</v>
      </c>
      <c r="E12" s="325" t="s">
        <v>431</v>
      </c>
      <c r="F12" s="264"/>
      <c r="G12" s="275">
        <f>IF(G9=0,0,ROUND(IF(F12&lt;&gt;"",VLOOKUP(F12,E$69:F$71,2),0)*3.3333,2))</f>
        <v>0</v>
      </c>
      <c r="H12" s="264"/>
      <c r="I12" s="49">
        <f>IF(I9=0,0,ROUND(IF(H12&lt;&gt;"",VLOOKUP(H12,E$69:F$71,2),0)*3.3333,2))</f>
        <v>0</v>
      </c>
      <c r="J12" s="276"/>
      <c r="K12" s="276"/>
      <c r="L12" s="340"/>
      <c r="M12" s="269"/>
    </row>
    <row r="13" spans="1:25" ht="30">
      <c r="A13" s="402"/>
      <c r="B13" s="402"/>
      <c r="C13" s="402"/>
      <c r="D13" s="323" t="s">
        <v>84</v>
      </c>
      <c r="E13" s="325" t="s">
        <v>432</v>
      </c>
      <c r="F13" s="264"/>
      <c r="G13" s="275">
        <f>IF(G9=0,0,ROUND(IF(F13&lt;&gt;"",VLOOKUP(F13,E$69:F$71,2),0)*3.3333,2))</f>
        <v>0</v>
      </c>
      <c r="H13" s="264"/>
      <c r="I13" s="49">
        <f>IF(I9=0,0,ROUND(IF(H13&lt;&gt;"",VLOOKUP(H13,E$69:F$71,2),0)*3.3333,2))</f>
        <v>0</v>
      </c>
      <c r="J13" s="320"/>
      <c r="K13" s="320"/>
      <c r="L13" s="319"/>
      <c r="M13" s="269"/>
    </row>
    <row r="14" spans="1:25" ht="45">
      <c r="A14" s="402"/>
      <c r="B14" s="402"/>
      <c r="C14" s="402"/>
      <c r="D14" s="323" t="s">
        <v>45</v>
      </c>
      <c r="E14" s="325" t="s">
        <v>232</v>
      </c>
      <c r="F14" s="264"/>
      <c r="G14" s="275">
        <f>IF(G9=0,0,ROUND(IF(F14&lt;&gt;"",VLOOKUP(F14,Q$75:R$77,2),0)*3.3333,2))</f>
        <v>0</v>
      </c>
      <c r="H14" s="264"/>
      <c r="I14" s="49">
        <f>IF(I9=0,0,ROUND(IF(H14&lt;&gt;"",VLOOKUP(H14,Q$75:R$77,2),0)*3.3333,2))</f>
        <v>0</v>
      </c>
      <c r="J14" s="276"/>
      <c r="K14" s="276"/>
      <c r="L14" s="269"/>
      <c r="M14" s="269"/>
    </row>
    <row r="15" spans="1:25" ht="50.25" hidden="1" customHeight="1" thickBot="1">
      <c r="A15" s="402"/>
      <c r="B15" s="402"/>
      <c r="C15" s="402"/>
      <c r="D15" s="323" t="s">
        <v>46</v>
      </c>
      <c r="E15" s="272" t="s">
        <v>1</v>
      </c>
      <c r="F15" s="272"/>
      <c r="G15" s="275">
        <v>0</v>
      </c>
      <c r="H15" s="272"/>
      <c r="I15" s="49">
        <v>0</v>
      </c>
      <c r="J15" s="276"/>
      <c r="K15" s="276"/>
      <c r="L15" s="269"/>
      <c r="M15" s="269"/>
    </row>
    <row r="16" spans="1:25" ht="45">
      <c r="A16" s="402">
        <v>3</v>
      </c>
      <c r="B16" s="402" t="s">
        <v>50</v>
      </c>
      <c r="C16" s="402" t="s">
        <v>2</v>
      </c>
      <c r="D16" s="323" t="s">
        <v>41</v>
      </c>
      <c r="E16" s="325" t="s">
        <v>433</v>
      </c>
      <c r="F16" s="264"/>
      <c r="G16" s="275">
        <f>ROUND(IF(F16&lt;&gt;"",VLOOKUP(F16,E$69:F$71,2),0)*3.3333,2)</f>
        <v>0</v>
      </c>
      <c r="H16" s="264"/>
      <c r="I16" s="49">
        <f>ROUND(IF(H16&lt;&gt;"",VLOOKUP(H16,E$69:F$71,2),0)*3.3333,2)</f>
        <v>0</v>
      </c>
      <c r="J16" s="276"/>
      <c r="K16" s="276"/>
      <c r="L16" s="269"/>
      <c r="M16" s="269"/>
    </row>
    <row r="17" spans="1:16" ht="49.75" customHeight="1">
      <c r="A17" s="402"/>
      <c r="B17" s="402"/>
      <c r="C17" s="402"/>
      <c r="D17" s="323" t="s">
        <v>42</v>
      </c>
      <c r="E17" s="325" t="s">
        <v>233</v>
      </c>
      <c r="F17" s="264"/>
      <c r="G17" s="275">
        <f>IF(G16=0,0,ROUND(IF(F17&lt;&gt;"",VLOOKUP(F17,H$69:I$72,2),0)*3.3333,2))</f>
        <v>0</v>
      </c>
      <c r="H17" s="264"/>
      <c r="I17" s="49">
        <f>IF(I16=0,0, ROUND(IF(H17&lt;&gt;"",VLOOKUP(H17,H$69:I$72,2),0)*3.3333,2))</f>
        <v>0</v>
      </c>
      <c r="J17" s="276"/>
      <c r="K17" s="276"/>
      <c r="L17" s="269"/>
      <c r="M17" s="269"/>
    </row>
    <row r="18" spans="1:16" ht="49.75" customHeight="1">
      <c r="A18" s="402"/>
      <c r="B18" s="402"/>
      <c r="C18" s="402"/>
      <c r="D18" s="323" t="s">
        <v>43</v>
      </c>
      <c r="E18" s="325" t="s">
        <v>234</v>
      </c>
      <c r="F18" s="264"/>
      <c r="G18" s="275">
        <f>IF(G16=0,0,ROUND(IF(F18&lt;&gt;"",VLOOKUP(F18,H$69:I$72,2),0)*3.3333,2))</f>
        <v>0</v>
      </c>
      <c r="H18" s="264"/>
      <c r="I18" s="49">
        <f>IF(I16=0, 0,ROUND(IF(H18&lt;&gt;"",VLOOKUP(H18,H$69:I$72,2),0)*3.3333,2))</f>
        <v>0</v>
      </c>
      <c r="J18" s="276"/>
      <c r="K18" s="276"/>
      <c r="L18" s="269"/>
      <c r="M18" s="269"/>
    </row>
    <row r="19" spans="1:16" ht="75">
      <c r="A19" s="402"/>
      <c r="B19" s="402"/>
      <c r="C19" s="402"/>
      <c r="D19" s="323" t="s">
        <v>44</v>
      </c>
      <c r="E19" s="325" t="s">
        <v>235</v>
      </c>
      <c r="F19" s="264"/>
      <c r="G19" s="275">
        <f>IF(G16=0,0,ROUND(IF(F19&lt;&gt;"",VLOOKUP(F19,H$69:I$72,2),0)*3.3333,2))</f>
        <v>0</v>
      </c>
      <c r="H19" s="264"/>
      <c r="I19" s="49">
        <f>IF(I16=0,0,ROUND(IF(H19&lt;&gt;"",VLOOKUP(H19,H$69:I$72,2),0)*3.3333,2))</f>
        <v>0</v>
      </c>
      <c r="J19" s="276"/>
      <c r="K19" s="276"/>
      <c r="L19" s="269"/>
      <c r="M19" s="269"/>
    </row>
    <row r="20" spans="1:16" ht="60">
      <c r="A20" s="402"/>
      <c r="B20" s="402"/>
      <c r="C20" s="402"/>
      <c r="D20" s="323" t="s">
        <v>45</v>
      </c>
      <c r="E20" s="325" t="s">
        <v>434</v>
      </c>
      <c r="F20" s="264"/>
      <c r="G20" s="275">
        <f>IF(G16=0,0, ROUND(IF(F20&lt;&gt;"",VLOOKUP(F20,E$74:F$76,2,FALSE),0)*3.3333,2))</f>
        <v>0</v>
      </c>
      <c r="H20" s="264"/>
      <c r="I20" s="49">
        <f>IF(I16=0,0,ROUND(IF(H20&lt;&gt;"",VLOOKUP(H20,E$74:F$76,2,FALSE),0)*3.3333,2))</f>
        <v>0</v>
      </c>
      <c r="J20" s="276"/>
      <c r="K20" s="276"/>
      <c r="L20" s="269"/>
      <c r="M20" s="269"/>
    </row>
    <row r="21" spans="1:16" ht="50.25" hidden="1" customHeight="1" thickBot="1">
      <c r="A21" s="402"/>
      <c r="B21" s="323"/>
      <c r="C21" s="402"/>
      <c r="D21" s="323" t="s">
        <v>46</v>
      </c>
      <c r="E21" s="272" t="s">
        <v>1</v>
      </c>
      <c r="F21" s="272"/>
      <c r="G21" s="275">
        <v>0</v>
      </c>
      <c r="H21" s="272"/>
      <c r="I21" s="49">
        <v>0</v>
      </c>
      <c r="J21" s="276"/>
      <c r="K21" s="276"/>
      <c r="L21" s="269"/>
      <c r="M21" s="269"/>
    </row>
    <row r="22" spans="1:16" ht="45">
      <c r="A22" s="402">
        <v>4</v>
      </c>
      <c r="B22" s="402" t="s">
        <v>51</v>
      </c>
      <c r="C22" s="402" t="s">
        <v>47</v>
      </c>
      <c r="D22" s="323" t="s">
        <v>41</v>
      </c>
      <c r="E22" s="325" t="s">
        <v>236</v>
      </c>
      <c r="F22" s="264"/>
      <c r="G22" s="275">
        <f>ROUND(IF(F22&lt;&gt;"",VLOOKUP(F22,E$69:F$71,2),0)*3.3333,2)</f>
        <v>0</v>
      </c>
      <c r="H22" s="264"/>
      <c r="I22" s="49">
        <f>ROUND(IF(H22&lt;&gt;"",VLOOKUP(H22,E$69:F$71,2),0)*3.3333,2)</f>
        <v>0</v>
      </c>
      <c r="J22" s="276"/>
      <c r="K22" s="276"/>
      <c r="L22" s="269"/>
      <c r="M22" s="269"/>
    </row>
    <row r="23" spans="1:16" ht="45">
      <c r="A23" s="402"/>
      <c r="B23" s="402"/>
      <c r="C23" s="402"/>
      <c r="D23" s="323" t="s">
        <v>42</v>
      </c>
      <c r="E23" s="325" t="s">
        <v>237</v>
      </c>
      <c r="F23" s="264"/>
      <c r="G23" s="275">
        <f>IF(G22=0,0,ROUND(IF(F23&lt;&gt;"",VLOOKUP(F23,H$69:I$72,2),0)*3.3333,2))</f>
        <v>0</v>
      </c>
      <c r="H23" s="264"/>
      <c r="I23" s="49">
        <f>IF(I22=0,0,ROUND(IF(H23&lt;&gt;"",VLOOKUP(H23,H$69:I$72,2),0)*3.3333,2))</f>
        <v>0</v>
      </c>
      <c r="J23" s="276"/>
      <c r="K23" s="276"/>
      <c r="L23" s="269"/>
      <c r="M23" s="344"/>
      <c r="N23" s="327"/>
      <c r="P23" s="345"/>
    </row>
    <row r="24" spans="1:16" ht="30">
      <c r="A24" s="402"/>
      <c r="B24" s="402"/>
      <c r="C24" s="402"/>
      <c r="D24" s="323" t="s">
        <v>43</v>
      </c>
      <c r="E24" s="325" t="s">
        <v>169</v>
      </c>
      <c r="F24" s="264"/>
      <c r="G24" s="275">
        <f>IF(G22=0,0,ROUND(IF(F24&lt;&gt;"",VLOOKUP(F24,K$69:L$73,2,FALSE),0)*2,2))</f>
        <v>0</v>
      </c>
      <c r="H24" s="264"/>
      <c r="I24" s="49">
        <f>IF(I22=0,0,ROUND(IF(H24&lt;&gt;"",VLOOKUP(H24,K$69:L$73,2,FALSE),0)*2,2))</f>
        <v>0</v>
      </c>
      <c r="J24" s="320"/>
      <c r="K24" s="320"/>
      <c r="L24" s="319"/>
      <c r="M24" s="344"/>
      <c r="P24" s="345"/>
    </row>
    <row r="25" spans="1:16" ht="60">
      <c r="A25" s="402"/>
      <c r="B25" s="402"/>
      <c r="C25" s="402"/>
      <c r="D25" s="323" t="s">
        <v>44</v>
      </c>
      <c r="E25" s="325" t="s">
        <v>238</v>
      </c>
      <c r="F25" s="264"/>
      <c r="G25" s="275">
        <f>IF(G22=0,0,ROUND(IF(F25&lt;&gt;"",VLOOKUP(F25,H$69:I$72,2),0)*3.3333,2))</f>
        <v>0</v>
      </c>
      <c r="H25" s="264"/>
      <c r="I25" s="49">
        <f>IF(I22=0,0,ROUND(IF(H25&lt;&gt;"",VLOOKUP(H25,H$69:I$72,2),0)*3.3333,2))</f>
        <v>0</v>
      </c>
      <c r="J25" s="276"/>
      <c r="K25" s="276"/>
      <c r="L25" s="269"/>
      <c r="M25" s="269"/>
      <c r="N25" s="327"/>
    </row>
    <row r="26" spans="1:16" ht="45">
      <c r="A26" s="402"/>
      <c r="B26" s="402"/>
      <c r="C26" s="402"/>
      <c r="D26" s="323" t="s">
        <v>45</v>
      </c>
      <c r="E26" s="325" t="s">
        <v>239</v>
      </c>
      <c r="F26" s="264"/>
      <c r="G26" s="275">
        <f>IF(G22=0,0,ROUND(IF(F26&lt;&gt;"",VLOOKUP(F26,Q$75:R$77,2),0)*3.3333,2))</f>
        <v>0</v>
      </c>
      <c r="H26" s="264"/>
      <c r="I26" s="49">
        <f>IF(I22=0,0,ROUND(IF(H26&lt;&gt;"",VLOOKUP(H26,Q$75:R$77,2),0)*3.3333,2))</f>
        <v>0</v>
      </c>
      <c r="J26" s="276"/>
      <c r="K26" s="276"/>
      <c r="L26" s="269"/>
      <c r="M26" s="269"/>
      <c r="N26" s="327"/>
    </row>
    <row r="27" spans="1:16" ht="45">
      <c r="A27" s="402"/>
      <c r="B27" s="402"/>
      <c r="C27" s="402"/>
      <c r="D27" s="323" t="s">
        <v>46</v>
      </c>
      <c r="E27" s="325" t="s">
        <v>240</v>
      </c>
      <c r="F27" s="264"/>
      <c r="G27" s="275">
        <f>IF(G22=0,0,ROUND(IF(F27&lt;&gt;"",VLOOKUP(F27,E$69:F$71,2),0)*3.3333,2))</f>
        <v>0</v>
      </c>
      <c r="H27" s="264"/>
      <c r="I27" s="49">
        <f>IF(I22=0,0,ROUND(IF(H27&lt;&gt;"",VLOOKUP(H27,E$69:F$71,2),0)*3.3333,2))</f>
        <v>0</v>
      </c>
      <c r="J27" s="276"/>
      <c r="K27" s="276"/>
      <c r="L27" s="269"/>
      <c r="M27" s="269"/>
      <c r="N27" s="327"/>
    </row>
    <row r="28" spans="1:16" ht="78" customHeight="1">
      <c r="A28" s="328">
        <v>5</v>
      </c>
      <c r="B28" s="328" t="s">
        <v>198</v>
      </c>
      <c r="C28" s="323" t="s">
        <v>47</v>
      </c>
      <c r="D28" s="323" t="s">
        <v>41</v>
      </c>
      <c r="E28" s="325" t="s">
        <v>435</v>
      </c>
      <c r="F28" s="350"/>
      <c r="G28" s="330">
        <f>ROUND(IF(F28&lt;&gt;"",VLOOKUP(F28,E$69:F$71,2),0)*3.3333,2)</f>
        <v>0</v>
      </c>
      <c r="H28" s="329"/>
      <c r="I28" s="330">
        <f>ROUND(IF(H28&lt;&gt;"",VLOOKUP(H28,E$69:F$71,2),0)*3.3333,2)</f>
        <v>0</v>
      </c>
      <c r="J28" s="269"/>
      <c r="K28" s="269"/>
      <c r="L28" s="269"/>
      <c r="M28" s="269"/>
      <c r="N28" s="327"/>
    </row>
    <row r="29" spans="1:16" ht="50.25" customHeight="1">
      <c r="E29" s="278"/>
      <c r="G29" s="96"/>
    </row>
    <row r="31" spans="1:16">
      <c r="F31" s="351"/>
    </row>
    <row r="32" spans="1:16">
      <c r="F32" s="351"/>
    </row>
    <row r="33" spans="6:7" ht="16">
      <c r="F33" s="352"/>
      <c r="G33" s="280"/>
    </row>
    <row r="52" spans="5:5">
      <c r="E52" s="281"/>
    </row>
    <row r="63" spans="5:5" ht="33.75" customHeight="1"/>
    <row r="65" spans="2:25">
      <c r="B65" s="92"/>
      <c r="C65" s="92"/>
      <c r="D65" s="92"/>
      <c r="G65" s="96"/>
    </row>
    <row r="66" spans="2:25">
      <c r="B66" s="92"/>
      <c r="C66" s="92"/>
      <c r="D66" s="92"/>
      <c r="G66" s="96"/>
    </row>
    <row r="67" spans="2:25">
      <c r="B67" s="92"/>
      <c r="C67" s="92"/>
      <c r="D67" s="92"/>
      <c r="G67" s="96"/>
    </row>
    <row r="68" spans="2:25" hidden="1">
      <c r="B68" s="92"/>
      <c r="C68" s="92"/>
      <c r="D68" s="92"/>
      <c r="G68" s="96"/>
    </row>
    <row r="69" spans="2:25" ht="16" hidden="1">
      <c r="B69" s="92"/>
      <c r="C69" s="92"/>
      <c r="D69" s="92"/>
      <c r="E69" s="92" t="s">
        <v>52</v>
      </c>
      <c r="F69" s="92">
        <v>0</v>
      </c>
      <c r="G69" s="96"/>
      <c r="H69" s="92" t="s">
        <v>53</v>
      </c>
      <c r="I69" s="92">
        <v>2</v>
      </c>
      <c r="K69" s="92" t="s">
        <v>54</v>
      </c>
      <c r="L69" s="92">
        <v>1</v>
      </c>
      <c r="N69" s="92" t="s">
        <v>52</v>
      </c>
      <c r="O69" s="346">
        <v>0</v>
      </c>
      <c r="Q69" s="92" t="s">
        <v>52</v>
      </c>
      <c r="R69" s="92">
        <v>0</v>
      </c>
      <c r="T69" s="92" t="s">
        <v>55</v>
      </c>
      <c r="U69" s="92">
        <v>0</v>
      </c>
      <c r="V69" s="92" t="s">
        <v>55</v>
      </c>
      <c r="W69" s="92">
        <v>0</v>
      </c>
      <c r="X69" s="92" t="s">
        <v>56</v>
      </c>
      <c r="Y69" s="92">
        <v>3</v>
      </c>
    </row>
    <row r="70" spans="2:25" ht="16" hidden="1">
      <c r="B70" s="92"/>
      <c r="C70" s="92"/>
      <c r="D70" s="92"/>
      <c r="E70" s="92" t="s">
        <v>64</v>
      </c>
      <c r="F70" s="92">
        <v>1.5</v>
      </c>
      <c r="G70" s="96"/>
      <c r="H70" s="92" t="s">
        <v>58</v>
      </c>
      <c r="I70" s="92">
        <v>1</v>
      </c>
      <c r="K70" s="92" t="s">
        <v>59</v>
      </c>
      <c r="L70" s="92">
        <v>2</v>
      </c>
      <c r="N70" s="92" t="s">
        <v>60</v>
      </c>
      <c r="O70" s="346">
        <v>3</v>
      </c>
      <c r="Q70" s="92" t="s">
        <v>61</v>
      </c>
      <c r="R70" s="92">
        <v>3</v>
      </c>
      <c r="T70" s="92" t="s">
        <v>117</v>
      </c>
      <c r="U70" s="92">
        <v>3</v>
      </c>
      <c r="V70" s="92" t="s">
        <v>62</v>
      </c>
      <c r="W70" s="92">
        <v>1.5</v>
      </c>
      <c r="X70" s="92" t="s">
        <v>63</v>
      </c>
      <c r="Y70" s="92">
        <v>2</v>
      </c>
    </row>
    <row r="71" spans="2:25" ht="16" hidden="1">
      <c r="B71" s="92"/>
      <c r="C71" s="92"/>
      <c r="D71" s="92"/>
      <c r="E71" s="92" t="s">
        <v>57</v>
      </c>
      <c r="F71" s="92">
        <v>3</v>
      </c>
      <c r="G71" s="96"/>
      <c r="H71" s="92" t="s">
        <v>65</v>
      </c>
      <c r="I71" s="92">
        <v>3</v>
      </c>
      <c r="K71" s="92" t="s">
        <v>66</v>
      </c>
      <c r="L71" s="92">
        <v>4</v>
      </c>
      <c r="N71" s="92" t="s">
        <v>67</v>
      </c>
      <c r="O71" s="346">
        <v>1.5</v>
      </c>
      <c r="Q71" s="92" t="s">
        <v>64</v>
      </c>
      <c r="R71" s="92">
        <v>1.5</v>
      </c>
      <c r="T71" s="92" t="s">
        <v>68</v>
      </c>
      <c r="U71" s="92">
        <v>1.5</v>
      </c>
      <c r="V71" s="92" t="s">
        <v>69</v>
      </c>
      <c r="W71" s="92">
        <v>3</v>
      </c>
      <c r="X71" s="92" t="s">
        <v>70</v>
      </c>
      <c r="Y71" s="92">
        <v>1</v>
      </c>
    </row>
    <row r="72" spans="2:25" ht="16" hidden="1">
      <c r="B72" s="92"/>
      <c r="C72" s="92"/>
      <c r="D72" s="92"/>
      <c r="G72" s="96"/>
      <c r="H72" s="92" t="s">
        <v>71</v>
      </c>
      <c r="I72" s="92">
        <v>0</v>
      </c>
      <c r="K72" s="92" t="s">
        <v>72</v>
      </c>
      <c r="L72" s="92">
        <v>3</v>
      </c>
      <c r="X72" s="92" t="s">
        <v>73</v>
      </c>
      <c r="Y72" s="92">
        <v>4</v>
      </c>
    </row>
    <row r="73" spans="2:25" ht="32" hidden="1">
      <c r="B73" s="92"/>
      <c r="C73" s="92"/>
      <c r="D73" s="92"/>
      <c r="G73" s="96"/>
      <c r="K73" s="92" t="s">
        <v>74</v>
      </c>
      <c r="L73" s="92">
        <v>5</v>
      </c>
      <c r="Q73" s="94" t="s">
        <v>118</v>
      </c>
    </row>
    <row r="74" spans="2:25" ht="16" hidden="1">
      <c r="B74" s="92"/>
      <c r="C74" s="92"/>
      <c r="D74" s="92"/>
      <c r="E74" s="92" t="s">
        <v>52</v>
      </c>
      <c r="F74" s="92">
        <v>3</v>
      </c>
      <c r="G74" s="96"/>
    </row>
    <row r="75" spans="2:25" ht="16" hidden="1">
      <c r="B75" s="92"/>
      <c r="C75" s="92"/>
      <c r="D75" s="92"/>
      <c r="E75" s="92" t="s">
        <v>64</v>
      </c>
      <c r="F75" s="92">
        <v>1.5</v>
      </c>
      <c r="G75" s="96"/>
      <c r="Q75" s="92" t="s">
        <v>52</v>
      </c>
      <c r="R75" s="92">
        <v>3</v>
      </c>
    </row>
    <row r="76" spans="2:25" ht="16" hidden="1">
      <c r="B76" s="92"/>
      <c r="C76" s="92"/>
      <c r="D76" s="92"/>
      <c r="E76" s="92" t="s">
        <v>57</v>
      </c>
      <c r="F76" s="92">
        <v>0</v>
      </c>
      <c r="G76" s="96"/>
      <c r="Q76" s="92" t="s">
        <v>61</v>
      </c>
      <c r="R76" s="92">
        <v>0</v>
      </c>
    </row>
    <row r="77" spans="2:25" ht="16" hidden="1">
      <c r="B77" s="92"/>
      <c r="C77" s="92"/>
      <c r="D77" s="92"/>
      <c r="G77" s="96"/>
      <c r="Q77" s="92" t="s">
        <v>64</v>
      </c>
      <c r="R77" s="92">
        <v>1.5</v>
      </c>
    </row>
    <row r="78" spans="2:25" hidden="1">
      <c r="B78" s="92"/>
      <c r="C78" s="92"/>
      <c r="D78" s="92"/>
      <c r="G78" s="96"/>
    </row>
    <row r="79" spans="2:25" hidden="1">
      <c r="B79" s="92"/>
      <c r="C79" s="92"/>
      <c r="D79" s="92"/>
      <c r="G79" s="96"/>
    </row>
    <row r="80" spans="2:25" ht="16" hidden="1">
      <c r="B80" s="92"/>
      <c r="C80" s="92"/>
      <c r="D80" s="92"/>
      <c r="G80" s="96"/>
      <c r="X80" s="92" t="s">
        <v>52</v>
      </c>
      <c r="Y80" s="92">
        <v>0</v>
      </c>
    </row>
    <row r="81" spans="2:25" ht="16" hidden="1">
      <c r="B81" s="92"/>
      <c r="C81" s="92"/>
      <c r="D81" s="92"/>
      <c r="E81" s="92" t="s">
        <v>76</v>
      </c>
      <c r="F81" s="92">
        <v>0</v>
      </c>
      <c r="G81" s="96"/>
      <c r="K81" s="92" t="s">
        <v>54</v>
      </c>
      <c r="L81" s="92">
        <v>3</v>
      </c>
      <c r="N81" s="92" t="s">
        <v>54</v>
      </c>
      <c r="O81" s="92">
        <v>1</v>
      </c>
      <c r="Q81" s="92" t="s">
        <v>52</v>
      </c>
      <c r="R81" s="92">
        <v>0</v>
      </c>
      <c r="T81" s="95" t="s">
        <v>2</v>
      </c>
      <c r="U81" s="92">
        <v>0</v>
      </c>
      <c r="X81" s="92" t="s">
        <v>47</v>
      </c>
      <c r="Y81" s="92">
        <v>3</v>
      </c>
    </row>
    <row r="82" spans="2:25" ht="16" hidden="1">
      <c r="B82" s="92"/>
      <c r="C82" s="92"/>
      <c r="D82" s="92"/>
      <c r="E82" s="92" t="s">
        <v>54</v>
      </c>
      <c r="F82" s="92">
        <v>2</v>
      </c>
      <c r="G82" s="96"/>
      <c r="H82" s="92" t="s">
        <v>52</v>
      </c>
      <c r="I82" s="92">
        <v>0</v>
      </c>
      <c r="K82" s="92" t="s">
        <v>59</v>
      </c>
      <c r="L82" s="92">
        <v>1.5</v>
      </c>
      <c r="N82" s="92" t="s">
        <v>59</v>
      </c>
      <c r="O82" s="92">
        <v>2</v>
      </c>
      <c r="Q82" s="92" t="s">
        <v>75</v>
      </c>
      <c r="R82" s="92">
        <v>3</v>
      </c>
      <c r="T82" s="95" t="s">
        <v>47</v>
      </c>
      <c r="U82" s="92">
        <v>2</v>
      </c>
      <c r="V82" s="92" t="s">
        <v>2</v>
      </c>
      <c r="W82" s="92">
        <v>0</v>
      </c>
      <c r="X82" s="92" t="s">
        <v>116</v>
      </c>
      <c r="Y82" s="92">
        <v>1.5</v>
      </c>
    </row>
    <row r="83" spans="2:25" ht="16" hidden="1">
      <c r="B83" s="92"/>
      <c r="C83" s="92"/>
      <c r="D83" s="92"/>
      <c r="E83" s="92" t="s">
        <v>59</v>
      </c>
      <c r="F83" s="92">
        <v>3</v>
      </c>
      <c r="G83" s="96"/>
      <c r="H83" s="92" t="s">
        <v>61</v>
      </c>
      <c r="I83" s="92">
        <v>4</v>
      </c>
      <c r="K83" s="92" t="s">
        <v>52</v>
      </c>
      <c r="L83" s="92">
        <v>0</v>
      </c>
      <c r="N83" s="92" t="s">
        <v>66</v>
      </c>
      <c r="O83" s="92">
        <v>4</v>
      </c>
      <c r="Q83" s="92" t="s">
        <v>121</v>
      </c>
      <c r="R83" s="92">
        <v>1.5</v>
      </c>
      <c r="V83" s="92" t="s">
        <v>47</v>
      </c>
      <c r="W83" s="92">
        <v>2</v>
      </c>
    </row>
    <row r="84" spans="2:25" ht="16" hidden="1">
      <c r="B84" s="92"/>
      <c r="C84" s="92"/>
      <c r="D84" s="92"/>
      <c r="E84" s="92" t="s">
        <v>72</v>
      </c>
      <c r="F84" s="92">
        <v>4</v>
      </c>
      <c r="G84" s="96"/>
      <c r="H84" s="92" t="s">
        <v>161</v>
      </c>
      <c r="I84" s="92">
        <v>2</v>
      </c>
      <c r="N84" s="92" t="s">
        <v>72</v>
      </c>
      <c r="O84" s="92">
        <v>3</v>
      </c>
    </row>
    <row r="85" spans="2:25" ht="16" hidden="1">
      <c r="B85" s="92"/>
      <c r="C85" s="92"/>
      <c r="D85" s="92"/>
      <c r="G85" s="96"/>
      <c r="Q85" s="92" t="s">
        <v>400</v>
      </c>
      <c r="R85" s="92">
        <v>0</v>
      </c>
    </row>
    <row r="86" spans="2:25" ht="16" hidden="1">
      <c r="B86" s="92"/>
      <c r="C86" s="92"/>
      <c r="D86" s="92"/>
      <c r="G86" s="96"/>
      <c r="Q86" s="92" t="s">
        <v>396</v>
      </c>
      <c r="R86" s="92">
        <v>4</v>
      </c>
    </row>
    <row r="87" spans="2:25" ht="16" hidden="1">
      <c r="B87" s="92"/>
      <c r="C87" s="92"/>
      <c r="D87" s="92"/>
      <c r="G87" s="96"/>
      <c r="Q87" s="92" t="s">
        <v>397</v>
      </c>
      <c r="R87" s="92">
        <v>3</v>
      </c>
    </row>
    <row r="88" spans="2:25" ht="16" hidden="1">
      <c r="B88" s="92"/>
      <c r="C88" s="92"/>
      <c r="D88" s="92"/>
      <c r="G88" s="96"/>
      <c r="N88" s="92" t="s">
        <v>54</v>
      </c>
      <c r="O88" s="92">
        <v>2</v>
      </c>
      <c r="Q88" s="92" t="s">
        <v>398</v>
      </c>
      <c r="R88" s="92">
        <v>2</v>
      </c>
    </row>
    <row r="89" spans="2:25" ht="16" hidden="1">
      <c r="B89" s="92"/>
      <c r="C89" s="92"/>
      <c r="D89" s="92"/>
      <c r="G89" s="96"/>
      <c r="N89" s="92" t="s">
        <v>59</v>
      </c>
      <c r="O89" s="92">
        <v>3</v>
      </c>
      <c r="Q89" s="92" t="s">
        <v>399</v>
      </c>
      <c r="R89" s="92">
        <v>1</v>
      </c>
    </row>
    <row r="90" spans="2:25" ht="16" hidden="1">
      <c r="B90" s="92"/>
      <c r="C90" s="92"/>
      <c r="D90" s="92"/>
      <c r="E90" s="92" t="s">
        <v>54</v>
      </c>
      <c r="F90" s="92">
        <v>3</v>
      </c>
      <c r="G90" s="96"/>
      <c r="H90" s="92" t="s">
        <v>52</v>
      </c>
      <c r="I90" s="92">
        <v>0</v>
      </c>
      <c r="J90" s="92" t="s">
        <v>394</v>
      </c>
      <c r="K90" s="92">
        <v>3</v>
      </c>
      <c r="N90" s="92" t="s">
        <v>66</v>
      </c>
      <c r="O90" s="92">
        <v>5</v>
      </c>
    </row>
    <row r="91" spans="2:25" ht="16" hidden="1">
      <c r="B91" s="92"/>
      <c r="C91" s="92"/>
      <c r="D91" s="92"/>
      <c r="E91" s="92" t="s">
        <v>77</v>
      </c>
      <c r="F91" s="92">
        <v>1.5</v>
      </c>
      <c r="G91" s="96"/>
      <c r="H91" s="92" t="s">
        <v>114</v>
      </c>
      <c r="I91" s="92">
        <v>1.5</v>
      </c>
      <c r="J91" s="92" t="s">
        <v>395</v>
      </c>
      <c r="K91" s="92">
        <v>1.5</v>
      </c>
      <c r="N91" s="92" t="s">
        <v>72</v>
      </c>
      <c r="O91" s="92">
        <v>4</v>
      </c>
    </row>
    <row r="92" spans="2:25" ht="16.5" hidden="1" customHeight="1">
      <c r="B92" s="92"/>
      <c r="C92" s="92"/>
      <c r="D92" s="92"/>
      <c r="E92" s="92" t="s">
        <v>52</v>
      </c>
      <c r="F92" s="92">
        <v>0</v>
      </c>
      <c r="G92" s="96"/>
      <c r="H92" s="92" t="s">
        <v>115</v>
      </c>
      <c r="I92" s="92">
        <v>3</v>
      </c>
      <c r="J92" s="92" t="s">
        <v>189</v>
      </c>
      <c r="K92" s="92">
        <v>0</v>
      </c>
      <c r="N92" s="92" t="s">
        <v>76</v>
      </c>
      <c r="O92" s="92">
        <v>1</v>
      </c>
    </row>
    <row r="93" spans="2:25" hidden="1">
      <c r="B93" s="92"/>
      <c r="C93" s="92"/>
      <c r="D93" s="92"/>
      <c r="G93" s="96"/>
    </row>
    <row r="94" spans="2:25" hidden="1">
      <c r="B94" s="92"/>
      <c r="C94" s="92"/>
      <c r="D94" s="92"/>
      <c r="G94" s="96"/>
    </row>
    <row r="95" spans="2:25" hidden="1">
      <c r="B95" s="92"/>
      <c r="C95" s="92"/>
      <c r="D95" s="92"/>
      <c r="G95" s="96"/>
    </row>
    <row r="96" spans="2:25">
      <c r="B96" s="92"/>
      <c r="C96" s="92"/>
      <c r="D96" s="92"/>
      <c r="G96" s="96"/>
    </row>
    <row r="97" spans="2:7">
      <c r="B97" s="92"/>
      <c r="C97" s="92"/>
      <c r="D97" s="92"/>
      <c r="G97" s="96"/>
    </row>
    <row r="98" spans="2:7">
      <c r="B98" s="92"/>
      <c r="C98" s="92"/>
      <c r="D98" s="92"/>
      <c r="G98" s="96"/>
    </row>
    <row r="99" spans="2:7">
      <c r="B99" s="92"/>
      <c r="C99" s="92"/>
      <c r="D99" s="92"/>
      <c r="G99" s="96"/>
    </row>
    <row r="100" spans="2:7">
      <c r="B100" s="92"/>
      <c r="C100" s="92"/>
      <c r="D100" s="92"/>
      <c r="G100" s="96"/>
    </row>
    <row r="101" spans="2:7">
      <c r="B101" s="92"/>
      <c r="C101" s="92"/>
      <c r="D101" s="92"/>
      <c r="G101" s="96"/>
    </row>
    <row r="102" spans="2:7">
      <c r="B102" s="92"/>
      <c r="C102" s="92"/>
      <c r="D102" s="92"/>
      <c r="G102" s="96"/>
    </row>
    <row r="103" spans="2:7">
      <c r="B103" s="92"/>
      <c r="C103" s="92"/>
      <c r="D103" s="92"/>
      <c r="G103" s="96"/>
    </row>
    <row r="104" spans="2:7">
      <c r="B104" s="92"/>
      <c r="C104" s="92"/>
      <c r="D104" s="92"/>
      <c r="G104" s="96"/>
    </row>
    <row r="105" spans="2:7">
      <c r="B105" s="92"/>
      <c r="C105" s="92"/>
      <c r="D105" s="92"/>
      <c r="G105" s="96"/>
    </row>
    <row r="106" spans="2:7">
      <c r="B106" s="92"/>
      <c r="C106" s="92"/>
      <c r="D106" s="92"/>
      <c r="G106" s="96"/>
    </row>
    <row r="107" spans="2:7">
      <c r="B107" s="92"/>
      <c r="C107" s="92"/>
      <c r="D107" s="92"/>
      <c r="G107" s="96"/>
    </row>
    <row r="108" spans="2:7">
      <c r="B108" s="92"/>
      <c r="C108" s="92"/>
      <c r="D108" s="92"/>
      <c r="G108" s="96"/>
    </row>
    <row r="109" spans="2:7">
      <c r="B109" s="92"/>
      <c r="C109" s="92"/>
      <c r="D109" s="92"/>
      <c r="G109" s="96"/>
    </row>
    <row r="110" spans="2:7">
      <c r="B110" s="92"/>
      <c r="C110" s="92"/>
      <c r="D110" s="92"/>
      <c r="G110" s="96"/>
    </row>
    <row r="111" spans="2:7">
      <c r="B111" s="92"/>
      <c r="C111" s="92"/>
      <c r="D111" s="92"/>
      <c r="G111" s="96"/>
    </row>
    <row r="112" spans="2:7">
      <c r="B112" s="92"/>
      <c r="C112" s="92"/>
      <c r="D112" s="92"/>
      <c r="G112" s="96"/>
    </row>
    <row r="113" spans="2:7">
      <c r="B113" s="92"/>
      <c r="C113" s="92"/>
      <c r="D113" s="92"/>
      <c r="G113" s="96"/>
    </row>
  </sheetData>
  <sheetProtection formatColumns="0" selectLockedCells="1"/>
  <sortState xmlns:xlrd2="http://schemas.microsoft.com/office/spreadsheetml/2017/richdata2" ref="L69:M73">
    <sortCondition ref="L69"/>
  </sortState>
  <mergeCells count="14">
    <mergeCell ref="A22:A27"/>
    <mergeCell ref="B22:B27"/>
    <mergeCell ref="C22:C27"/>
    <mergeCell ref="A9:A15"/>
    <mergeCell ref="B9:B15"/>
    <mergeCell ref="C9:C15"/>
    <mergeCell ref="C16:C21"/>
    <mergeCell ref="A16:A21"/>
    <mergeCell ref="B16:B20"/>
    <mergeCell ref="A1:C1"/>
    <mergeCell ref="A3:A8"/>
    <mergeCell ref="B3:B8"/>
    <mergeCell ref="C3:C8"/>
    <mergeCell ref="D1:M1"/>
  </mergeCells>
  <conditionalFormatting sqref="F3 H3 H9">
    <cfRule type="cellIs" dxfId="667" priority="49" operator="equal">
      <formula>"Sí, en borrador"</formula>
    </cfRule>
    <cfRule type="cellIs" dxfId="666" priority="50" operator="equal">
      <formula>"Sí, aprobado"</formula>
    </cfRule>
  </conditionalFormatting>
  <conditionalFormatting sqref="F3:F8 H3:H27 F15">
    <cfRule type="cellIs" dxfId="665" priority="103" operator="equal">
      <formula>"Muy en desacuerdo"</formula>
    </cfRule>
    <cfRule type="cellIs" dxfId="664" priority="130" operator="equal">
      <formula>"En desacuerdo"</formula>
    </cfRule>
    <cfRule type="cellIs" dxfId="663" priority="131" operator="equal">
      <formula>"De acuerdo"</formula>
    </cfRule>
    <cfRule type="cellIs" dxfId="662" priority="132" operator="equal">
      <formula>"Muy de acuerdo"</formula>
    </cfRule>
  </conditionalFormatting>
  <conditionalFormatting sqref="F7 H7 H26 H14 H20">
    <cfRule type="cellIs" dxfId="661" priority="47" operator="equal">
      <formula>"No, en absoluto"</formula>
    </cfRule>
  </conditionalFormatting>
  <conditionalFormatting sqref="F7 H7 H14 H26 H20">
    <cfRule type="cellIs" dxfId="660" priority="46" operator="equal">
      <formula>"Sí, completamente"</formula>
    </cfRule>
  </conditionalFormatting>
  <conditionalFormatting sqref="F3 H3 H9 H12:H13 H16 H22 H27:H28">
    <cfRule type="cellIs" dxfId="659" priority="48" operator="equal">
      <formula>"No, en absoluto"</formula>
    </cfRule>
  </conditionalFormatting>
  <conditionalFormatting sqref="H12:H13 H16 H22 H27:H28">
    <cfRule type="cellIs" dxfId="658" priority="135" operator="equal">
      <formula>"Sí, en su mayoría"</formula>
    </cfRule>
  </conditionalFormatting>
  <conditionalFormatting sqref="F7 H7 H12:H14 H16 H22 H20 H26:H28">
    <cfRule type="cellIs" dxfId="657" priority="88" operator="equal">
      <formula>"Sí, en parte"</formula>
    </cfRule>
  </conditionalFormatting>
  <conditionalFormatting sqref="H24">
    <cfRule type="cellIs" dxfId="656" priority="41" operator="equal">
      <formula>"Semestralmente"</formula>
    </cfRule>
    <cfRule type="cellIs" dxfId="655" priority="42" operator="equal">
      <formula>"Trimestralmente"</formula>
    </cfRule>
    <cfRule type="cellIs" dxfId="654" priority="43" operator="equal">
      <formula>"Mensualmente"</formula>
    </cfRule>
    <cfRule type="cellIs" dxfId="653" priority="44" operator="equal">
      <formula>"Semanalmente"</formula>
    </cfRule>
    <cfRule type="cellIs" dxfId="652" priority="45" operator="equal">
      <formula>"Anualmente"</formula>
    </cfRule>
  </conditionalFormatting>
  <conditionalFormatting sqref="H20">
    <cfRule type="containsText" dxfId="651" priority="39" operator="containsText" text="Sí, en su mayoría">
      <formula>NOT(ISERROR(SEARCH("Sí, en su mayoría",H20)))</formula>
    </cfRule>
  </conditionalFormatting>
  <conditionalFormatting sqref="L2:M2">
    <cfRule type="duplicateValues" dxfId="650" priority="38"/>
  </conditionalFormatting>
  <conditionalFormatting sqref="F4:F7">
    <cfRule type="expression" dxfId="649" priority="37">
      <formula>$F$3="No, en absoluto"</formula>
    </cfRule>
  </conditionalFormatting>
  <conditionalFormatting sqref="H4:H7">
    <cfRule type="expression" dxfId="648" priority="36">
      <formula>$H$3="No, en absoluto"</formula>
    </cfRule>
  </conditionalFormatting>
  <conditionalFormatting sqref="H10:H14">
    <cfRule type="expression" dxfId="647" priority="34">
      <formula>$H$9="No, en absoluto"</formula>
    </cfRule>
  </conditionalFormatting>
  <conditionalFormatting sqref="H17:H20">
    <cfRule type="expression" dxfId="646" priority="32">
      <formula>$H$16="No, en absoluto"</formula>
    </cfRule>
  </conditionalFormatting>
  <conditionalFormatting sqref="H23:H27">
    <cfRule type="expression" dxfId="645" priority="30">
      <formula>$H$22="No, en absoluto"</formula>
    </cfRule>
  </conditionalFormatting>
  <conditionalFormatting sqref="F9">
    <cfRule type="cellIs" dxfId="644" priority="22" operator="equal">
      <formula>"Sí, en borrador"</formula>
    </cfRule>
    <cfRule type="cellIs" dxfId="643" priority="23" operator="equal">
      <formula>"Sí, aprobado"</formula>
    </cfRule>
  </conditionalFormatting>
  <conditionalFormatting sqref="F9:F14">
    <cfRule type="cellIs" dxfId="642" priority="25" operator="equal">
      <formula>"Muy en desacuerdo"</formula>
    </cfRule>
    <cfRule type="cellIs" dxfId="641" priority="26" operator="equal">
      <formula>"En desacuerdo"</formula>
    </cfRule>
    <cfRule type="cellIs" dxfId="640" priority="27" operator="equal">
      <formula>"De acuerdo"</formula>
    </cfRule>
    <cfRule type="cellIs" dxfId="639" priority="28" operator="equal">
      <formula>"Muy de acuerdo"</formula>
    </cfRule>
  </conditionalFormatting>
  <conditionalFormatting sqref="F14">
    <cfRule type="cellIs" dxfId="638" priority="20" operator="equal">
      <formula>"No, en absoluto"</formula>
    </cfRule>
  </conditionalFormatting>
  <conditionalFormatting sqref="F14">
    <cfRule type="cellIs" dxfId="637" priority="19" operator="equal">
      <formula>"Sí, completamente"</formula>
    </cfRule>
  </conditionalFormatting>
  <conditionalFormatting sqref="F9 F12:F13">
    <cfRule type="cellIs" dxfId="636" priority="21" operator="equal">
      <formula>"No, en absoluto"</formula>
    </cfRule>
  </conditionalFormatting>
  <conditionalFormatting sqref="F12:F13">
    <cfRule type="cellIs" dxfId="635" priority="29" operator="equal">
      <formula>"Sí, en su mayoría"</formula>
    </cfRule>
  </conditionalFormatting>
  <conditionalFormatting sqref="F12:F14">
    <cfRule type="cellIs" dxfId="634" priority="24" operator="equal">
      <formula>"Sí, en parte"</formula>
    </cfRule>
  </conditionalFormatting>
  <conditionalFormatting sqref="F10:F14">
    <cfRule type="expression" dxfId="633" priority="18">
      <formula>$F$9="No, en absoluto"</formula>
    </cfRule>
  </conditionalFormatting>
  <conditionalFormatting sqref="F16:F27">
    <cfRule type="cellIs" dxfId="632" priority="13" operator="equal">
      <formula>"Muy en desacuerdo"</formula>
    </cfRule>
    <cfRule type="cellIs" dxfId="631" priority="14" operator="equal">
      <formula>"En desacuerdo"</formula>
    </cfRule>
    <cfRule type="cellIs" dxfId="630" priority="15" operator="equal">
      <formula>"De acuerdo"</formula>
    </cfRule>
    <cfRule type="cellIs" dxfId="629" priority="16" operator="equal">
      <formula>"Muy de acuerdo"</formula>
    </cfRule>
  </conditionalFormatting>
  <conditionalFormatting sqref="F26 F20">
    <cfRule type="cellIs" dxfId="628" priority="10" operator="equal">
      <formula>"No, en absoluto"</formula>
    </cfRule>
  </conditionalFormatting>
  <conditionalFormatting sqref="F26 F20">
    <cfRule type="cellIs" dxfId="627" priority="9" operator="equal">
      <formula>"Sí, completamente"</formula>
    </cfRule>
  </conditionalFormatting>
  <conditionalFormatting sqref="F16 F22 F27:F28">
    <cfRule type="cellIs" dxfId="626" priority="11" operator="equal">
      <formula>"No, en absoluto"</formula>
    </cfRule>
  </conditionalFormatting>
  <conditionalFormatting sqref="F16 F22 F27:F28">
    <cfRule type="cellIs" dxfId="625" priority="17" operator="equal">
      <formula>"Sí, en su mayoría"</formula>
    </cfRule>
  </conditionalFormatting>
  <conditionalFormatting sqref="F16 F22 F20 F26:F28">
    <cfRule type="cellIs" dxfId="624" priority="12" operator="equal">
      <formula>"Sí, en parte"</formula>
    </cfRule>
  </conditionalFormatting>
  <conditionalFormatting sqref="F24">
    <cfRule type="cellIs" dxfId="623" priority="4" operator="equal">
      <formula>"Semestralmente"</formula>
    </cfRule>
    <cfRule type="cellIs" dxfId="622" priority="5" operator="equal">
      <formula>"Trimestralmente"</formula>
    </cfRule>
    <cfRule type="cellIs" dxfId="621" priority="6" operator="equal">
      <formula>"Mensualmente"</formula>
    </cfRule>
    <cfRule type="cellIs" dxfId="620" priority="7" operator="equal">
      <formula>"Semanalmente"</formula>
    </cfRule>
    <cfRule type="cellIs" dxfId="619" priority="8" operator="equal">
      <formula>"Anualmente"</formula>
    </cfRule>
  </conditionalFormatting>
  <conditionalFormatting sqref="F20">
    <cfRule type="containsText" dxfId="618" priority="3" operator="containsText" text="Sí, en su mayoría">
      <formula>NOT(ISERROR(SEARCH("Sí, en su mayoría",F20)))</formula>
    </cfRule>
  </conditionalFormatting>
  <conditionalFormatting sqref="F17:F20">
    <cfRule type="expression" dxfId="617" priority="2">
      <formula>$F$16="No, en absoluto"</formula>
    </cfRule>
  </conditionalFormatting>
  <conditionalFormatting sqref="F23:F27">
    <cfRule type="expression" dxfId="616" priority="1">
      <formula>$F$22="No, en absoluto"</formula>
    </cfRule>
  </conditionalFormatting>
  <dataValidations count="6">
    <dataValidation type="list" allowBlank="1" showInputMessage="1" showErrorMessage="1" sqref="F4:F5 H25 H23 H10:H11 H17:H19 H4:H5 F25 F23 F10:F11 F17:F19" xr:uid="{00000000-0002-0000-0400-000000000000}">
      <formula1>$H$69:$H$72</formula1>
    </dataValidation>
    <dataValidation type="list" allowBlank="1" showInputMessage="1" showErrorMessage="1" sqref="F3 H9 H3 F9" xr:uid="{00000000-0002-0000-0400-000001000000}">
      <formula1>$N$69:$N$71</formula1>
    </dataValidation>
    <dataValidation type="list" allowBlank="1" showInputMessage="1" showErrorMessage="1" sqref="F7 H14 H7 F26 H26 F14" xr:uid="{00000000-0002-0000-0400-000002000000}">
      <formula1>$Q$75:$Q$77</formula1>
    </dataValidation>
    <dataValidation type="list" allowBlank="1" showInputMessage="1" showErrorMessage="1" sqref="F22 H12:H13 H16 H27:H28 H22 F12:F13 F16 F27:F28" xr:uid="{00000000-0002-0000-0400-000003000000}">
      <formula1>$E$69:$E$71</formula1>
    </dataValidation>
    <dataValidation type="list" allowBlank="1" showInputMessage="1" showErrorMessage="1" sqref="H24 F24" xr:uid="{00000000-0002-0000-0400-000004000000}">
      <formula1>$K$69:$K$73</formula1>
    </dataValidation>
    <dataValidation type="list" allowBlank="1" showInputMessage="1" showErrorMessage="1" sqref="F20 H20" xr:uid="{00000000-0002-0000-0400-000005000000}">
      <formula1>$E$74:$E$76</formula1>
    </dataValidation>
  </dataValidations>
  <pageMargins left="0.7" right="0.7" top="0.75" bottom="0.75" header="0.3" footer="0.3"/>
  <pageSetup scale="8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t20">
    <pageSetUpPr fitToPage="1"/>
  </sheetPr>
  <dimension ref="A1:M44"/>
  <sheetViews>
    <sheetView zoomScale="70" zoomScaleNormal="70" zoomScalePageLayoutView="55" workbookViewId="0">
      <pane xSplit="4" ySplit="2" topLeftCell="E37" activePane="bottomRight" state="frozen"/>
      <selection pane="topRight" activeCell="E1" sqref="E1"/>
      <selection pane="bottomLeft" activeCell="A3" sqref="A3"/>
      <selection pane="bottomRight" activeCell="B37" sqref="B37:B44"/>
    </sheetView>
  </sheetViews>
  <sheetFormatPr baseColWidth="10" defaultColWidth="9.1640625" defaultRowHeight="15"/>
  <cols>
    <col min="1" max="1" width="3.83203125" style="98" customWidth="1"/>
    <col min="2" max="2" width="35.5" style="98" customWidth="1"/>
    <col min="3" max="3" width="25.1640625" style="98" customWidth="1"/>
    <col min="4" max="4" width="17.33203125" style="98" customWidth="1"/>
    <col min="5" max="5" width="35.83203125" style="92" customWidth="1"/>
    <col min="6" max="6" width="27.5" style="92" customWidth="1"/>
    <col min="7" max="7" width="17.6640625" style="92" customWidth="1"/>
    <col min="8" max="8" width="25.33203125" style="92" customWidth="1"/>
    <col min="9" max="9" width="15.33203125" style="92" customWidth="1"/>
    <col min="10" max="13" width="35.83203125" style="92" customWidth="1"/>
    <col min="14" max="14" width="12.5" style="92" customWidth="1"/>
    <col min="15" max="16" width="35.83203125" style="92" customWidth="1"/>
    <col min="17" max="17" width="12.5" style="92" customWidth="1"/>
    <col min="18" max="19" width="35.83203125" style="92" customWidth="1"/>
    <col min="20" max="20" width="12.5" style="92" customWidth="1"/>
    <col min="21" max="22" width="35.83203125" style="92" customWidth="1"/>
    <col min="23" max="23" width="12.5" style="92" customWidth="1"/>
    <col min="24" max="25" width="35.83203125" style="92" customWidth="1"/>
    <col min="26" max="26" width="12.5" style="92" customWidth="1"/>
    <col min="27" max="28" width="35.83203125" style="92" customWidth="1"/>
    <col min="29" max="29" width="12.5" style="92" customWidth="1"/>
    <col min="30" max="30" width="35.83203125" style="92" customWidth="1"/>
    <col min="31" max="31" width="76.1640625" style="92" customWidth="1"/>
    <col min="32" max="16384" width="9.1640625" style="92"/>
  </cols>
  <sheetData>
    <row r="1" spans="1:13" ht="180" customHeight="1" thickBot="1">
      <c r="A1" s="406" t="s">
        <v>78</v>
      </c>
      <c r="B1" s="407"/>
      <c r="C1" s="407"/>
      <c r="D1" s="403" t="s">
        <v>79</v>
      </c>
      <c r="E1" s="404"/>
      <c r="F1" s="404"/>
      <c r="G1" s="404"/>
      <c r="H1" s="404"/>
      <c r="I1" s="404"/>
      <c r="J1" s="404"/>
      <c r="K1" s="404"/>
      <c r="L1" s="404"/>
      <c r="M1" s="405"/>
    </row>
    <row r="2" spans="1:13" s="98" customFormat="1" ht="46.5" customHeight="1">
      <c r="A2" s="324" t="s">
        <v>0</v>
      </c>
      <c r="B2" s="324" t="s">
        <v>35</v>
      </c>
      <c r="C2" s="324" t="s">
        <v>197</v>
      </c>
      <c r="D2" s="324" t="s">
        <v>36</v>
      </c>
      <c r="E2" s="324" t="s">
        <v>37</v>
      </c>
      <c r="F2" s="270" t="s">
        <v>38</v>
      </c>
      <c r="G2" s="271" t="s">
        <v>81</v>
      </c>
      <c r="H2" s="270" t="s">
        <v>39</v>
      </c>
      <c r="I2" s="271" t="s">
        <v>40</v>
      </c>
      <c r="J2" s="270" t="s">
        <v>82</v>
      </c>
      <c r="K2" s="270" t="s">
        <v>83</v>
      </c>
      <c r="L2" s="298" t="s">
        <v>385</v>
      </c>
      <c r="M2" s="282" t="s">
        <v>386</v>
      </c>
    </row>
    <row r="3" spans="1:13" ht="45">
      <c r="A3" s="402">
        <v>1</v>
      </c>
      <c r="B3" s="402" t="s">
        <v>87</v>
      </c>
      <c r="C3" s="402" t="s">
        <v>2</v>
      </c>
      <c r="D3" s="323" t="s">
        <v>41</v>
      </c>
      <c r="E3" s="325" t="s">
        <v>436</v>
      </c>
      <c r="F3" s="264"/>
      <c r="G3" s="49">
        <f>ROUND(IF(F3&lt;&gt;"",VLOOKUP(F3,'1.0'!Q$69:R$71,2),0)*3.3333,2)</f>
        <v>0</v>
      </c>
      <c r="H3" s="264"/>
      <c r="I3" s="49">
        <f>ROUND(IF(H3&lt;&gt;"",VLOOKUP(H3,'1.0'!Q$69:R$71,2),0)*3.3333,2)</f>
        <v>0</v>
      </c>
      <c r="J3" s="276"/>
      <c r="K3" s="276"/>
      <c r="L3" s="269"/>
      <c r="M3" s="269"/>
    </row>
    <row r="4" spans="1:13" ht="45">
      <c r="A4" s="402"/>
      <c r="B4" s="402"/>
      <c r="C4" s="402"/>
      <c r="D4" s="323" t="s">
        <v>42</v>
      </c>
      <c r="E4" s="325" t="s">
        <v>437</v>
      </c>
      <c r="F4" s="264"/>
      <c r="G4" s="49">
        <f>IF(G3=0,0,ROUND(IF(F4&lt;&gt;"",VLOOKUP(F4,'1.0'!H$69:I$72,2),0)*3.3333,2))</f>
        <v>0</v>
      </c>
      <c r="H4" s="264"/>
      <c r="I4" s="49">
        <f>IF(I3=0,0,ROUND(IF(H4&lt;&gt;"",VLOOKUP(H4,'1.0'!H$69:I$72,2),0)*3.3333,2))</f>
        <v>0</v>
      </c>
      <c r="J4" s="276"/>
      <c r="K4" s="276"/>
      <c r="L4" s="269"/>
      <c r="M4" s="269"/>
    </row>
    <row r="5" spans="1:13" ht="60">
      <c r="A5" s="402"/>
      <c r="B5" s="402"/>
      <c r="C5" s="402"/>
      <c r="D5" s="323" t="s">
        <v>43</v>
      </c>
      <c r="E5" s="325" t="s">
        <v>438</v>
      </c>
      <c r="F5" s="264"/>
      <c r="G5" s="49">
        <f>IF(G3=0,0,ROUND(IF(F5&lt;&gt;"",VLOOKUP(F5,'1.0'!H$69:I$72,2),0)*3.3333,2))</f>
        <v>0</v>
      </c>
      <c r="H5" s="264"/>
      <c r="I5" s="49">
        <f>IF(I3=0,0,ROUND(IF(H5&lt;&gt;"",VLOOKUP(H5,'1.0'!H$69:I$72,2),0)*3.3333,2))</f>
        <v>0</v>
      </c>
      <c r="J5" s="276"/>
      <c r="K5" s="276"/>
      <c r="L5" s="269"/>
      <c r="M5" s="269"/>
    </row>
    <row r="6" spans="1:13" ht="30">
      <c r="A6" s="402"/>
      <c r="B6" s="402"/>
      <c r="C6" s="402"/>
      <c r="D6" s="323" t="s">
        <v>44</v>
      </c>
      <c r="E6" s="325" t="s">
        <v>439</v>
      </c>
      <c r="F6" s="264"/>
      <c r="G6" s="49">
        <f>IF(G3=0,0,ROUND(IF(F6&lt;&gt;"",VLOOKUP(F6,'1.0'!H$69:I$72,2),0)*3.3333,2))</f>
        <v>0</v>
      </c>
      <c r="H6" s="264"/>
      <c r="I6" s="49">
        <f>IF(I3=0,0,ROUND(IF(H6&lt;&gt;"",VLOOKUP(H6,'1.0'!H$69:I$72,2),0)*3.3333,2))</f>
        <v>0</v>
      </c>
      <c r="J6" s="276"/>
      <c r="K6" s="276"/>
      <c r="L6" s="269"/>
      <c r="M6" s="269"/>
    </row>
    <row r="7" spans="1:13" ht="90">
      <c r="A7" s="402"/>
      <c r="B7" s="402"/>
      <c r="C7" s="402"/>
      <c r="D7" s="323" t="s">
        <v>84</v>
      </c>
      <c r="E7" s="325" t="s">
        <v>440</v>
      </c>
      <c r="F7" s="264"/>
      <c r="G7" s="49">
        <f>IF(G3=0,0,ROUND(IF(F7&lt;&gt;"",VLOOKUP(F7,'1.0'!E$69:F$71,2),0)*3.3333,2))</f>
        <v>0</v>
      </c>
      <c r="H7" s="264"/>
      <c r="I7" s="49">
        <f>IF(I3=0,0,ROUND(IF(H7&lt;&gt;"",VLOOKUP(H7,'1.0'!E$69:F$71,2),0)*3.3333,2))</f>
        <v>0</v>
      </c>
      <c r="J7" s="276"/>
      <c r="K7" s="276"/>
      <c r="L7" s="269"/>
      <c r="M7" s="269"/>
    </row>
    <row r="8" spans="1:13" ht="150">
      <c r="A8" s="402"/>
      <c r="B8" s="402"/>
      <c r="C8" s="402"/>
      <c r="D8" s="323" t="s">
        <v>85</v>
      </c>
      <c r="E8" s="325" t="s">
        <v>441</v>
      </c>
      <c r="F8" s="264"/>
      <c r="G8" s="49">
        <f>IF(G3=0,0,ROUND(IF(F8&lt;&gt;"",VLOOKUP(F8,'1.0'!E$69:F$71,2),0)*3.3333,2))</f>
        <v>0</v>
      </c>
      <c r="H8" s="264"/>
      <c r="I8" s="49">
        <f>IF(I3=0,0,ROUND(IF(H8&lt;&gt;"",VLOOKUP(H8,'1.0'!E$69:F$71,2),0)*3.3333,2))</f>
        <v>0</v>
      </c>
      <c r="J8" s="320"/>
      <c r="K8" s="320"/>
      <c r="L8" s="319"/>
      <c r="M8" s="269"/>
    </row>
    <row r="9" spans="1:13" ht="75">
      <c r="A9" s="402"/>
      <c r="B9" s="402"/>
      <c r="C9" s="402"/>
      <c r="D9" s="323" t="s">
        <v>86</v>
      </c>
      <c r="E9" s="325" t="s">
        <v>442</v>
      </c>
      <c r="F9" s="264"/>
      <c r="G9" s="49">
        <f>IF(G3=0,0,ROUND(IF(F9&lt;&gt;"",VLOOKUP(F9,'1.0'!H$69:I$72,2),0)*3.3333,2))</f>
        <v>0</v>
      </c>
      <c r="H9" s="264"/>
      <c r="I9" s="49">
        <f>IF(I3=0,0,ROUND(IF(H9&lt;&gt;"",VLOOKUP(H9,'1.0'!H$69:I$72,2),0)*3.3333,2))</f>
        <v>0</v>
      </c>
      <c r="J9" s="283"/>
      <c r="K9" s="276"/>
      <c r="L9" s="269"/>
      <c r="M9" s="269"/>
    </row>
    <row r="10" spans="1:13" ht="90">
      <c r="A10" s="402"/>
      <c r="B10" s="402"/>
      <c r="C10" s="402"/>
      <c r="D10" s="323" t="s">
        <v>122</v>
      </c>
      <c r="E10" s="325" t="s">
        <v>443</v>
      </c>
      <c r="F10" s="264"/>
      <c r="G10" s="49">
        <f>IF(G3=0,0,ROUND(IF(F10&lt;&gt;"",VLOOKUP(F10,'1.0'!H$69:I$72,2),0)*3.3333,2))</f>
        <v>0</v>
      </c>
      <c r="H10" s="264"/>
      <c r="I10" s="49">
        <f>IF(I3=0,0,ROUND(IF(H10&lt;&gt;"",VLOOKUP(H10,'1.0'!H$69:I$72,2),0)*3.3333,2))</f>
        <v>0</v>
      </c>
      <c r="J10" s="276"/>
      <c r="K10" s="276"/>
      <c r="L10" s="269"/>
      <c r="M10" s="269"/>
    </row>
    <row r="11" spans="1:13" ht="60">
      <c r="A11" s="402"/>
      <c r="B11" s="402"/>
      <c r="C11" s="402"/>
      <c r="D11" s="323" t="s">
        <v>45</v>
      </c>
      <c r="E11" s="325" t="s">
        <v>444</v>
      </c>
      <c r="F11" s="264"/>
      <c r="G11" s="49">
        <f>IF(G3=0,0,ROUND(IF(F11&lt;&gt;"",VLOOKUP(F11,'1.0'!Q$75:R$77,2),0)*3.3333,2))</f>
        <v>0</v>
      </c>
      <c r="H11" s="264"/>
      <c r="I11" s="49">
        <f>IF(I3=0,0,ROUND(IF(H11&lt;&gt;"",VLOOKUP(H11,'1.0'!Q$75:R$77,2),0)*3.3333,2))</f>
        <v>0</v>
      </c>
      <c r="J11" s="276"/>
      <c r="K11" s="276"/>
      <c r="L11" s="269"/>
      <c r="M11" s="269"/>
    </row>
    <row r="12" spans="1:13" ht="45">
      <c r="A12" s="402"/>
      <c r="B12" s="402"/>
      <c r="C12" s="402"/>
      <c r="D12" s="323" t="s">
        <v>46</v>
      </c>
      <c r="E12" s="325" t="s">
        <v>241</v>
      </c>
      <c r="F12" s="264"/>
      <c r="G12" s="49">
        <f>IF(G3=0,0,ROUND(IF(F12&lt;&gt;"",VLOOKUP(F12,'1.0'!E$69:F$71,2),0)*3.3333,2))</f>
        <v>0</v>
      </c>
      <c r="H12" s="264"/>
      <c r="I12" s="49">
        <f>IF(I3=0,0,ROUND(IF(H12&lt;&gt;"",VLOOKUP(H12,'1.0'!E$69:F$71,2),0)*3.3333,2))</f>
        <v>0</v>
      </c>
      <c r="J12" s="276"/>
      <c r="K12" s="276"/>
      <c r="L12" s="269"/>
      <c r="M12" s="269"/>
    </row>
    <row r="13" spans="1:13" ht="75">
      <c r="A13" s="402">
        <v>2</v>
      </c>
      <c r="B13" s="402" t="s">
        <v>170</v>
      </c>
      <c r="C13" s="402" t="s">
        <v>2</v>
      </c>
      <c r="D13" s="323" t="s">
        <v>41</v>
      </c>
      <c r="E13" s="325" t="s">
        <v>445</v>
      </c>
      <c r="F13" s="264"/>
      <c r="G13" s="49">
        <f>ROUND(IF(F13&lt;&gt;"",VLOOKUP(F13,'1.0'!J$90:K$92,2,FALSE),0)*3.3333,2)</f>
        <v>0</v>
      </c>
      <c r="H13" s="264"/>
      <c r="I13" s="49">
        <f>ROUND(IF(H13&lt;&gt;"",VLOOKUP(H13,'1.0'!J$90:K$92,2,FALSE),0)*3.3333,2)</f>
        <v>0</v>
      </c>
      <c r="J13" s="276"/>
      <c r="K13" s="276"/>
      <c r="L13" s="269"/>
      <c r="M13" s="269"/>
    </row>
    <row r="14" spans="1:13" ht="90">
      <c r="A14" s="402"/>
      <c r="B14" s="402"/>
      <c r="C14" s="402"/>
      <c r="D14" s="323" t="s">
        <v>42</v>
      </c>
      <c r="E14" s="325" t="s">
        <v>446</v>
      </c>
      <c r="F14" s="264"/>
      <c r="G14" s="49">
        <f>IF(G13=0,0,ROUND(IF(F14&lt;&gt;"",VLOOKUP(F14,'1.0'!H$69:I$72,2),0)*3.3333,2))</f>
        <v>0</v>
      </c>
      <c r="H14" s="264"/>
      <c r="I14" s="49">
        <f>IF(I13=0,0,ROUND(IF(H14&lt;&gt;"",VLOOKUP(H14,'1.0'!H$69:I$72,2),0)*3.3333,2))</f>
        <v>0</v>
      </c>
      <c r="J14" s="276"/>
      <c r="K14" s="276"/>
      <c r="L14" s="269"/>
      <c r="M14" s="269"/>
    </row>
    <row r="15" spans="1:13" ht="60">
      <c r="A15" s="402"/>
      <c r="B15" s="402"/>
      <c r="C15" s="402"/>
      <c r="D15" s="323" t="s">
        <v>43</v>
      </c>
      <c r="E15" s="325" t="s">
        <v>447</v>
      </c>
      <c r="F15" s="264"/>
      <c r="G15" s="49">
        <f>IF(G13=0,0,ROUND(IF(F15&lt;&gt;"",VLOOKUP(F15,'1.0'!H$69:I$72,2),0)*3.3333,2))</f>
        <v>0</v>
      </c>
      <c r="H15" s="264"/>
      <c r="I15" s="49">
        <f>IF(I13=0,0,ROUND(IF(H15&lt;&gt;"",VLOOKUP(H15,'1.0'!H$69:I$72,2),0)*3.3333,2))</f>
        <v>0</v>
      </c>
      <c r="J15" s="276"/>
      <c r="K15" s="276"/>
      <c r="L15" s="269"/>
      <c r="M15" s="269"/>
    </row>
    <row r="16" spans="1:13" ht="50.25" hidden="1" customHeight="1">
      <c r="A16" s="323"/>
      <c r="B16" s="323"/>
      <c r="C16" s="323"/>
      <c r="D16" s="323" t="s">
        <v>44</v>
      </c>
      <c r="E16" s="272" t="s">
        <v>1</v>
      </c>
      <c r="F16" s="264"/>
      <c r="G16" s="49">
        <v>0</v>
      </c>
      <c r="H16" s="264"/>
      <c r="I16" s="49">
        <v>0</v>
      </c>
      <c r="J16" s="276"/>
      <c r="K16" s="276"/>
      <c r="L16" s="269"/>
      <c r="M16" s="269"/>
    </row>
    <row r="17" spans="1:13" ht="50.25" hidden="1" customHeight="1">
      <c r="A17" s="323"/>
      <c r="B17" s="323"/>
      <c r="C17" s="323"/>
      <c r="D17" s="323" t="s">
        <v>84</v>
      </c>
      <c r="E17" s="272" t="s">
        <v>1</v>
      </c>
      <c r="F17" s="264"/>
      <c r="G17" s="49">
        <v>0</v>
      </c>
      <c r="H17" s="264"/>
      <c r="I17" s="49">
        <v>0</v>
      </c>
      <c r="J17" s="276"/>
      <c r="K17" s="276"/>
      <c r="L17" s="269"/>
      <c r="M17" s="269"/>
    </row>
    <row r="18" spans="1:13" ht="50.25" hidden="1" customHeight="1">
      <c r="A18" s="323"/>
      <c r="B18" s="323"/>
      <c r="C18" s="323"/>
      <c r="D18" s="323" t="s">
        <v>85</v>
      </c>
      <c r="E18" s="272" t="s">
        <v>1</v>
      </c>
      <c r="F18" s="264"/>
      <c r="G18" s="49">
        <v>0</v>
      </c>
      <c r="H18" s="264"/>
      <c r="I18" s="49">
        <v>0</v>
      </c>
      <c r="J18" s="276"/>
      <c r="K18" s="276"/>
      <c r="L18" s="269"/>
      <c r="M18" s="269"/>
    </row>
    <row r="19" spans="1:13" ht="50.25" hidden="1" customHeight="1">
      <c r="A19" s="323"/>
      <c r="B19" s="323"/>
      <c r="C19" s="323"/>
      <c r="D19" s="323" t="s">
        <v>91</v>
      </c>
      <c r="E19" s="272" t="s">
        <v>1</v>
      </c>
      <c r="F19" s="264"/>
      <c r="G19" s="49">
        <v>0</v>
      </c>
      <c r="H19" s="264"/>
      <c r="I19" s="49">
        <v>0</v>
      </c>
      <c r="J19" s="276"/>
      <c r="K19" s="276"/>
      <c r="L19" s="269"/>
      <c r="M19" s="269"/>
    </row>
    <row r="20" spans="1:13" ht="50.25" hidden="1" customHeight="1" thickBot="1">
      <c r="A20" s="323"/>
      <c r="B20" s="323"/>
      <c r="C20" s="323"/>
      <c r="D20" s="323" t="s">
        <v>46</v>
      </c>
      <c r="E20" s="272" t="s">
        <v>1</v>
      </c>
      <c r="F20" s="264"/>
      <c r="G20" s="49">
        <v>0</v>
      </c>
      <c r="H20" s="264"/>
      <c r="I20" s="49">
        <v>0</v>
      </c>
      <c r="J20" s="276"/>
      <c r="K20" s="276"/>
      <c r="L20" s="269"/>
      <c r="M20" s="269"/>
    </row>
    <row r="21" spans="1:13" ht="83.25" customHeight="1">
      <c r="A21" s="402">
        <v>3</v>
      </c>
      <c r="B21" s="402" t="s">
        <v>171</v>
      </c>
      <c r="C21" s="402" t="s">
        <v>2</v>
      </c>
      <c r="D21" s="323" t="s">
        <v>41</v>
      </c>
      <c r="E21" s="325" t="s">
        <v>448</v>
      </c>
      <c r="F21" s="264"/>
      <c r="G21" s="49">
        <f>ROUND(IF(F21&lt;&gt;"",VLOOKUP(F21,'1.0'!J$90:K$92,2,FALSE),0)*3.3333,2)</f>
        <v>0</v>
      </c>
      <c r="H21" s="264"/>
      <c r="I21" s="49">
        <f>ROUND(IF(H21&lt;&gt;"",VLOOKUP(H21,'1.0'!J$90:L$92,2,FALSE),0)*3.3333,2)</f>
        <v>0</v>
      </c>
      <c r="J21" s="276"/>
      <c r="K21" s="276"/>
      <c r="L21" s="269"/>
      <c r="M21" s="269"/>
    </row>
    <row r="22" spans="1:13" ht="90">
      <c r="A22" s="402"/>
      <c r="B22" s="402"/>
      <c r="C22" s="402"/>
      <c r="D22" s="323" t="s">
        <v>42</v>
      </c>
      <c r="E22" s="325" t="s">
        <v>449</v>
      </c>
      <c r="F22" s="264"/>
      <c r="G22" s="49">
        <f>IF(G21=0,0,ROUND(IF(F22&lt;&gt;"",VLOOKUP(F22,'1.0'!H$69:I$72,2),0)*3.3333,2))</f>
        <v>0</v>
      </c>
      <c r="H22" s="264"/>
      <c r="I22" s="49">
        <f>IF(I21=0,0,ROUND(IF(H22&lt;&gt;"",VLOOKUP(H22,'1.0'!H$69:I$72,2),0)*3.3333,2))</f>
        <v>0</v>
      </c>
      <c r="J22" s="276"/>
      <c r="K22" s="276"/>
      <c r="L22" s="269"/>
      <c r="M22" s="269"/>
    </row>
    <row r="23" spans="1:13" ht="75">
      <c r="A23" s="402"/>
      <c r="B23" s="402"/>
      <c r="C23" s="402"/>
      <c r="D23" s="323" t="s">
        <v>43</v>
      </c>
      <c r="E23" s="325" t="s">
        <v>242</v>
      </c>
      <c r="F23" s="264"/>
      <c r="G23" s="49">
        <f>IF(G21=0,0,ROUND(IF(F23&lt;&gt;"",VLOOKUP(F23,'1.0'!H$69:I$72,2),0)*3.3333,2))</f>
        <v>0</v>
      </c>
      <c r="H23" s="264"/>
      <c r="I23" s="49">
        <f>IF(I21=0,0,ROUND(IF(H23&lt;&gt;"",VLOOKUP(H23,'1.0'!H$69:I$72,2),0)*3.3333,2))</f>
        <v>0</v>
      </c>
      <c r="J23" s="276"/>
      <c r="K23" s="276"/>
      <c r="L23" s="269"/>
      <c r="M23" s="269"/>
    </row>
    <row r="24" spans="1:13" ht="50.25" hidden="1" customHeight="1">
      <c r="A24" s="402"/>
      <c r="B24" s="402"/>
      <c r="C24" s="402"/>
      <c r="D24" s="323" t="s">
        <v>44</v>
      </c>
      <c r="E24" s="272" t="s">
        <v>1</v>
      </c>
      <c r="F24" s="264"/>
      <c r="G24" s="49">
        <v>0</v>
      </c>
      <c r="H24" s="264"/>
      <c r="I24" s="49">
        <v>0</v>
      </c>
      <c r="J24" s="276"/>
      <c r="K24" s="276"/>
      <c r="L24" s="269"/>
      <c r="M24" s="269"/>
    </row>
    <row r="25" spans="1:13" ht="50.25" hidden="1" customHeight="1">
      <c r="A25" s="402"/>
      <c r="B25" s="402"/>
      <c r="C25" s="402"/>
      <c r="D25" s="323" t="s">
        <v>84</v>
      </c>
      <c r="E25" s="272" t="s">
        <v>1</v>
      </c>
      <c r="F25" s="264"/>
      <c r="G25" s="49">
        <v>0</v>
      </c>
      <c r="H25" s="264"/>
      <c r="I25" s="49">
        <v>0</v>
      </c>
      <c r="J25" s="276"/>
      <c r="K25" s="276"/>
      <c r="L25" s="269"/>
      <c r="M25" s="269"/>
    </row>
    <row r="26" spans="1:13" ht="50.25" hidden="1" customHeight="1">
      <c r="A26" s="402"/>
      <c r="B26" s="402"/>
      <c r="C26" s="402"/>
      <c r="D26" s="323" t="s">
        <v>85</v>
      </c>
      <c r="E26" s="272" t="s">
        <v>1</v>
      </c>
      <c r="F26" s="264"/>
      <c r="G26" s="49">
        <v>0</v>
      </c>
      <c r="H26" s="264"/>
      <c r="I26" s="49">
        <v>0</v>
      </c>
      <c r="J26" s="276"/>
      <c r="K26" s="276"/>
      <c r="L26" s="269"/>
      <c r="M26" s="269"/>
    </row>
    <row r="27" spans="1:13" ht="50.25" hidden="1" customHeight="1">
      <c r="A27" s="402"/>
      <c r="B27" s="402"/>
      <c r="C27" s="402"/>
      <c r="D27" s="323" t="s">
        <v>91</v>
      </c>
      <c r="E27" s="272" t="s">
        <v>1</v>
      </c>
      <c r="F27" s="264"/>
      <c r="G27" s="49">
        <v>0</v>
      </c>
      <c r="H27" s="264"/>
      <c r="I27" s="49">
        <v>0</v>
      </c>
      <c r="J27" s="276"/>
      <c r="K27" s="276"/>
      <c r="L27" s="269"/>
      <c r="M27" s="269"/>
    </row>
    <row r="28" spans="1:13" ht="50.25" hidden="1" customHeight="1">
      <c r="A28" s="402"/>
      <c r="B28" s="402"/>
      <c r="C28" s="402"/>
      <c r="D28" s="323" t="s">
        <v>46</v>
      </c>
      <c r="E28" s="272" t="s">
        <v>1</v>
      </c>
      <c r="F28" s="264"/>
      <c r="G28" s="49">
        <v>0</v>
      </c>
      <c r="H28" s="264"/>
      <c r="I28" s="49">
        <v>0</v>
      </c>
      <c r="J28" s="276"/>
      <c r="K28" s="276"/>
      <c r="L28" s="269"/>
      <c r="M28" s="269"/>
    </row>
    <row r="29" spans="1:13" ht="60">
      <c r="A29" s="402">
        <v>4</v>
      </c>
      <c r="B29" s="402" t="s">
        <v>191</v>
      </c>
      <c r="C29" s="402" t="s">
        <v>2</v>
      </c>
      <c r="D29" s="323" t="s">
        <v>41</v>
      </c>
      <c r="E29" s="325" t="s">
        <v>243</v>
      </c>
      <c r="F29" s="264"/>
      <c r="G29" s="49">
        <f>ROUND(IF(F29&lt;&gt;"",VLOOKUP(F29,'1.0'!J$90:K$92,2,FALSE),0)*3.3333,2)</f>
        <v>0</v>
      </c>
      <c r="H29" s="264"/>
      <c r="I29" s="49">
        <f>ROUND(IF(H29&lt;&gt;"",VLOOKUP(H29,'1.0'!J$90:K$92,2,FALSE),0)*3.3333,2)</f>
        <v>0</v>
      </c>
      <c r="J29" s="276"/>
      <c r="K29" s="276"/>
      <c r="L29" s="269"/>
      <c r="M29" s="269"/>
    </row>
    <row r="30" spans="1:13" ht="90">
      <c r="A30" s="402"/>
      <c r="B30" s="402"/>
      <c r="C30" s="402"/>
      <c r="D30" s="323" t="s">
        <v>42</v>
      </c>
      <c r="E30" s="325" t="s">
        <v>244</v>
      </c>
      <c r="F30" s="264"/>
      <c r="G30" s="49">
        <f>IF(G29=0,0,ROUND(IF(F30&lt;&gt;"",VLOOKUP(F30,'1.0'!H$69:I$72,2),0)*3.3333,2))</f>
        <v>0</v>
      </c>
      <c r="H30" s="264"/>
      <c r="I30" s="49">
        <f>IF(I29=0,0,ROUND(IF(H30&lt;&gt;"",VLOOKUP(H30,'1.0'!H$69:I$72,2),0)*3.3333,2))</f>
        <v>0</v>
      </c>
      <c r="J30" s="276"/>
      <c r="K30" s="276"/>
      <c r="L30" s="269"/>
      <c r="M30" s="269"/>
    </row>
    <row r="31" spans="1:13" ht="90">
      <c r="A31" s="402"/>
      <c r="B31" s="402"/>
      <c r="C31" s="402"/>
      <c r="D31" s="323" t="s">
        <v>43</v>
      </c>
      <c r="E31" s="325" t="s">
        <v>245</v>
      </c>
      <c r="F31" s="264"/>
      <c r="G31" s="49">
        <f>IF(G29=0,0,ROUND(IF(F31&lt;&gt;"",VLOOKUP(F31,'1.0'!H$69:I$72,2),0)*3.3333,2))</f>
        <v>0</v>
      </c>
      <c r="H31" s="264"/>
      <c r="I31" s="49">
        <f>IF(I29=0,0,ROUND(IF(H31&lt;&gt;"",VLOOKUP(H31,'1.0'!H$69:I$72,2),0)*3.3333,2))</f>
        <v>0</v>
      </c>
      <c r="J31" s="276"/>
      <c r="K31" s="276"/>
      <c r="L31" s="269"/>
      <c r="M31" s="269"/>
    </row>
    <row r="32" spans="1:13" ht="50.25" hidden="1" customHeight="1">
      <c r="A32" s="402"/>
      <c r="B32" s="402"/>
      <c r="C32" s="402"/>
      <c r="D32" s="323" t="s">
        <v>44</v>
      </c>
      <c r="E32" s="272" t="s">
        <v>1</v>
      </c>
      <c r="F32" s="264"/>
      <c r="G32" s="49">
        <v>0</v>
      </c>
      <c r="H32" s="264"/>
      <c r="I32" s="49">
        <v>0</v>
      </c>
      <c r="J32" s="276"/>
      <c r="K32" s="276"/>
      <c r="L32" s="269"/>
      <c r="M32" s="269"/>
    </row>
    <row r="33" spans="1:13" ht="50.25" hidden="1" customHeight="1">
      <c r="A33" s="402"/>
      <c r="B33" s="402"/>
      <c r="C33" s="402"/>
      <c r="D33" s="323" t="s">
        <v>84</v>
      </c>
      <c r="E33" s="272" t="s">
        <v>1</v>
      </c>
      <c r="F33" s="264"/>
      <c r="G33" s="49">
        <v>0</v>
      </c>
      <c r="H33" s="264"/>
      <c r="I33" s="49">
        <v>0</v>
      </c>
      <c r="J33" s="276"/>
      <c r="K33" s="276"/>
      <c r="L33" s="269"/>
      <c r="M33" s="269"/>
    </row>
    <row r="34" spans="1:13" ht="50.25" hidden="1" customHeight="1">
      <c r="A34" s="402"/>
      <c r="B34" s="402"/>
      <c r="C34" s="402"/>
      <c r="D34" s="323" t="s">
        <v>85</v>
      </c>
      <c r="E34" s="272" t="s">
        <v>1</v>
      </c>
      <c r="F34" s="264"/>
      <c r="G34" s="49">
        <v>0</v>
      </c>
      <c r="H34" s="264"/>
      <c r="I34" s="49">
        <v>0</v>
      </c>
      <c r="J34" s="276"/>
      <c r="K34" s="276"/>
      <c r="L34" s="269"/>
      <c r="M34" s="269"/>
    </row>
    <row r="35" spans="1:13" ht="50.25" hidden="1" customHeight="1">
      <c r="A35" s="402"/>
      <c r="B35" s="402"/>
      <c r="C35" s="402"/>
      <c r="D35" s="323" t="s">
        <v>91</v>
      </c>
      <c r="E35" s="272" t="s">
        <v>1</v>
      </c>
      <c r="F35" s="264"/>
      <c r="G35" s="49">
        <v>0</v>
      </c>
      <c r="H35" s="264"/>
      <c r="I35" s="49">
        <v>0</v>
      </c>
      <c r="J35" s="276"/>
      <c r="K35" s="276"/>
      <c r="L35" s="269"/>
      <c r="M35" s="269"/>
    </row>
    <row r="36" spans="1:13" ht="50.25" hidden="1" customHeight="1">
      <c r="A36" s="402"/>
      <c r="B36" s="402"/>
      <c r="C36" s="402"/>
      <c r="D36" s="323" t="s">
        <v>46</v>
      </c>
      <c r="E36" s="272" t="s">
        <v>1</v>
      </c>
      <c r="F36" s="264"/>
      <c r="G36" s="49">
        <v>0</v>
      </c>
      <c r="H36" s="264"/>
      <c r="I36" s="49">
        <v>0</v>
      </c>
      <c r="J36" s="276"/>
      <c r="K36" s="276"/>
      <c r="L36" s="269"/>
      <c r="M36" s="269"/>
    </row>
    <row r="37" spans="1:13" ht="30">
      <c r="A37" s="402">
        <v>5</v>
      </c>
      <c r="B37" s="402" t="s">
        <v>199</v>
      </c>
      <c r="C37" s="402" t="s">
        <v>47</v>
      </c>
      <c r="D37" s="323" t="s">
        <v>41</v>
      </c>
      <c r="E37" s="325" t="s">
        <v>246</v>
      </c>
      <c r="F37" s="264"/>
      <c r="G37" s="49">
        <f>ROUND(IF(F37&lt;&gt;"",VLOOKUP(F37,'1.0'!Q$69:R$71,2),0)*3.3333,2)</f>
        <v>0</v>
      </c>
      <c r="H37" s="264"/>
      <c r="I37" s="49">
        <f>ROUND(IF(H37&lt;&gt;"",VLOOKUP(H37,'1.0'!Q$69:R$71,2),0)*3.3333,2)</f>
        <v>0</v>
      </c>
      <c r="J37" s="276"/>
      <c r="K37" s="276"/>
      <c r="L37" s="269"/>
      <c r="M37" s="269"/>
    </row>
    <row r="38" spans="1:13" ht="60">
      <c r="A38" s="402"/>
      <c r="B38" s="402"/>
      <c r="C38" s="402"/>
      <c r="D38" s="323" t="s">
        <v>42</v>
      </c>
      <c r="E38" s="325" t="s">
        <v>247</v>
      </c>
      <c r="F38" s="264"/>
      <c r="G38" s="49">
        <f>IF(G37=0,0,ROUND(IF(F38&lt;&gt;"",VLOOKUP(F38,'1.0'!H$69:I$72,2),0)*3.3333,2))</f>
        <v>0</v>
      </c>
      <c r="H38" s="264"/>
      <c r="I38" s="49">
        <f>IF(I37=0,0,ROUND(IF(H38&lt;&gt;"",VLOOKUP(H38,'1.0'!H$69:I$72,2),0)*3.3333,2))</f>
        <v>0</v>
      </c>
      <c r="J38" s="276"/>
      <c r="K38" s="276"/>
      <c r="L38" s="269"/>
      <c r="M38" s="269"/>
    </row>
    <row r="39" spans="1:13" ht="60">
      <c r="A39" s="402"/>
      <c r="B39" s="402"/>
      <c r="C39" s="402"/>
      <c r="D39" s="323" t="s">
        <v>43</v>
      </c>
      <c r="E39" s="325" t="s">
        <v>248</v>
      </c>
      <c r="F39" s="264"/>
      <c r="G39" s="49">
        <f>IF(G37=0,0,ROUND(IF(F39&lt;&gt;"",VLOOKUP(F39,'1.0'!H$69:I$72,2),0)*3.3333,2))</f>
        <v>0</v>
      </c>
      <c r="H39" s="264"/>
      <c r="I39" s="49">
        <f>IF(I37=0,0,ROUND(IF(H39&lt;&gt;"",VLOOKUP(H39,'1.0'!H$69:I$72,2),0)*3.3333,2))</f>
        <v>0</v>
      </c>
      <c r="J39" s="276"/>
      <c r="K39" s="276"/>
      <c r="L39" s="269"/>
      <c r="M39" s="269"/>
    </row>
    <row r="40" spans="1:13" ht="45">
      <c r="A40" s="402"/>
      <c r="B40" s="402"/>
      <c r="C40" s="402"/>
      <c r="D40" s="323" t="s">
        <v>44</v>
      </c>
      <c r="E40" s="325" t="s">
        <v>249</v>
      </c>
      <c r="F40" s="264"/>
      <c r="G40" s="49">
        <f>IF(G37=0,0,ROUND(IF(F40&lt;&gt;"",VLOOKUP(F40,'1.0'!E$69:F$71,2),0)*3.3333,2))</f>
        <v>0</v>
      </c>
      <c r="H40" s="264"/>
      <c r="I40" s="49">
        <f>IF(I37=0,0,ROUND(IF(H40&lt;&gt;"",VLOOKUP(H40,'1.0'!E$69:F$71,2),0)*3.3333,2))</f>
        <v>0</v>
      </c>
      <c r="J40" s="276"/>
      <c r="K40" s="276"/>
      <c r="L40" s="269"/>
      <c r="M40" s="269"/>
    </row>
    <row r="41" spans="1:13" ht="75">
      <c r="A41" s="402"/>
      <c r="B41" s="402"/>
      <c r="C41" s="402"/>
      <c r="D41" s="323" t="s">
        <v>84</v>
      </c>
      <c r="E41" s="325" t="s">
        <v>250</v>
      </c>
      <c r="F41" s="264"/>
      <c r="G41" s="49">
        <f>IF(G37=0,0,ROUND(IF(F41&lt;&gt;"",VLOOKUP(F41,'1.0'!E$69:F$71,2),0)*3.3333,2))</f>
        <v>0</v>
      </c>
      <c r="H41" s="264"/>
      <c r="I41" s="49">
        <f>IF(I37=0,0,ROUND(IF(H41&lt;&gt;"",VLOOKUP(H41,'1.0'!E$69:F$71,2),0)*3.3333,2))</f>
        <v>0</v>
      </c>
      <c r="J41" s="320"/>
      <c r="K41" s="320"/>
      <c r="L41" s="319"/>
      <c r="M41" s="269"/>
    </row>
    <row r="42" spans="1:13" ht="50.25" hidden="1" customHeight="1">
      <c r="A42" s="402"/>
      <c r="B42" s="402"/>
      <c r="C42" s="402"/>
      <c r="D42" s="323" t="s">
        <v>85</v>
      </c>
      <c r="E42" s="272" t="s">
        <v>1</v>
      </c>
      <c r="F42" s="264"/>
      <c r="G42" s="49">
        <v>0</v>
      </c>
      <c r="H42" s="264"/>
      <c r="I42" s="49">
        <v>0</v>
      </c>
      <c r="J42" s="276"/>
      <c r="K42" s="276"/>
      <c r="L42" s="269"/>
      <c r="M42" s="269"/>
    </row>
    <row r="43" spans="1:13" ht="45">
      <c r="A43" s="402"/>
      <c r="B43" s="402"/>
      <c r="C43" s="402"/>
      <c r="D43" s="323" t="s">
        <v>45</v>
      </c>
      <c r="E43" s="325" t="s">
        <v>251</v>
      </c>
      <c r="F43" s="264"/>
      <c r="G43" s="49">
        <f>IF(G37=0,0,ROUND(IF(F43&lt;&gt;"",VLOOKUP(F43,'1.0'!Q$75:R$77,2),0)*3.3333,2))</f>
        <v>0</v>
      </c>
      <c r="H43" s="264"/>
      <c r="I43" s="49">
        <f>IF(I37=0,0,ROUND(IF(H43&lt;&gt;"",VLOOKUP(H43,'1.0'!Q$75:R$77,2),0)*3.3333,2))</f>
        <v>0</v>
      </c>
      <c r="J43" s="276"/>
      <c r="K43" s="276"/>
      <c r="L43" s="269"/>
      <c r="M43" s="269"/>
    </row>
    <row r="44" spans="1:13" ht="60">
      <c r="A44" s="402"/>
      <c r="B44" s="402"/>
      <c r="C44" s="402"/>
      <c r="D44" s="323" t="s">
        <v>46</v>
      </c>
      <c r="E44" s="325" t="s">
        <v>252</v>
      </c>
      <c r="F44" s="264"/>
      <c r="G44" s="49">
        <f>IF(G37=0,0,ROUND(IF(F44&lt;&gt;"",VLOOKUP(F44,'1.0'!E$69:F$71,2),0)*3.3333,2))</f>
        <v>0</v>
      </c>
      <c r="H44" s="264"/>
      <c r="I44" s="49">
        <f>IF(I37=0,0,ROUND(IF(H44&lt;&gt;"",VLOOKUP(H44,'1.0'!E$69:F$71,2),0)*3.3333,2))</f>
        <v>0</v>
      </c>
      <c r="J44" s="276"/>
      <c r="K44" s="276"/>
      <c r="L44" s="269"/>
      <c r="M44" s="269"/>
    </row>
  </sheetData>
  <sheetProtection formatColumns="0" selectLockedCells="1"/>
  <mergeCells count="17">
    <mergeCell ref="D1:M1"/>
    <mergeCell ref="C3:C12"/>
    <mergeCell ref="A29:A36"/>
    <mergeCell ref="B29:B36"/>
    <mergeCell ref="C29:C36"/>
    <mergeCell ref="A1:C1"/>
    <mergeCell ref="A3:A12"/>
    <mergeCell ref="B3:B12"/>
    <mergeCell ref="A13:A15"/>
    <mergeCell ref="B13:B15"/>
    <mergeCell ref="C13:C15"/>
    <mergeCell ref="A37:A44"/>
    <mergeCell ref="B37:B44"/>
    <mergeCell ref="C37:C44"/>
    <mergeCell ref="A21:A28"/>
    <mergeCell ref="B21:B28"/>
    <mergeCell ref="C21:C28"/>
  </mergeCells>
  <conditionalFormatting sqref="H3 H13 H21 H29 H37">
    <cfRule type="cellIs" dxfId="615" priority="310" operator="equal">
      <formula>"Sí, completamente"</formula>
    </cfRule>
  </conditionalFormatting>
  <conditionalFormatting sqref="H37 H29 H21 H3 H7:H8 H43:H44 H11:H13 H40:H41">
    <cfRule type="cellIs" dxfId="614" priority="376" operator="equal">
      <formula>"Sí, en parte"</formula>
    </cfRule>
  </conditionalFormatting>
  <conditionalFormatting sqref="H4:H44">
    <cfRule type="cellIs" dxfId="613" priority="531" operator="equal">
      <formula>"Muy en desacuerdo"</formula>
    </cfRule>
    <cfRule type="cellIs" dxfId="612" priority="532" operator="equal">
      <formula>"En desacuerdo"</formula>
    </cfRule>
    <cfRule type="cellIs" dxfId="611" priority="533" operator="equal">
      <formula>"De acuerdo"</formula>
    </cfRule>
    <cfRule type="cellIs" dxfId="610" priority="535" operator="equal">
      <formula>"Muy de acuerdo"</formula>
    </cfRule>
  </conditionalFormatting>
  <conditionalFormatting sqref="H3 H21 H29 H37 H7:H8 H12:H13 H44 H40:H41">
    <cfRule type="cellIs" dxfId="609" priority="321" operator="equal">
      <formula>"No, en absoluto"</formula>
    </cfRule>
  </conditionalFormatting>
  <conditionalFormatting sqref="H12 H44 H7:H8 H40:H41">
    <cfRule type="cellIs" dxfId="608" priority="539" operator="equal">
      <formula>"Sí, en su mayoría"</formula>
    </cfRule>
  </conditionalFormatting>
  <conditionalFormatting sqref="H43 H11">
    <cfRule type="cellIs" dxfId="607" priority="34" operator="equal">
      <formula>"Sí, completamente"</formula>
    </cfRule>
    <cfRule type="cellIs" dxfId="606" priority="35" operator="equal">
      <formula>"No, en absoluto"</formula>
    </cfRule>
  </conditionalFormatting>
  <conditionalFormatting sqref="H13 H21 H29">
    <cfRule type="cellIs" dxfId="605" priority="33" operator="equal">
      <formula>"No hay un plan"</formula>
    </cfRule>
  </conditionalFormatting>
  <conditionalFormatting sqref="L2:M2">
    <cfRule type="duplicateValues" dxfId="604" priority="30"/>
  </conditionalFormatting>
  <conditionalFormatting sqref="H4:H12">
    <cfRule type="expression" dxfId="603" priority="28">
      <formula>$H$3="No, en absoluto"</formula>
    </cfRule>
  </conditionalFormatting>
  <conditionalFormatting sqref="H14:H15">
    <cfRule type="expression" dxfId="602" priority="26">
      <formula>$H$13="No hay un plan"</formula>
    </cfRule>
  </conditionalFormatting>
  <conditionalFormatting sqref="H22:H23">
    <cfRule type="expression" dxfId="601" priority="24">
      <formula>$H$21="No hay un plan"</formula>
    </cfRule>
  </conditionalFormatting>
  <conditionalFormatting sqref="H30:H31">
    <cfRule type="expression" dxfId="600" priority="22">
      <formula>$H$29="No hay un plan"</formula>
    </cfRule>
  </conditionalFormatting>
  <conditionalFormatting sqref="H38:H44">
    <cfRule type="expression" dxfId="599" priority="20">
      <formula>$H$37="No, en absoluto"</formula>
    </cfRule>
  </conditionalFormatting>
  <conditionalFormatting sqref="F4:F6 F30:F36 F22:F28 F14:F20 F38:F39 F41:F42 F9:F10">
    <cfRule type="cellIs" dxfId="598" priority="14" operator="equal">
      <formula>"N/A"</formula>
    </cfRule>
  </conditionalFormatting>
  <conditionalFormatting sqref="F3 F13 F21 F29 F37">
    <cfRule type="cellIs" dxfId="597" priority="11" operator="equal">
      <formula>"Sí, completamente"</formula>
    </cfRule>
  </conditionalFormatting>
  <conditionalFormatting sqref="F37 F29 F21 F3 F7:F8 F43:F44 F11:F13 F40:F41">
    <cfRule type="cellIs" dxfId="596" priority="13" operator="equal">
      <formula>"Sí, en parte"</formula>
    </cfRule>
  </conditionalFormatting>
  <conditionalFormatting sqref="F4:F44">
    <cfRule type="cellIs" dxfId="595" priority="15" operator="equal">
      <formula>"Muy en desacuerdo"</formula>
    </cfRule>
    <cfRule type="cellIs" dxfId="594" priority="16" operator="equal">
      <formula>"En desacuerdo"</formula>
    </cfRule>
    <cfRule type="cellIs" dxfId="593" priority="17" operator="equal">
      <formula>"De acuerdo"</formula>
    </cfRule>
    <cfRule type="cellIs" dxfId="592" priority="18" operator="equal">
      <formula>"Muy de acuerdo"</formula>
    </cfRule>
  </conditionalFormatting>
  <conditionalFormatting sqref="F3 F21 F29 F37 F7:F8 F12:F13 F44 F40:F41">
    <cfRule type="cellIs" dxfId="591" priority="12" operator="equal">
      <formula>"No, en absoluto"</formula>
    </cfRule>
  </conditionalFormatting>
  <conditionalFormatting sqref="F12 F44 F7:F8 F40:F41">
    <cfRule type="cellIs" dxfId="590" priority="19" operator="equal">
      <formula>"Sí, en su mayoría"</formula>
    </cfRule>
  </conditionalFormatting>
  <conditionalFormatting sqref="F43 F11">
    <cfRule type="cellIs" dxfId="589" priority="9" operator="equal">
      <formula>"Sí, completamente"</formula>
    </cfRule>
    <cfRule type="cellIs" dxfId="588" priority="10" operator="equal">
      <formula>"No, en absoluto"</formula>
    </cfRule>
  </conditionalFormatting>
  <conditionalFormatting sqref="F13 F21 F29">
    <cfRule type="cellIs" dxfId="587" priority="8" operator="equal">
      <formula>"No hay un plan"</formula>
    </cfRule>
  </conditionalFormatting>
  <conditionalFormatting sqref="F4:F12">
    <cfRule type="expression" dxfId="586" priority="5">
      <formula>$F$3="No, en absoluto"</formula>
    </cfRule>
  </conditionalFormatting>
  <conditionalFormatting sqref="F14:F15">
    <cfRule type="expression" dxfId="585" priority="4">
      <formula>$F$13="No hay un plan"</formula>
    </cfRule>
  </conditionalFormatting>
  <conditionalFormatting sqref="F22:F23">
    <cfRule type="expression" dxfId="584" priority="3">
      <formula>$F$21="No hay un plan"</formula>
    </cfRule>
  </conditionalFormatting>
  <conditionalFormatting sqref="F30:F31">
    <cfRule type="expression" dxfId="583" priority="2">
      <formula>$F$29="No hay un plan"</formula>
    </cfRule>
  </conditionalFormatting>
  <conditionalFormatting sqref="F38:F44">
    <cfRule type="expression" dxfId="582" priority="1">
      <formula>$F$37="No, en absoluto"</formula>
    </cfRule>
  </conditionalFormatting>
  <pageMargins left="0.7" right="0.7" top="0.75" bottom="0.75" header="0.3" footer="0.3"/>
  <pageSetup scale="73"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31" operator="equal" id="{9FF17455-189B-4A28-B41A-2AE7C9CAFB5E}">
            <xm:f>'1.0'!$J$91</xm:f>
            <x14:dxf>
              <fill>
                <patternFill>
                  <bgColor rgb="FFFFC000"/>
                </patternFill>
              </fill>
            </x14:dxf>
          </x14:cfRule>
          <xm:sqref>H13 H21 H29</xm:sqref>
        </x14:conditionalFormatting>
        <x14:conditionalFormatting xmlns:xm="http://schemas.microsoft.com/office/excel/2006/main">
          <x14:cfRule type="cellIs" priority="32" operator="equal" id="{E284A8CE-DA3D-4EAD-93A6-15F7E07C29D9}">
            <xm:f>'1.0'!$J$90</xm:f>
            <x14:dxf>
              <fill>
                <patternFill>
                  <bgColor rgb="FF92D050"/>
                </patternFill>
              </fill>
            </x14:dxf>
          </x14:cfRule>
          <xm:sqref>H13 H21 H29</xm:sqref>
        </x14:conditionalFormatting>
        <x14:conditionalFormatting xmlns:xm="http://schemas.microsoft.com/office/excel/2006/main">
          <x14:cfRule type="cellIs" priority="6" operator="equal" id="{0653AFF8-7DF5-4193-82C7-56ECEFF0154F}">
            <xm:f>'/Users/gwendolynstinger/Library/Containers/com.microsoft.Excel/Data/Documents/C:\Users\vcvarela\OneDrive - University of North Carolina at Chapel Hill\Documents\CAP-004\MECAT\Final MECATS\[Panama Final .xlsm]1.0'!#REF!</xm:f>
            <x14:dxf>
              <fill>
                <patternFill>
                  <bgColor rgb="FFFFC000"/>
                </patternFill>
              </fill>
            </x14:dxf>
          </x14:cfRule>
          <xm:sqref>F13 F21 F29</xm:sqref>
        </x14:conditionalFormatting>
        <x14:conditionalFormatting xmlns:xm="http://schemas.microsoft.com/office/excel/2006/main">
          <x14:cfRule type="cellIs" priority="7" operator="equal" id="{DF4DC11C-8A97-494C-9B13-EE4A0A0E78DB}">
            <xm:f>'/Users/gwendolynstinger/Library/Containers/com.microsoft.Excel/Data/Documents/C:\Users\vcvarela\OneDrive - University of North Carolina at Chapel Hill\Documents\CAP-004\MECAT\Final MECATS\[Panama Final .xlsm]1.0'!#REF!</xm:f>
            <x14:dxf>
              <fill>
                <patternFill>
                  <bgColor rgb="FF92D050"/>
                </patternFill>
              </fill>
            </x14:dxf>
          </x14:cfRule>
          <xm:sqref>F13 F21 F29</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00000000-0002-0000-0500-000000000000}">
          <x14:formula1>
            <xm:f>'1.0'!$H$69:$H$72</xm:f>
          </x14:formula1>
          <xm:sqref>F38:F39 H4:H6 F4:F6 F9:F10 H9:H10 F14:F15 H14:H15 H22:H23 F22:F23 F30:F31 H30:H31 H38:H39</xm:sqref>
        </x14:dataValidation>
        <x14:dataValidation type="list" allowBlank="1" showInputMessage="1" showErrorMessage="1" xr:uid="{00000000-0002-0000-0500-000001000000}">
          <x14:formula1>
            <xm:f>'1.0'!$Q$69:$Q$71</xm:f>
          </x14:formula1>
          <xm:sqref>H37 F37 F3 H3</xm:sqref>
        </x14:dataValidation>
        <x14:dataValidation type="list" allowBlank="1" showInputMessage="1" showErrorMessage="1" xr:uid="{00000000-0002-0000-0500-000002000000}">
          <x14:formula1>
            <xm:f>'1.0'!$Q$75:$Q$77</xm:f>
          </x14:formula1>
          <xm:sqref>H43 F43 F11 H11</xm:sqref>
        </x14:dataValidation>
        <x14:dataValidation type="list" allowBlank="1" showInputMessage="1" showErrorMessage="1" xr:uid="{00000000-0002-0000-0500-000003000000}">
          <x14:formula1>
            <xm:f>'1.0'!$E$69:$E$71</xm:f>
          </x14:formula1>
          <xm:sqref>H44 F44 H7:H8 F7:F8 H12 F12 F40:F41 H40:H41</xm:sqref>
        </x14:dataValidation>
        <x14:dataValidation type="list" allowBlank="1" showInputMessage="1" showErrorMessage="1" xr:uid="{00000000-0002-0000-0500-000008000000}">
          <x14:formula1>
            <xm:f>'1.0'!$J$90:$J$92</xm:f>
          </x14:formula1>
          <xm:sqref>F21 H21 F13 H13 F29 H29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t30">
    <pageSetUpPr fitToPage="1"/>
  </sheetPr>
  <dimension ref="A1:AA79"/>
  <sheetViews>
    <sheetView zoomScale="70" zoomScaleNormal="70" zoomScaleSheetLayoutView="100" zoomScalePageLayoutView="55" workbookViewId="0">
      <pane xSplit="4" ySplit="2" topLeftCell="E45" activePane="bottomRight" state="frozen"/>
      <selection pane="topRight" activeCell="E1" sqref="E1"/>
      <selection pane="bottomLeft" activeCell="A3" sqref="A3"/>
      <selection pane="bottomRight" activeCell="E49" sqref="E49"/>
    </sheetView>
  </sheetViews>
  <sheetFormatPr baseColWidth="10" defaultColWidth="9.1640625" defaultRowHeight="15"/>
  <cols>
    <col min="1" max="1" width="3.83203125" style="98" customWidth="1"/>
    <col min="2" max="2" width="24.6640625" style="98" customWidth="1"/>
    <col min="3" max="3" width="18.83203125" style="98" customWidth="1"/>
    <col min="4" max="4" width="15.83203125" style="92" customWidth="1"/>
    <col min="5" max="5" width="35.83203125" style="92" customWidth="1"/>
    <col min="6" max="6" width="26.5" style="92" customWidth="1"/>
    <col min="7" max="7" width="17" style="98" customWidth="1"/>
    <col min="8" max="8" width="26.6640625" style="92" customWidth="1"/>
    <col min="9" max="9" width="18" style="98" customWidth="1"/>
    <col min="10" max="12" width="35.83203125" style="92" customWidth="1"/>
    <col min="13" max="13" width="33.1640625" style="92" customWidth="1"/>
    <col min="14" max="15" width="35.83203125" style="92" customWidth="1"/>
    <col min="16" max="16" width="12.5" style="92" customWidth="1"/>
    <col min="17" max="18" width="35.83203125" style="92" customWidth="1"/>
    <col min="19" max="19" width="12.5" style="92" customWidth="1"/>
    <col min="20" max="21" width="35.83203125" style="92" customWidth="1"/>
    <col min="22" max="22" width="12.5" style="92" customWidth="1"/>
    <col min="23" max="24" width="35.83203125" style="92" customWidth="1"/>
    <col min="25" max="25" width="12.5" style="92" customWidth="1"/>
    <col min="26" max="26" width="35.83203125" style="92" customWidth="1"/>
    <col min="27" max="27" width="76.1640625" style="92" customWidth="1"/>
    <col min="28" max="16384" width="9.1640625" style="92"/>
  </cols>
  <sheetData>
    <row r="1" spans="1:27" ht="106.5" customHeight="1">
      <c r="A1" s="408" t="s">
        <v>88</v>
      </c>
      <c r="B1" s="409"/>
      <c r="C1" s="409"/>
      <c r="D1" s="403" t="s">
        <v>89</v>
      </c>
      <c r="E1" s="404"/>
      <c r="F1" s="404"/>
      <c r="G1" s="404"/>
      <c r="H1" s="404"/>
      <c r="I1" s="404"/>
      <c r="J1" s="404"/>
      <c r="K1" s="404"/>
      <c r="L1" s="404"/>
      <c r="M1" s="405"/>
      <c r="N1" s="347"/>
      <c r="O1" s="347"/>
      <c r="P1" s="347"/>
      <c r="Q1" s="347"/>
      <c r="R1" s="347"/>
      <c r="S1" s="347"/>
      <c r="T1" s="347"/>
      <c r="U1" s="347"/>
      <c r="V1" s="347"/>
      <c r="W1" s="347"/>
      <c r="X1" s="347"/>
      <c r="Y1" s="347"/>
      <c r="Z1" s="347"/>
      <c r="AA1" s="347"/>
    </row>
    <row r="2" spans="1:27" ht="55.5" customHeight="1">
      <c r="A2" s="324" t="s">
        <v>0</v>
      </c>
      <c r="B2" s="324" t="s">
        <v>35</v>
      </c>
      <c r="C2" s="324" t="s">
        <v>80</v>
      </c>
      <c r="D2" s="324" t="s">
        <v>36</v>
      </c>
      <c r="E2" s="324" t="s">
        <v>37</v>
      </c>
      <c r="F2" s="324" t="s">
        <v>38</v>
      </c>
      <c r="G2" s="284" t="s">
        <v>81</v>
      </c>
      <c r="H2" s="324" t="s">
        <v>39</v>
      </c>
      <c r="I2" s="284" t="s">
        <v>40</v>
      </c>
      <c r="J2" s="324" t="s">
        <v>82</v>
      </c>
      <c r="K2" s="285" t="s">
        <v>83</v>
      </c>
      <c r="L2" s="270" t="s">
        <v>385</v>
      </c>
      <c r="M2" s="282" t="s">
        <v>386</v>
      </c>
    </row>
    <row r="3" spans="1:27" ht="126.75" customHeight="1">
      <c r="A3" s="402">
        <v>1</v>
      </c>
      <c r="B3" s="402" t="s">
        <v>200</v>
      </c>
      <c r="C3" s="402" t="s">
        <v>47</v>
      </c>
      <c r="D3" s="323" t="s">
        <v>41</v>
      </c>
      <c r="E3" s="325" t="s">
        <v>450</v>
      </c>
      <c r="F3" s="264"/>
      <c r="G3" s="49">
        <f>ROUND(IF(F3&lt;&gt;"",VLOOKUP(F3,'1.0'!N$69:O$71,2),0)*3.3333,2)</f>
        <v>0</v>
      </c>
      <c r="H3" s="264"/>
      <c r="I3" s="49">
        <f>ROUND(IF(H3&lt;&gt;"",VLOOKUP(H3,'1.0'!N$69:O$71,2),0)*3.3333,2)</f>
        <v>0</v>
      </c>
      <c r="J3" s="276"/>
      <c r="K3" s="276"/>
      <c r="L3" s="331"/>
      <c r="M3" s="269"/>
    </row>
    <row r="4" spans="1:27" ht="50.5" customHeight="1">
      <c r="A4" s="402"/>
      <c r="B4" s="402"/>
      <c r="C4" s="402"/>
      <c r="D4" s="323" t="s">
        <v>42</v>
      </c>
      <c r="E4" s="325" t="s">
        <v>172</v>
      </c>
      <c r="F4" s="264"/>
      <c r="G4" s="49">
        <f>IF(G3=0,0,ROUND(IF(F4&lt;&gt;"",VLOOKUP(F4,'1.0'!X$69:Y$72,2),0)*2.5,2))</f>
        <v>0</v>
      </c>
      <c r="H4" s="264"/>
      <c r="I4" s="49">
        <f>IF(I3=0,0,ROUND(IF(H4&lt;&gt;"",VLOOKUP(H4,'1.0'!X$69:Y$72,2),0)*2.5,2))</f>
        <v>0</v>
      </c>
      <c r="J4" s="320"/>
      <c r="K4" s="320"/>
      <c r="L4" s="319"/>
      <c r="M4" s="269"/>
    </row>
    <row r="5" spans="1:27" ht="74.25" customHeight="1">
      <c r="A5" s="402"/>
      <c r="B5" s="402"/>
      <c r="C5" s="402"/>
      <c r="D5" s="323" t="s">
        <v>43</v>
      </c>
      <c r="E5" s="325" t="s">
        <v>253</v>
      </c>
      <c r="F5" s="264"/>
      <c r="G5" s="49">
        <f>IF(G3=0,0,ROUND(IF(F5&lt;&gt;"",VLOOKUP(F5,'1.0'!Q$69:R$71,2),0)*3.3333,2))</f>
        <v>0</v>
      </c>
      <c r="H5" s="264"/>
      <c r="I5" s="49">
        <f>IF(I3=0,0,ROUND(IF(H5&lt;&gt;"",VLOOKUP(H5,'1.0'!Q$69:R$71,2),0)*3.3333,2))</f>
        <v>0</v>
      </c>
      <c r="J5" s="276"/>
      <c r="K5" s="276"/>
      <c r="L5" s="269"/>
      <c r="M5" s="269"/>
    </row>
    <row r="6" spans="1:27" ht="74.25" hidden="1" customHeight="1">
      <c r="A6" s="402"/>
      <c r="B6" s="402"/>
      <c r="C6" s="402"/>
      <c r="D6" s="323" t="s">
        <v>44</v>
      </c>
      <c r="E6" s="272" t="s">
        <v>1</v>
      </c>
      <c r="F6" s="272"/>
      <c r="G6" s="49">
        <v>0</v>
      </c>
      <c r="H6" s="272"/>
      <c r="I6" s="49">
        <v>0</v>
      </c>
      <c r="J6" s="276"/>
      <c r="K6" s="276"/>
      <c r="L6" s="269"/>
      <c r="M6" s="269"/>
    </row>
    <row r="7" spans="1:27" ht="74.25" hidden="1" customHeight="1">
      <c r="A7" s="402"/>
      <c r="B7" s="402"/>
      <c r="C7" s="402"/>
      <c r="D7" s="323" t="s">
        <v>84</v>
      </c>
      <c r="E7" s="272" t="s">
        <v>1</v>
      </c>
      <c r="F7" s="272"/>
      <c r="G7" s="49">
        <v>0</v>
      </c>
      <c r="H7" s="272"/>
      <c r="I7" s="49">
        <v>0</v>
      </c>
      <c r="J7" s="276"/>
      <c r="K7" s="276"/>
      <c r="L7" s="269"/>
      <c r="M7" s="269"/>
    </row>
    <row r="8" spans="1:27" ht="54" customHeight="1">
      <c r="A8" s="402"/>
      <c r="B8" s="402"/>
      <c r="C8" s="402"/>
      <c r="D8" s="323" t="s">
        <v>45</v>
      </c>
      <c r="E8" s="325" t="s">
        <v>254</v>
      </c>
      <c r="F8" s="264"/>
      <c r="G8" s="49">
        <f>IF(G3=0,0,ROUND(IF(F8&lt;&gt;"",VLOOKUP(F8,'1.0'!Q$75:R$77,2),0)*3.3333,2))</f>
        <v>0</v>
      </c>
      <c r="H8" s="264"/>
      <c r="I8" s="49">
        <f>IF(I3=0,0,ROUND(IF(H8&lt;&gt;"",VLOOKUP(H8,'1.0'!Q$75:R$77,2),0)*3.3333,2))</f>
        <v>0</v>
      </c>
      <c r="J8" s="276"/>
      <c r="K8" s="276"/>
      <c r="L8" s="269"/>
      <c r="M8" s="269"/>
    </row>
    <row r="9" spans="1:27" ht="71.5" customHeight="1">
      <c r="A9" s="402"/>
      <c r="B9" s="402"/>
      <c r="C9" s="402"/>
      <c r="D9" s="323" t="s">
        <v>46</v>
      </c>
      <c r="E9" s="325" t="s">
        <v>255</v>
      </c>
      <c r="F9" s="264"/>
      <c r="G9" s="49">
        <f>IF(G3=0,0,ROUND(IF(F9&lt;&gt;"",VLOOKUP(F9,'1.0'!Q$69:R$71,2),0)*3.3333,2))</f>
        <v>0</v>
      </c>
      <c r="H9" s="264"/>
      <c r="I9" s="49">
        <f>IF(I3=0,0,ROUND(IF(H9&lt;&gt;"",VLOOKUP(H9,'1.0'!Q$69:R$71,2),0)*3.3333,2))</f>
        <v>0</v>
      </c>
      <c r="J9" s="276"/>
      <c r="K9" s="276"/>
      <c r="L9" s="269"/>
      <c r="M9" s="269"/>
    </row>
    <row r="10" spans="1:27" ht="90.75" customHeight="1">
      <c r="A10" s="402">
        <v>2</v>
      </c>
      <c r="B10" s="402" t="s">
        <v>451</v>
      </c>
      <c r="C10" s="402" t="s">
        <v>47</v>
      </c>
      <c r="D10" s="323" t="s">
        <v>41</v>
      </c>
      <c r="E10" s="325" t="s">
        <v>256</v>
      </c>
      <c r="F10" s="264"/>
      <c r="G10" s="49">
        <f>ROUND(IF(F10&lt;&gt;"",VLOOKUP(F10,'1.0'!Q$69:R$71,2),0)*3.3333,2)</f>
        <v>0</v>
      </c>
      <c r="H10" s="264"/>
      <c r="I10" s="49">
        <f>ROUND(IF(H10&lt;&gt;"",VLOOKUP(H10,'1.0'!Q$69:R$71,2),0)*3.3333,2)</f>
        <v>0</v>
      </c>
      <c r="J10" s="276"/>
      <c r="K10" s="276"/>
      <c r="L10" s="269"/>
      <c r="M10" s="269"/>
    </row>
    <row r="11" spans="1:27" ht="108.75" customHeight="1">
      <c r="A11" s="402"/>
      <c r="B11" s="402"/>
      <c r="C11" s="402"/>
      <c r="D11" s="323" t="s">
        <v>42</v>
      </c>
      <c r="E11" s="325" t="s">
        <v>257</v>
      </c>
      <c r="F11" s="264"/>
      <c r="G11" s="49">
        <f>IF(G10=0,0,ROUND(IF(F11&lt;&gt;"",VLOOKUP(F11,'1.0'!Q$69:R$71,2),0)*3.3333,2))</f>
        <v>0</v>
      </c>
      <c r="H11" s="264"/>
      <c r="I11" s="49">
        <f>IF(I10=0,0,ROUND(IF(H11&lt;&gt;"",VLOOKUP(H11,'1.0'!Q$69:R$71,2),0)*3.3333,2))</f>
        <v>0</v>
      </c>
      <c r="J11" s="276"/>
      <c r="K11" s="276"/>
      <c r="L11" s="269"/>
      <c r="M11" s="269"/>
    </row>
    <row r="12" spans="1:27" ht="100.5" customHeight="1">
      <c r="A12" s="402"/>
      <c r="B12" s="402"/>
      <c r="C12" s="402"/>
      <c r="D12" s="323" t="s">
        <v>43</v>
      </c>
      <c r="E12" s="325" t="s">
        <v>258</v>
      </c>
      <c r="F12" s="264"/>
      <c r="G12" s="49">
        <f>IF(G10=0,0,ROUND(IF(F12&lt;&gt;"",VLOOKUP(F12,'1.0'!Q$69:R$71,2),0)*3.3333,2))</f>
        <v>0</v>
      </c>
      <c r="H12" s="264"/>
      <c r="I12" s="49">
        <f>IF(I10=0,0,ROUND(IF(H12&lt;&gt;"",VLOOKUP(H12,'1.0'!Q$69:R$71,2),0)*3.3333,2))</f>
        <v>0</v>
      </c>
      <c r="J12" s="276"/>
      <c r="K12" s="276"/>
      <c r="L12" s="269"/>
      <c r="M12" s="269"/>
    </row>
    <row r="13" spans="1:27" ht="26.25" hidden="1" customHeight="1">
      <c r="A13" s="402"/>
      <c r="B13" s="402"/>
      <c r="C13" s="402"/>
      <c r="D13" s="323" t="s">
        <v>44</v>
      </c>
      <c r="E13" s="272" t="s">
        <v>1</v>
      </c>
      <c r="F13" s="272"/>
      <c r="G13" s="49">
        <v>0</v>
      </c>
      <c r="H13" s="272"/>
      <c r="I13" s="49">
        <v>0</v>
      </c>
      <c r="J13" s="276"/>
      <c r="K13" s="276"/>
      <c r="L13" s="269"/>
      <c r="M13" s="269"/>
    </row>
    <row r="14" spans="1:27" ht="88.5" customHeight="1">
      <c r="A14" s="402"/>
      <c r="B14" s="402"/>
      <c r="C14" s="402"/>
      <c r="D14" s="323" t="s">
        <v>44</v>
      </c>
      <c r="E14" s="325" t="s">
        <v>259</v>
      </c>
      <c r="F14" s="264"/>
      <c r="G14" s="49">
        <f>IF(G10=0,0,ROUND(IF(F14&lt;&gt;"",VLOOKUP(F14,'1.0'!Q$69:R$71,2),0)*3.3333,2))</f>
        <v>0</v>
      </c>
      <c r="H14" s="264"/>
      <c r="I14" s="49">
        <f>IF(I10=0,0,ROUND(IF(H14&lt;&gt;"",VLOOKUP(H14,'1.0'!Q$69:R$71,2),0)*3.3333,2))</f>
        <v>0</v>
      </c>
      <c r="J14" s="320"/>
      <c r="K14" s="320"/>
      <c r="L14" s="319"/>
      <c r="M14" s="269"/>
    </row>
    <row r="15" spans="1:27" ht="119.25" customHeight="1">
      <c r="A15" s="402"/>
      <c r="B15" s="402"/>
      <c r="C15" s="402"/>
      <c r="D15" s="323" t="s">
        <v>45</v>
      </c>
      <c r="E15" s="325" t="s">
        <v>260</v>
      </c>
      <c r="F15" s="264"/>
      <c r="G15" s="49">
        <f>IF(G10=0,0,ROUND(IF(F15&lt;&gt;"",VLOOKUP(F15,'1.0'!Q$75:R$77,2),0)*3.3333,2))</f>
        <v>0</v>
      </c>
      <c r="H15" s="264"/>
      <c r="I15" s="49">
        <f>IF(I10=0,0,ROUND(IF(H15&lt;&gt;"",VLOOKUP(H15,'1.0'!Q$75:R$77,2),0)*3.3333,2))</f>
        <v>0</v>
      </c>
      <c r="J15" s="276"/>
      <c r="K15" s="276"/>
      <c r="L15" s="269"/>
      <c r="M15" s="269"/>
    </row>
    <row r="16" spans="1:27" ht="135.75" customHeight="1">
      <c r="A16" s="402"/>
      <c r="B16" s="402"/>
      <c r="C16" s="402"/>
      <c r="D16" s="323" t="s">
        <v>46</v>
      </c>
      <c r="E16" s="325" t="s">
        <v>261</v>
      </c>
      <c r="F16" s="264"/>
      <c r="G16" s="49">
        <f>IF(G10=0,0,ROUND(IF(F16&lt;&gt;"",VLOOKUP(F16,'1.0'!Q$69:R$71,2),0)*3.3333,2))</f>
        <v>0</v>
      </c>
      <c r="H16" s="264"/>
      <c r="I16" s="49">
        <f>IF(I10=0,0,ROUND(IF(H16&lt;&gt;"",VLOOKUP(H16,'1.0'!Q$69:R$71,2),0)*3.3333,2))</f>
        <v>0</v>
      </c>
      <c r="J16" s="276"/>
      <c r="K16" s="276"/>
      <c r="L16" s="269"/>
      <c r="M16" s="269"/>
    </row>
    <row r="17" spans="1:13" ht="69" customHeight="1">
      <c r="A17" s="402">
        <v>3</v>
      </c>
      <c r="B17" s="402" t="s">
        <v>201</v>
      </c>
      <c r="C17" s="402" t="s">
        <v>47</v>
      </c>
      <c r="D17" s="323" t="s">
        <v>41</v>
      </c>
      <c r="E17" s="325" t="s">
        <v>262</v>
      </c>
      <c r="F17" s="264"/>
      <c r="G17" s="49">
        <f>ROUND(IF(F17&lt;&gt;"",VLOOKUP(F17,'1.0'!V$69:W$71,2),0)*3.3333,2)</f>
        <v>0</v>
      </c>
      <c r="H17" s="264"/>
      <c r="I17" s="49">
        <f>ROUND(IF(H17&lt;&gt;"",VLOOKUP(H17,'1.0'!V$69:W$71,2),0)*3.3333,2)</f>
        <v>0</v>
      </c>
      <c r="J17" s="276"/>
      <c r="K17" s="276"/>
      <c r="L17" s="269"/>
      <c r="M17" s="269"/>
    </row>
    <row r="18" spans="1:13" ht="90">
      <c r="A18" s="402"/>
      <c r="B18" s="402"/>
      <c r="C18" s="402"/>
      <c r="D18" s="323" t="s">
        <v>42</v>
      </c>
      <c r="E18" s="325" t="s">
        <v>263</v>
      </c>
      <c r="F18" s="264"/>
      <c r="G18" s="49">
        <f>IF(G17=0,0,ROUND(IF(F18&lt;&gt;"",VLOOKUP(F18,'1.0'!H$69:I$72,2),0)*3.3333,2))</f>
        <v>0</v>
      </c>
      <c r="H18" s="264"/>
      <c r="I18" s="49">
        <f>IF(I17=0,0,ROUND(IF(H18&lt;&gt;"",VLOOKUP(H18,'1.0'!H$69:I$72,2),0)*3.3333,2))</f>
        <v>0</v>
      </c>
      <c r="J18" s="276"/>
      <c r="K18" s="276"/>
      <c r="L18" s="269"/>
      <c r="M18" s="269"/>
    </row>
    <row r="19" spans="1:13" ht="49.75" customHeight="1">
      <c r="A19" s="402"/>
      <c r="B19" s="402"/>
      <c r="C19" s="402"/>
      <c r="D19" s="323" t="s">
        <v>43</v>
      </c>
      <c r="E19" s="325" t="s">
        <v>202</v>
      </c>
      <c r="F19" s="264"/>
      <c r="G19" s="49">
        <f>IF(G17=0,0,ROUND(IF(F19&lt;&gt;"",VLOOKUP(F19,'1.0'!E$81:F$84,2,FALSE),0)*2.5,2))</f>
        <v>0</v>
      </c>
      <c r="H19" s="264"/>
      <c r="I19" s="49">
        <f>IF(I17=0,0,ROUND(IF(H19&lt;&gt;"",VLOOKUP(H19,'1.0'!E$81:F$84,2,FALSE),0)*2.5,2))</f>
        <v>0</v>
      </c>
      <c r="J19" s="320"/>
      <c r="K19" s="276"/>
      <c r="L19" s="269"/>
      <c r="M19" s="269"/>
    </row>
    <row r="20" spans="1:13" ht="60" customHeight="1">
      <c r="A20" s="402"/>
      <c r="B20" s="402"/>
      <c r="C20" s="402"/>
      <c r="D20" s="323" t="s">
        <v>44</v>
      </c>
      <c r="E20" s="325" t="s">
        <v>264</v>
      </c>
      <c r="F20" s="264"/>
      <c r="G20" s="49">
        <f>IF(G17=0,0,ROUND(IF(F20&lt;&gt;"",VLOOKUP(F20,'1.0'!H$69:I$72,2),0)*3.3333,2))</f>
        <v>0</v>
      </c>
      <c r="H20" s="264"/>
      <c r="I20" s="49">
        <f>IF(I17=0,0,ROUND(IF(H20&lt;&gt;"",VLOOKUP(H20,'1.0'!H$69:I$72,2),0)*3.3333,2))</f>
        <v>0</v>
      </c>
      <c r="J20" s="276"/>
      <c r="K20" s="276"/>
      <c r="L20" s="269"/>
      <c r="M20" s="269"/>
    </row>
    <row r="21" spans="1:13" ht="105">
      <c r="A21" s="402"/>
      <c r="B21" s="402"/>
      <c r="C21" s="402"/>
      <c r="D21" s="323" t="s">
        <v>84</v>
      </c>
      <c r="E21" s="325" t="s">
        <v>265</v>
      </c>
      <c r="F21" s="264"/>
      <c r="G21" s="49">
        <f>IF(G17=0,0,ROUND(IF(F21&lt;&gt;"",VLOOKUP(F21,'1.0'!H$69:I$72,2),0)*3.3333,2))</f>
        <v>0</v>
      </c>
      <c r="H21" s="264"/>
      <c r="I21" s="49">
        <f>IF(I17=0,0,ROUND(IF(H21&lt;&gt;"",VLOOKUP(H21,'1.0'!H$69:I$72,2),0)*3.3333,2))</f>
        <v>0</v>
      </c>
      <c r="J21" s="276"/>
      <c r="K21" s="276"/>
      <c r="L21" s="269"/>
      <c r="M21" s="269"/>
    </row>
    <row r="22" spans="1:13" ht="75">
      <c r="A22" s="402"/>
      <c r="B22" s="402"/>
      <c r="C22" s="402"/>
      <c r="D22" s="323" t="s">
        <v>85</v>
      </c>
      <c r="E22" s="325" t="s">
        <v>266</v>
      </c>
      <c r="F22" s="264"/>
      <c r="G22" s="49">
        <f>IF(G17=0,0,ROUND(IF(F22&lt;&gt;"",VLOOKUP(F22,'1.0'!H$69:I$72,2),0)*3.3333,2))</f>
        <v>0</v>
      </c>
      <c r="H22" s="264"/>
      <c r="I22" s="49">
        <f>IF(I17=0,0,ROUND(IF(H22&lt;&gt;"",VLOOKUP(H22,'1.0'!H$69:I$72,2),0)*3.3333,2))</f>
        <v>0</v>
      </c>
      <c r="J22" s="276"/>
      <c r="K22" s="276"/>
      <c r="L22" s="269"/>
      <c r="M22" s="269"/>
    </row>
    <row r="23" spans="1:13" ht="88.5" customHeight="1">
      <c r="A23" s="402"/>
      <c r="B23" s="402"/>
      <c r="C23" s="402"/>
      <c r="D23" s="323" t="s">
        <v>86</v>
      </c>
      <c r="E23" s="325" t="s">
        <v>267</v>
      </c>
      <c r="F23" s="264"/>
      <c r="G23" s="49">
        <f>IF(G17=0,0,ROUND(IF(F23&lt;&gt;"",VLOOKUP(F23,'1.0'!H$69:I$72,2),0)*3.3333,2))</f>
        <v>0</v>
      </c>
      <c r="H23" s="264"/>
      <c r="I23" s="49">
        <f>IF(I17=0,0,ROUND(IF(H23&lt;&gt;"",VLOOKUP(H23,'1.0'!H$69:I$72,2),0)*3.3333,2))</f>
        <v>0</v>
      </c>
      <c r="J23" s="320"/>
      <c r="K23" s="320"/>
      <c r="L23" s="319"/>
      <c r="M23" s="269"/>
    </row>
    <row r="24" spans="1:13" ht="49.75" customHeight="1">
      <c r="A24" s="402"/>
      <c r="B24" s="402"/>
      <c r="C24" s="402"/>
      <c r="D24" s="323" t="s">
        <v>45</v>
      </c>
      <c r="E24" s="325" t="s">
        <v>268</v>
      </c>
      <c r="F24" s="264"/>
      <c r="G24" s="49">
        <f>IF(G17=0,0,ROUND(IF(F24&lt;&gt;"",VLOOKUP(F24,'1.0'!Q$75:R$77,2),0)*3.3333,2))</f>
        <v>0</v>
      </c>
      <c r="H24" s="264"/>
      <c r="I24" s="49">
        <f>IF(I17=0,0,ROUND(IF(H24&lt;&gt;"",VLOOKUP(H24,'1.0'!Q$75:R$77,2),0)*3.3333,2))</f>
        <v>0</v>
      </c>
      <c r="J24" s="276"/>
      <c r="K24" s="276"/>
      <c r="L24" s="269"/>
      <c r="M24" s="269"/>
    </row>
    <row r="25" spans="1:13" ht="45">
      <c r="A25" s="402"/>
      <c r="B25" s="402"/>
      <c r="C25" s="402"/>
      <c r="D25" s="323" t="s">
        <v>46</v>
      </c>
      <c r="E25" s="325" t="s">
        <v>269</v>
      </c>
      <c r="F25" s="264"/>
      <c r="G25" s="49">
        <f>IF(G17=0,0,ROUND(IF(F25&lt;&gt;"",VLOOKUP(F25,'1.0'!Q$69:R$71,2),0)*3.3333,2))</f>
        <v>0</v>
      </c>
      <c r="H25" s="264"/>
      <c r="I25" s="49">
        <f>IF(I17=0,0,ROUND(IF(H25&lt;&gt;"",VLOOKUP(H25,'1.0'!Q$69:R$71,2),0)*3.3333,2))</f>
        <v>0</v>
      </c>
      <c r="J25" s="276"/>
      <c r="K25" s="276"/>
      <c r="L25" s="269"/>
      <c r="M25" s="269"/>
    </row>
    <row r="26" spans="1:13" ht="57" customHeight="1">
      <c r="A26" s="402">
        <v>4</v>
      </c>
      <c r="B26" s="402" t="s">
        <v>452</v>
      </c>
      <c r="C26" s="402"/>
      <c r="D26" s="323" t="s">
        <v>41</v>
      </c>
      <c r="E26" s="325" t="s">
        <v>270</v>
      </c>
      <c r="F26" s="264"/>
      <c r="G26" s="49">
        <f>ROUND(IF(F26&lt;&gt;"",VLOOKUP(F26,'1.0'!H$69:I$72,2),0)*3.3333,2)</f>
        <v>0</v>
      </c>
      <c r="H26" s="264"/>
      <c r="I26" s="49">
        <f>ROUND(IF(H26&lt;&gt;"",VLOOKUP(H26,'1.0'!H$69:I$72,2),0)*3.3333,2)</f>
        <v>0</v>
      </c>
      <c r="J26" s="276"/>
      <c r="K26" s="276"/>
      <c r="L26" s="269"/>
      <c r="M26" s="269"/>
    </row>
    <row r="27" spans="1:13" ht="68.25" customHeight="1">
      <c r="A27" s="402"/>
      <c r="B27" s="402"/>
      <c r="C27" s="402"/>
      <c r="D27" s="323" t="s">
        <v>42</v>
      </c>
      <c r="E27" s="325" t="s">
        <v>453</v>
      </c>
      <c r="F27" s="264"/>
      <c r="G27" s="49">
        <f>IF(G26=0,0,ROUND(IF(F27&lt;&gt;"",VLOOKUP(F27,'1.0'!H$69:I$72,2),0)*3.3333,2))</f>
        <v>0</v>
      </c>
      <c r="H27" s="264"/>
      <c r="I27" s="49">
        <f>IF(I26=0,0,ROUND(IF(H27&lt;&gt;"",VLOOKUP(H27,'1.0'!H$69:I$72,2),0)*3.3333,2))</f>
        <v>0</v>
      </c>
      <c r="J27" s="320"/>
      <c r="K27" s="276"/>
      <c r="L27" s="269"/>
      <c r="M27" s="269"/>
    </row>
    <row r="28" spans="1:13" ht="60.75" customHeight="1">
      <c r="A28" s="402"/>
      <c r="B28" s="402"/>
      <c r="C28" s="402"/>
      <c r="D28" s="323" t="s">
        <v>43</v>
      </c>
      <c r="E28" s="325" t="s">
        <v>271</v>
      </c>
      <c r="F28" s="264"/>
      <c r="G28" s="49">
        <f>IF(G26=0,0,ROUND(IF(F28&lt;&gt;"",VLOOKUP(F28,'1.0'!H$69:I$72,2),0)*3.3333,2))</f>
        <v>0</v>
      </c>
      <c r="H28" s="264"/>
      <c r="I28" s="49">
        <f>IF(I26=0,0,ROUND(IF(H28&lt;&gt;"",VLOOKUP(H28,'1.0'!H$69:I$72,2),0)*3.3333,2))</f>
        <v>0</v>
      </c>
      <c r="J28" s="320"/>
      <c r="K28" s="320"/>
      <c r="L28" s="319"/>
      <c r="M28" s="269"/>
    </row>
    <row r="29" spans="1:13" ht="74.25" hidden="1" customHeight="1">
      <c r="A29" s="402"/>
      <c r="B29" s="402"/>
      <c r="C29" s="402"/>
      <c r="D29" s="323" t="s">
        <v>44</v>
      </c>
      <c r="E29" s="272" t="s">
        <v>1</v>
      </c>
      <c r="F29" s="272"/>
      <c r="G29" s="49">
        <v>0</v>
      </c>
      <c r="H29" s="272"/>
      <c r="I29" s="49">
        <v>0</v>
      </c>
      <c r="J29" s="276"/>
      <c r="K29" s="276"/>
      <c r="L29" s="269"/>
      <c r="M29" s="269"/>
    </row>
    <row r="30" spans="1:13" ht="74.25" hidden="1" customHeight="1">
      <c r="A30" s="402"/>
      <c r="B30" s="402"/>
      <c r="C30" s="402"/>
      <c r="D30" s="323" t="s">
        <v>84</v>
      </c>
      <c r="E30" s="272" t="s">
        <v>1</v>
      </c>
      <c r="F30" s="272"/>
      <c r="G30" s="49">
        <v>0</v>
      </c>
      <c r="H30" s="272"/>
      <c r="I30" s="49">
        <v>0</v>
      </c>
      <c r="J30" s="276"/>
      <c r="K30" s="276"/>
      <c r="L30" s="269"/>
      <c r="M30" s="269"/>
    </row>
    <row r="31" spans="1:13" ht="74.25" hidden="1" customHeight="1">
      <c r="A31" s="402"/>
      <c r="B31" s="402"/>
      <c r="C31" s="402"/>
      <c r="D31" s="323" t="s">
        <v>91</v>
      </c>
      <c r="E31" s="272" t="s">
        <v>1</v>
      </c>
      <c r="F31" s="272"/>
      <c r="G31" s="49">
        <v>0</v>
      </c>
      <c r="H31" s="272"/>
      <c r="I31" s="49">
        <v>0</v>
      </c>
      <c r="J31" s="276"/>
      <c r="K31" s="276"/>
      <c r="L31" s="269"/>
      <c r="M31" s="269"/>
    </row>
    <row r="32" spans="1:13" ht="74.25" hidden="1" customHeight="1">
      <c r="A32" s="402"/>
      <c r="B32" s="402"/>
      <c r="C32" s="402"/>
      <c r="D32" s="323" t="s">
        <v>46</v>
      </c>
      <c r="E32" s="272" t="s">
        <v>1</v>
      </c>
      <c r="F32" s="272"/>
      <c r="G32" s="49">
        <v>0</v>
      </c>
      <c r="H32" s="272"/>
      <c r="I32" s="49">
        <v>0</v>
      </c>
      <c r="J32" s="276"/>
      <c r="K32" s="276"/>
      <c r="L32" s="269"/>
      <c r="M32" s="269"/>
    </row>
    <row r="33" spans="1:13" ht="30">
      <c r="A33" s="402">
        <v>5</v>
      </c>
      <c r="B33" s="402" t="s">
        <v>454</v>
      </c>
      <c r="C33" s="402" t="s">
        <v>47</v>
      </c>
      <c r="D33" s="323" t="s">
        <v>41</v>
      </c>
      <c r="E33" s="325" t="s">
        <v>455</v>
      </c>
      <c r="F33" s="264"/>
      <c r="G33" s="49">
        <f>ROUND(IF(F33&lt;&gt;"",VLOOKUP(F33,'1.0'!X$80:Y$82,2),0)*3.3333,2)</f>
        <v>0</v>
      </c>
      <c r="H33" s="264"/>
      <c r="I33" s="49">
        <f>ROUND(IF(H33&lt;&gt;"",VLOOKUP(H33,'1.0'!X$80:Y$82,2),0)*3.3333,2)</f>
        <v>0</v>
      </c>
      <c r="J33" s="276"/>
      <c r="K33" s="276"/>
      <c r="L33" s="269"/>
      <c r="M33" s="269"/>
    </row>
    <row r="34" spans="1:13" ht="97.5" customHeight="1">
      <c r="A34" s="402"/>
      <c r="B34" s="402"/>
      <c r="C34" s="402"/>
      <c r="D34" s="323" t="s">
        <v>42</v>
      </c>
      <c r="E34" s="325" t="s">
        <v>272</v>
      </c>
      <c r="F34" s="264"/>
      <c r="G34" s="49">
        <f>IF(G33=0,0,ROUND(IF(F34&lt;&gt;"",VLOOKUP(F34,'1.0'!H$82:I$85,2),0)*2.5,2))</f>
        <v>0</v>
      </c>
      <c r="H34" s="264"/>
      <c r="I34" s="49">
        <f>IF(I33=0,0,ROUND(IF(H34&lt;&gt;"",VLOOKUP(H34,'1.0'!H$82:I$85,2),0)*2.5,2))</f>
        <v>0</v>
      </c>
      <c r="J34" s="276"/>
      <c r="K34" s="276"/>
      <c r="L34" s="269"/>
      <c r="M34" s="269"/>
    </row>
    <row r="35" spans="1:13" ht="61.75" customHeight="1">
      <c r="A35" s="402"/>
      <c r="B35" s="402"/>
      <c r="C35" s="402"/>
      <c r="D35" s="323" t="s">
        <v>43</v>
      </c>
      <c r="E35" s="325" t="s">
        <v>273</v>
      </c>
      <c r="F35" s="264"/>
      <c r="G35" s="49">
        <f>IF(G33=0,0,ROUND(IF(F35&lt;&gt;"",VLOOKUP(F35,'1.0'!E$90:F$92,2),0)*3.3333,2))</f>
        <v>0</v>
      </c>
      <c r="H35" s="264"/>
      <c r="I35" s="49">
        <f>IF(I33=0,0,ROUND(IF(H35&lt;&gt;"",VLOOKUP(H35,'1.0'!E$90:F$92,2),0)*3.3333,2))</f>
        <v>0</v>
      </c>
      <c r="J35" s="276"/>
      <c r="K35" s="276"/>
      <c r="L35" s="269"/>
      <c r="M35" s="269"/>
    </row>
    <row r="36" spans="1:13" ht="74.25" customHeight="1">
      <c r="A36" s="402"/>
      <c r="B36" s="402"/>
      <c r="C36" s="402"/>
      <c r="D36" s="323" t="s">
        <v>44</v>
      </c>
      <c r="E36" s="325" t="s">
        <v>274</v>
      </c>
      <c r="F36" s="264"/>
      <c r="G36" s="49">
        <f>IF(G33=0,0,ROUND(IF(F36&lt;&gt;"",VLOOKUP(F36,'1.0'!H$69:I$72,2),0)*3.3333,2))</f>
        <v>0</v>
      </c>
      <c r="H36" s="264"/>
      <c r="I36" s="49">
        <f>IF(I33=0,0,ROUND(IF(H36&lt;&gt;"",VLOOKUP(H36,'1.0'!H$69:I$72,2),0)*3.3333,2))</f>
        <v>0</v>
      </c>
      <c r="J36" s="320"/>
      <c r="K36" s="320"/>
      <c r="L36" s="319"/>
      <c r="M36" s="269"/>
    </row>
    <row r="37" spans="1:13" ht="74.25" hidden="1" customHeight="1">
      <c r="A37" s="402"/>
      <c r="B37" s="402"/>
      <c r="C37" s="402"/>
      <c r="D37" s="323" t="s">
        <v>84</v>
      </c>
      <c r="E37" s="272" t="s">
        <v>1</v>
      </c>
      <c r="F37" s="272"/>
      <c r="G37" s="49">
        <v>0</v>
      </c>
      <c r="H37" s="272"/>
      <c r="I37" s="49">
        <v>0</v>
      </c>
      <c r="J37" s="276"/>
      <c r="K37" s="276"/>
      <c r="L37" s="269"/>
      <c r="M37" s="269"/>
    </row>
    <row r="38" spans="1:13" ht="45">
      <c r="A38" s="402"/>
      <c r="B38" s="402"/>
      <c r="C38" s="402"/>
      <c r="D38" s="323" t="s">
        <v>45</v>
      </c>
      <c r="E38" s="325" t="s">
        <v>275</v>
      </c>
      <c r="F38" s="264"/>
      <c r="G38" s="49">
        <f>IF(G33=0,0,ROUND(IF(F38&lt;&gt;"",VLOOKUP(F38,'1.0'!Q$75:R$77,2),0)*3.3333,2))</f>
        <v>0</v>
      </c>
      <c r="H38" s="264"/>
      <c r="I38" s="49">
        <f>IF(I33=0,0,ROUND(IF(H38&lt;&gt;"",VLOOKUP(H38,'1.0'!Q$75:R$77,2),0)*3.3333,2))</f>
        <v>0</v>
      </c>
      <c r="J38" s="276"/>
      <c r="K38" s="276"/>
      <c r="L38" s="269"/>
      <c r="M38" s="269"/>
    </row>
    <row r="39" spans="1:13" ht="84.75" customHeight="1">
      <c r="A39" s="402"/>
      <c r="B39" s="402"/>
      <c r="C39" s="402"/>
      <c r="D39" s="323" t="s">
        <v>46</v>
      </c>
      <c r="E39" s="325" t="s">
        <v>276</v>
      </c>
      <c r="F39" s="264"/>
      <c r="G39" s="49">
        <f>IF(G33=0,0,ROUND(IF(F39&lt;&gt;"",VLOOKUP(F39,'1.0'!Q$69:R$71,2),0)*3.3333,2))</f>
        <v>0</v>
      </c>
      <c r="H39" s="264"/>
      <c r="I39" s="49">
        <f>IF(I33=0,0,ROUND(IF(H39&lt;&gt;"",VLOOKUP(H39,'1.0'!Q$69:R$71,2),0)*3.3333,2))</f>
        <v>0</v>
      </c>
      <c r="J39" s="276"/>
      <c r="K39" s="276"/>
      <c r="L39" s="269"/>
      <c r="M39" s="269"/>
    </row>
    <row r="40" spans="1:13" ht="90.75" customHeight="1">
      <c r="A40" s="402">
        <v>6</v>
      </c>
      <c r="B40" s="402" t="s">
        <v>203</v>
      </c>
      <c r="C40" s="402" t="s">
        <v>47</v>
      </c>
      <c r="D40" s="323" t="s">
        <v>41</v>
      </c>
      <c r="E40" s="325" t="s">
        <v>277</v>
      </c>
      <c r="F40" s="264"/>
      <c r="G40" s="49">
        <f>ROUND(IF(F40&lt;&gt;"",VLOOKUP(F40,'1.0'!H$69:I$72,2),0)*3.3333,2)</f>
        <v>0</v>
      </c>
      <c r="H40" s="264"/>
      <c r="I40" s="49">
        <f>ROUND(IF(H40&lt;&gt;"",VLOOKUP(H40,'1.0'!H$69:I$72,2),0)*3.3333,2)</f>
        <v>0</v>
      </c>
      <c r="J40" s="276"/>
      <c r="K40" s="276"/>
      <c r="L40" s="269"/>
      <c r="M40" s="269"/>
    </row>
    <row r="41" spans="1:13" ht="61.5" customHeight="1">
      <c r="A41" s="402"/>
      <c r="B41" s="402"/>
      <c r="C41" s="402"/>
      <c r="D41" s="323" t="s">
        <v>42</v>
      </c>
      <c r="E41" s="325" t="s">
        <v>278</v>
      </c>
      <c r="F41" s="264"/>
      <c r="G41" s="49">
        <f>IF(G40=0,0,ROUND(IF(F41&lt;&gt;"",VLOOKUP(F41,'1.0'!N$81:O$84,2,FALSE),0)*2.5,2))</f>
        <v>0</v>
      </c>
      <c r="H41" s="264"/>
      <c r="I41" s="49">
        <f>IF(I40=0,0,ROUND(IF(H41&lt;&gt;"",VLOOKUP(H41,'1.0'!N$81:O$84,2,FALSE),0)*2.5,2))</f>
        <v>0</v>
      </c>
      <c r="J41" s="320"/>
      <c r="K41" s="320"/>
      <c r="L41" s="319"/>
      <c r="M41" s="269"/>
    </row>
    <row r="42" spans="1:13" ht="75">
      <c r="A42" s="402"/>
      <c r="B42" s="402"/>
      <c r="C42" s="402"/>
      <c r="D42" s="323" t="s">
        <v>43</v>
      </c>
      <c r="E42" s="325" t="s">
        <v>456</v>
      </c>
      <c r="F42" s="264"/>
      <c r="G42" s="49">
        <f>IF(G40=0,0,ROUND(IF(F42&lt;&gt;"",VLOOKUP(F42,'1.0'!H$69:I$72,2),0)*3.3333,2))</f>
        <v>0</v>
      </c>
      <c r="H42" s="264"/>
      <c r="I42" s="49">
        <f>IF(I40=0,0,ROUND(IF(H42&lt;&gt;"",VLOOKUP(H42,'1.0'!H$69:I$72,2),0)*3.3333,2))</f>
        <v>0</v>
      </c>
      <c r="J42" s="276"/>
      <c r="K42" s="276"/>
      <c r="L42" s="269"/>
      <c r="M42" s="269"/>
    </row>
    <row r="43" spans="1:13" ht="161.5" customHeight="1">
      <c r="A43" s="402"/>
      <c r="B43" s="402"/>
      <c r="C43" s="402"/>
      <c r="D43" s="323" t="s">
        <v>44</v>
      </c>
      <c r="E43" s="325" t="s">
        <v>457</v>
      </c>
      <c r="F43" s="264"/>
      <c r="G43" s="49">
        <f>IF(G40=0,0,ROUND(IF(F43&lt;&gt;"",VLOOKUP(F43,'1.0'!H$69:I$72,2),0)*3.3333,2))</f>
        <v>0</v>
      </c>
      <c r="H43" s="264"/>
      <c r="I43" s="49">
        <f>IF(I40=0,0,ROUND(IF(H43&lt;&gt;"",VLOOKUP(H43,'1.0'!H$69:I$72,2),0)*3.3333,2))</f>
        <v>0</v>
      </c>
      <c r="J43" s="283"/>
      <c r="K43" s="276"/>
      <c r="L43" s="269"/>
      <c r="M43" s="269"/>
    </row>
    <row r="44" spans="1:13" ht="161.5" customHeight="1">
      <c r="A44" s="402"/>
      <c r="B44" s="402"/>
      <c r="C44" s="402"/>
      <c r="D44" s="323" t="s">
        <v>84</v>
      </c>
      <c r="E44" s="325" t="s">
        <v>458</v>
      </c>
      <c r="F44" s="264"/>
      <c r="G44" s="49">
        <f>IF(G40=0,0,ROUND(IF(F44&lt;&gt;"",VLOOKUP(F44,'1.0'!H$69:I$72,2),0)*3.3333,2))</f>
        <v>0</v>
      </c>
      <c r="H44" s="264"/>
      <c r="I44" s="49">
        <f>IF(I40=0,0,ROUND(IF(H44&lt;&gt;"",VLOOKUP(H44,'1.0'!H$69:I$72,2),0)*3.3333,2))</f>
        <v>0</v>
      </c>
      <c r="J44" s="321"/>
      <c r="K44" s="320"/>
      <c r="L44" s="319"/>
      <c r="M44" s="269"/>
    </row>
    <row r="45" spans="1:13" ht="75">
      <c r="A45" s="402"/>
      <c r="B45" s="402"/>
      <c r="C45" s="402"/>
      <c r="D45" s="323" t="s">
        <v>85</v>
      </c>
      <c r="E45" s="325" t="s">
        <v>279</v>
      </c>
      <c r="F45" s="264"/>
      <c r="G45" s="49">
        <f>IF(G40=0,0,ROUND(IF(F45&lt;&gt;"",VLOOKUP(F45,'1.0'!H$69:I$72,2),0)*3.3333,2))</f>
        <v>0</v>
      </c>
      <c r="H45" s="264"/>
      <c r="I45" s="49">
        <f>IF(I40=0,0,ROUND(IF(H45&lt;&gt;"",VLOOKUP(H45,'1.0'!H$69:I$72,2),0)*3.3333,2))</f>
        <v>0</v>
      </c>
      <c r="J45" s="276"/>
      <c r="K45" s="276"/>
      <c r="L45" s="269"/>
      <c r="M45" s="269"/>
    </row>
    <row r="46" spans="1:13" ht="45">
      <c r="A46" s="402"/>
      <c r="B46" s="402"/>
      <c r="C46" s="402"/>
      <c r="D46" s="323" t="s">
        <v>86</v>
      </c>
      <c r="E46" s="325" t="s">
        <v>280</v>
      </c>
      <c r="F46" s="264"/>
      <c r="G46" s="49">
        <f>IF(G40=0,0,ROUND(IF(F46&lt;&gt;"",VLOOKUP(F46,'1.0'!H$69:I$72,2),0)*3.3333,2))</f>
        <v>0</v>
      </c>
      <c r="H46" s="264"/>
      <c r="I46" s="49">
        <f>IF(I40=0,0,ROUND(IF(H46&lt;&gt;"",VLOOKUP(H46,'1.0'!H$69:I$72,2),0)*3.3333,2))</f>
        <v>0</v>
      </c>
      <c r="J46" s="320"/>
      <c r="K46" s="320"/>
      <c r="L46" s="319"/>
      <c r="M46" s="269"/>
    </row>
    <row r="47" spans="1:13" ht="61.75" customHeight="1">
      <c r="A47" s="402"/>
      <c r="B47" s="402"/>
      <c r="C47" s="402"/>
      <c r="D47" s="323" t="s">
        <v>45</v>
      </c>
      <c r="E47" s="325" t="s">
        <v>281</v>
      </c>
      <c r="F47" s="264"/>
      <c r="G47" s="49">
        <f>IF(G40=0,0,ROUND(IF(F47&lt;&gt;"",VLOOKUP(F47,'1.0'!Q$75:R$77,2),0)*3.3333,2))</f>
        <v>0</v>
      </c>
      <c r="H47" s="264"/>
      <c r="I47" s="49">
        <f>IF(I40=0,0,ROUND(IF(H47&lt;&gt;"",VLOOKUP(H47,'1.0'!Q$75:R$77,2),0)*3.3333,2))</f>
        <v>0</v>
      </c>
      <c r="J47" s="276"/>
      <c r="K47" s="276"/>
      <c r="L47" s="269"/>
      <c r="M47" s="269"/>
    </row>
    <row r="48" spans="1:13" ht="45">
      <c r="A48" s="402"/>
      <c r="B48" s="402"/>
      <c r="C48" s="402"/>
      <c r="D48" s="323" t="s">
        <v>46</v>
      </c>
      <c r="E48" s="325" t="s">
        <v>282</v>
      </c>
      <c r="F48" s="264"/>
      <c r="G48" s="49">
        <f>IF(G40=0,0,ROUND(IF(F48&lt;&gt;"",VLOOKUP(F48,'1.0'!Q$69:R$71,2),0)*3.3333,2))</f>
        <v>0</v>
      </c>
      <c r="H48" s="264"/>
      <c r="I48" s="49">
        <f>IF(I40=0,0,ROUND(IF(H48&lt;&gt;"",VLOOKUP(H48,'1.0'!Q$69:R$71,2),0)*3.3333,2))</f>
        <v>0</v>
      </c>
      <c r="J48" s="276"/>
      <c r="K48" s="276"/>
      <c r="L48" s="269"/>
      <c r="M48" s="269"/>
    </row>
    <row r="49" spans="1:13" ht="46" thickBot="1">
      <c r="A49" s="323">
        <v>7</v>
      </c>
      <c r="B49" s="323" t="s">
        <v>460</v>
      </c>
      <c r="C49" s="323"/>
      <c r="D49" s="323" t="s">
        <v>41</v>
      </c>
      <c r="E49" s="325" t="s">
        <v>459</v>
      </c>
      <c r="F49" s="264"/>
      <c r="G49" s="49">
        <f>ROUND(IF(F49&lt;&gt;"",VLOOKUP(F49,'1.0'!H$69:I$72,2),0)*3.3333,2)</f>
        <v>0</v>
      </c>
      <c r="H49" s="264"/>
      <c r="I49" s="49">
        <f>ROUND(IF(H49&lt;&gt;"",VLOOKUP(H49,'1.0'!H$69:I$72,2),0)*3.3333,2)</f>
        <v>0</v>
      </c>
      <c r="J49" s="276"/>
      <c r="K49" s="276"/>
      <c r="L49" s="269"/>
      <c r="M49" s="269"/>
    </row>
    <row r="50" spans="1:13" ht="43.5" hidden="1" customHeight="1">
      <c r="A50" s="286"/>
      <c r="B50" s="286"/>
      <c r="C50" s="286"/>
      <c r="D50" s="286" t="s">
        <v>95</v>
      </c>
      <c r="E50" s="287" t="s">
        <v>1</v>
      </c>
      <c r="F50" s="287" t="s">
        <v>1</v>
      </c>
      <c r="G50" s="288">
        <v>0</v>
      </c>
      <c r="H50" s="287"/>
      <c r="I50" s="289"/>
      <c r="J50" s="290"/>
      <c r="K50" s="290"/>
    </row>
    <row r="51" spans="1:13" ht="21" customHeight="1">
      <c r="L51" s="291"/>
      <c r="M51" s="291"/>
    </row>
    <row r="52" spans="1:13" ht="21" customHeight="1"/>
    <row r="53" spans="1:13" ht="21" customHeight="1"/>
    <row r="54" spans="1:13" ht="21" customHeight="1"/>
    <row r="55" spans="1:13" ht="21" customHeight="1"/>
    <row r="56" spans="1:13" ht="21" customHeight="1"/>
    <row r="57" spans="1:13" ht="21" customHeight="1"/>
    <row r="58" spans="1:13" ht="21" customHeight="1"/>
    <row r="59" spans="1:13" ht="21" customHeight="1"/>
    <row r="60" spans="1:13" ht="21" customHeight="1"/>
    <row r="61" spans="1:13" ht="21" customHeight="1"/>
    <row r="62" spans="1:13" ht="21" customHeight="1"/>
    <row r="63" spans="1:13" ht="21" customHeight="1"/>
    <row r="64" spans="1:13" ht="21" customHeight="1"/>
    <row r="65" ht="50.25" customHeight="1"/>
    <row r="66" ht="50.25" customHeight="1"/>
    <row r="67" ht="20.25" customHeight="1"/>
    <row r="68" ht="20.25" customHeight="1"/>
    <row r="69" ht="20.25" customHeight="1"/>
    <row r="70" ht="20.25" customHeight="1"/>
    <row r="71" ht="20.25" customHeight="1"/>
    <row r="72" ht="20.25" customHeight="1"/>
    <row r="73" ht="20.25" customHeight="1"/>
    <row r="74" ht="20.25" customHeight="1"/>
    <row r="75" ht="20.25" customHeight="1"/>
    <row r="76" ht="20.25" customHeight="1"/>
    <row r="77" ht="26.5" customHeight="1"/>
    <row r="78" ht="26.5" customHeight="1"/>
    <row r="79" ht="26.5" customHeight="1"/>
  </sheetData>
  <sheetProtection formatColumns="0" selectLockedCells="1"/>
  <mergeCells count="20">
    <mergeCell ref="A1:C1"/>
    <mergeCell ref="A3:A9"/>
    <mergeCell ref="B3:B9"/>
    <mergeCell ref="C3:C9"/>
    <mergeCell ref="D1:M1"/>
    <mergeCell ref="A40:A48"/>
    <mergeCell ref="B40:B48"/>
    <mergeCell ref="C40:C48"/>
    <mergeCell ref="A26:A32"/>
    <mergeCell ref="B26:B32"/>
    <mergeCell ref="C26:C32"/>
    <mergeCell ref="A33:A39"/>
    <mergeCell ref="B33:B39"/>
    <mergeCell ref="C33:C39"/>
    <mergeCell ref="A10:A16"/>
    <mergeCell ref="B10:B16"/>
    <mergeCell ref="C10:C16"/>
    <mergeCell ref="A17:A25"/>
    <mergeCell ref="B17:B25"/>
    <mergeCell ref="C17:C25"/>
  </mergeCells>
  <conditionalFormatting sqref="H3">
    <cfRule type="cellIs" dxfId="577" priority="88" operator="equal">
      <formula>"Sí, en borrador"</formula>
    </cfRule>
    <cfRule type="cellIs" dxfId="576" priority="89" operator="equal">
      <formula>"Sí, aprobado"</formula>
    </cfRule>
  </conditionalFormatting>
  <conditionalFormatting sqref="H4">
    <cfRule type="cellIs" dxfId="575" priority="84" operator="equal">
      <formula>"Menos de 1 año"</formula>
    </cfRule>
    <cfRule type="cellIs" dxfId="574" priority="85" operator="equal">
      <formula>"Más de 3 años"</formula>
    </cfRule>
    <cfRule type="cellIs" dxfId="573" priority="86" operator="equal">
      <formula>"De 2 a 3 años"</formula>
    </cfRule>
    <cfRule type="cellIs" dxfId="572" priority="87" operator="equal">
      <formula>"De 1 a 2 años"</formula>
    </cfRule>
  </conditionalFormatting>
  <conditionalFormatting sqref="H8 H15 H24 H38 H47">
    <cfRule type="cellIs" dxfId="571" priority="82" operator="equal">
      <formula>"Sí, completamente"</formula>
    </cfRule>
    <cfRule type="cellIs" dxfId="570" priority="83" operator="equal">
      <formula>"No, en absoluto"</formula>
    </cfRule>
  </conditionalFormatting>
  <conditionalFormatting sqref="H3 H9:H12 H16 H25 H39 H48 H33:H35 H14">
    <cfRule type="cellIs" dxfId="569" priority="90" operator="equal">
      <formula>"No, en absoluto"</formula>
    </cfRule>
  </conditionalFormatting>
  <conditionalFormatting sqref="H9:H12 H16 H25 H39 H48 H34 H14">
    <cfRule type="cellIs" dxfId="568" priority="80" operator="equal">
      <formula>"Sí, completamente"</formula>
    </cfRule>
  </conditionalFormatting>
  <conditionalFormatting sqref="H8:H12 H24:H25 H38:H39 H47:H48 H14:H16">
    <cfRule type="cellIs" dxfId="567" priority="81" operator="equal">
      <formula>"Sí, en parte"</formula>
    </cfRule>
  </conditionalFormatting>
  <conditionalFormatting sqref="H3:H50">
    <cfRule type="cellIs" dxfId="566" priority="76" operator="equal">
      <formula>"Muy en desacuerdo"</formula>
    </cfRule>
    <cfRule type="cellIs" dxfId="565" priority="77" operator="equal">
      <formula>"Muy de acuerdo"</formula>
    </cfRule>
    <cfRule type="cellIs" dxfId="564" priority="78" operator="equal">
      <formula>"En desacuerdo"</formula>
    </cfRule>
    <cfRule type="cellIs" dxfId="563" priority="79" operator="equal">
      <formula>"De acuerdo"</formula>
    </cfRule>
  </conditionalFormatting>
  <conditionalFormatting sqref="H17">
    <cfRule type="cellIs" dxfId="562" priority="75" operator="equal">
      <formula>"Ninguno"</formula>
    </cfRule>
  </conditionalFormatting>
  <conditionalFormatting sqref="H17">
    <cfRule type="cellIs" dxfId="561" priority="73" operator="equal">
      <formula>"Sí, formal"</formula>
    </cfRule>
    <cfRule type="cellIs" dxfId="560" priority="74" operator="equal">
      <formula>"Sí, ad hoc"</formula>
    </cfRule>
  </conditionalFormatting>
  <conditionalFormatting sqref="H19">
    <cfRule type="cellIs" dxfId="559" priority="60" operator="equal">
      <formula>"Semestralmente"</formula>
    </cfRule>
    <cfRule type="cellIs" dxfId="558" priority="69" operator="equal">
      <formula>"Trimestralmente"</formula>
    </cfRule>
    <cfRule type="cellIs" dxfId="557" priority="72" operator="equal">
      <formula>"Anualmente"</formula>
    </cfRule>
  </conditionalFormatting>
  <conditionalFormatting sqref="H19">
    <cfRule type="cellIs" dxfId="556" priority="70" operator="equal">
      <formula>"Nunca"</formula>
    </cfRule>
  </conditionalFormatting>
  <conditionalFormatting sqref="H33">
    <cfRule type="cellIs" dxfId="555" priority="67" operator="equal">
      <formula>"Sí, como borrador"</formula>
    </cfRule>
    <cfRule type="cellIs" dxfId="554" priority="68" operator="equal">
      <formula>"Sí"</formula>
    </cfRule>
  </conditionalFormatting>
  <conditionalFormatting sqref="H34">
    <cfRule type="cellIs" dxfId="553" priority="66" operator="equal">
      <formula>"Sí, incompletamente"</formula>
    </cfRule>
  </conditionalFormatting>
  <conditionalFormatting sqref="H35">
    <cfRule type="cellIs" dxfId="552" priority="64" operator="equal">
      <formula>"Cada dos años"</formula>
    </cfRule>
    <cfRule type="cellIs" dxfId="551" priority="65" operator="equal">
      <formula>"Anualmente"</formula>
    </cfRule>
  </conditionalFormatting>
  <conditionalFormatting sqref="H41">
    <cfRule type="cellIs" dxfId="550" priority="61" operator="equal">
      <formula>"Trimestralmente"</formula>
    </cfRule>
    <cfRule type="cellIs" dxfId="549" priority="62" operator="equal">
      <formula>"Mensualmente"</formula>
    </cfRule>
    <cfRule type="cellIs" dxfId="548" priority="63" operator="equal">
      <formula>"Anualmente"</formula>
    </cfRule>
    <cfRule type="cellIs" dxfId="547" priority="71" operator="equal">
      <formula>"Semestralmente"</formula>
    </cfRule>
  </conditionalFormatting>
  <conditionalFormatting sqref="H5">
    <cfRule type="cellIs" dxfId="546" priority="56" operator="equal">
      <formula>"No, en absoluto"</formula>
    </cfRule>
  </conditionalFormatting>
  <conditionalFormatting sqref="H5">
    <cfRule type="cellIs" dxfId="545" priority="54" operator="equal">
      <formula>"Sí, completamente"</formula>
    </cfRule>
  </conditionalFormatting>
  <conditionalFormatting sqref="H5">
    <cfRule type="cellIs" dxfId="544" priority="55" operator="equal">
      <formula>"Sí, en parte"</formula>
    </cfRule>
  </conditionalFormatting>
  <conditionalFormatting sqref="L2:M2">
    <cfRule type="duplicateValues" dxfId="543" priority="53"/>
  </conditionalFormatting>
  <conditionalFormatting sqref="H4:H9">
    <cfRule type="expression" dxfId="542" priority="51">
      <formula>$H$3="No, en absoluto"</formula>
    </cfRule>
  </conditionalFormatting>
  <conditionalFormatting sqref="H11:H16">
    <cfRule type="expression" dxfId="541" priority="49">
      <formula>$H$10="No, en absoluto"</formula>
    </cfRule>
  </conditionalFormatting>
  <conditionalFormatting sqref="H18:H25">
    <cfRule type="expression" dxfId="540" priority="47">
      <formula>$H$17="Ninguno"</formula>
    </cfRule>
  </conditionalFormatting>
  <conditionalFormatting sqref="H27:H28">
    <cfRule type="expression" dxfId="539" priority="45">
      <formula>$H$26="Muy en desacuerdo"</formula>
    </cfRule>
  </conditionalFormatting>
  <conditionalFormatting sqref="H34:H39">
    <cfRule type="expression" dxfId="538" priority="43">
      <formula>$H$33="No, en absoluto"</formula>
    </cfRule>
  </conditionalFormatting>
  <conditionalFormatting sqref="H41:H48">
    <cfRule type="expression" dxfId="537" priority="41">
      <formula>$H$40="Muy en desacuerdo"</formula>
    </cfRule>
  </conditionalFormatting>
  <conditionalFormatting sqref="F3">
    <cfRule type="cellIs" dxfId="536" priority="38" operator="equal">
      <formula>"Sí, en borrador"</formula>
    </cfRule>
    <cfRule type="cellIs" dxfId="535" priority="39" operator="equal">
      <formula>"Sí, aprobado"</formula>
    </cfRule>
  </conditionalFormatting>
  <conditionalFormatting sqref="F4">
    <cfRule type="cellIs" dxfId="534" priority="34" operator="equal">
      <formula>"Menos de 1 año"</formula>
    </cfRule>
    <cfRule type="cellIs" dxfId="533" priority="35" operator="equal">
      <formula>"Más de 3 años"</formula>
    </cfRule>
    <cfRule type="cellIs" dxfId="532" priority="36" operator="equal">
      <formula>"De 2 a 3 años"</formula>
    </cfRule>
    <cfRule type="cellIs" dxfId="531" priority="37" operator="equal">
      <formula>"De 1 a 2 años"</formula>
    </cfRule>
  </conditionalFormatting>
  <conditionalFormatting sqref="F8 F15 F24 F38 F47">
    <cfRule type="cellIs" dxfId="530" priority="32" operator="equal">
      <formula>"Sí, completamente"</formula>
    </cfRule>
    <cfRule type="cellIs" dxfId="529" priority="33" operator="equal">
      <formula>"No, en absoluto"</formula>
    </cfRule>
  </conditionalFormatting>
  <conditionalFormatting sqref="F3 F9:F12 F16 F25 F39 F48 F33:F35 F14">
    <cfRule type="cellIs" dxfId="528" priority="40" operator="equal">
      <formula>"No, en absoluto"</formula>
    </cfRule>
  </conditionalFormatting>
  <conditionalFormatting sqref="F9:F12 F16 F25 F39 F48 F34 F14">
    <cfRule type="cellIs" dxfId="527" priority="30" operator="equal">
      <formula>"Sí, completamente"</formula>
    </cfRule>
  </conditionalFormatting>
  <conditionalFormatting sqref="F8:F12 F24:F25 F38:F39 F47:F48 F14:F16">
    <cfRule type="cellIs" dxfId="526" priority="31" operator="equal">
      <formula>"Sí, en parte"</formula>
    </cfRule>
  </conditionalFormatting>
  <conditionalFormatting sqref="F3:F49">
    <cfRule type="cellIs" dxfId="525" priority="26" operator="equal">
      <formula>"Muy en desacuerdo"</formula>
    </cfRule>
    <cfRule type="cellIs" dxfId="524" priority="27" operator="equal">
      <formula>"Muy de acuerdo"</formula>
    </cfRule>
    <cfRule type="cellIs" dxfId="523" priority="28" operator="equal">
      <formula>"En desacuerdo"</formula>
    </cfRule>
    <cfRule type="cellIs" dxfId="522" priority="29" operator="equal">
      <formula>"De acuerdo"</formula>
    </cfRule>
  </conditionalFormatting>
  <conditionalFormatting sqref="F17">
    <cfRule type="cellIs" dxfId="521" priority="25" operator="equal">
      <formula>"Ninguno"</formula>
    </cfRule>
  </conditionalFormatting>
  <conditionalFormatting sqref="F17">
    <cfRule type="cellIs" dxfId="520" priority="23" operator="equal">
      <formula>"Sí, formal"</formula>
    </cfRule>
    <cfRule type="cellIs" dxfId="519" priority="24" operator="equal">
      <formula>"Sí, ad hoc"</formula>
    </cfRule>
  </conditionalFormatting>
  <conditionalFormatting sqref="F19">
    <cfRule type="cellIs" dxfId="518" priority="10" operator="equal">
      <formula>"Semestralmente"</formula>
    </cfRule>
    <cfRule type="cellIs" dxfId="517" priority="19" operator="equal">
      <formula>"Trimestralmente"</formula>
    </cfRule>
    <cfRule type="cellIs" dxfId="516" priority="22" operator="equal">
      <formula>"Anualmente"</formula>
    </cfRule>
  </conditionalFormatting>
  <conditionalFormatting sqref="F19">
    <cfRule type="cellIs" dxfId="515" priority="20" operator="equal">
      <formula>"Nunca"</formula>
    </cfRule>
  </conditionalFormatting>
  <conditionalFormatting sqref="F33">
    <cfRule type="cellIs" dxfId="514" priority="17" operator="equal">
      <formula>"Sí, como borrador"</formula>
    </cfRule>
    <cfRule type="cellIs" dxfId="513" priority="18" operator="equal">
      <formula>"Sí"</formula>
    </cfRule>
  </conditionalFormatting>
  <conditionalFormatting sqref="F34">
    <cfRule type="cellIs" dxfId="512" priority="16" operator="equal">
      <formula>"Sí, incompletamente"</formula>
    </cfRule>
  </conditionalFormatting>
  <conditionalFormatting sqref="F35">
    <cfRule type="cellIs" dxfId="511" priority="14" operator="equal">
      <formula>"Cada dos años"</formula>
    </cfRule>
    <cfRule type="cellIs" dxfId="510" priority="15" operator="equal">
      <formula>"Anualmente"</formula>
    </cfRule>
  </conditionalFormatting>
  <conditionalFormatting sqref="F41">
    <cfRule type="cellIs" dxfId="509" priority="11" operator="equal">
      <formula>"Trimestralmente"</formula>
    </cfRule>
    <cfRule type="cellIs" dxfId="508" priority="12" operator="equal">
      <formula>"Mensualmente"</formula>
    </cfRule>
    <cfRule type="cellIs" dxfId="507" priority="13" operator="equal">
      <formula>"Anualmente"</formula>
    </cfRule>
    <cfRule type="cellIs" dxfId="506" priority="21" operator="equal">
      <formula>"Semestralmente"</formula>
    </cfRule>
  </conditionalFormatting>
  <conditionalFormatting sqref="F5">
    <cfRule type="cellIs" dxfId="505" priority="9" operator="equal">
      <formula>"No, en absoluto"</formula>
    </cfRule>
  </conditionalFormatting>
  <conditionalFormatting sqref="F5">
    <cfRule type="cellIs" dxfId="504" priority="7" operator="equal">
      <formula>"Sí, completamente"</formula>
    </cfRule>
  </conditionalFormatting>
  <conditionalFormatting sqref="F5">
    <cfRule type="cellIs" dxfId="503" priority="8" operator="equal">
      <formula>"Sí, en parte"</formula>
    </cfRule>
  </conditionalFormatting>
  <conditionalFormatting sqref="F4:F9">
    <cfRule type="expression" dxfId="502" priority="6">
      <formula>$F$3="No, en absoluto"</formula>
    </cfRule>
  </conditionalFormatting>
  <conditionalFormatting sqref="F11:F16">
    <cfRule type="expression" dxfId="501" priority="5">
      <formula>$F$10="No, en absoluto"</formula>
    </cfRule>
  </conditionalFormatting>
  <conditionalFormatting sqref="F18:F25">
    <cfRule type="expression" dxfId="500" priority="4">
      <formula>$F$17="Ninguno"</formula>
    </cfRule>
  </conditionalFormatting>
  <conditionalFormatting sqref="F27:F28">
    <cfRule type="expression" dxfId="499" priority="3">
      <formula>$F$26="Muy en desacuerdo"</formula>
    </cfRule>
  </conditionalFormatting>
  <conditionalFormatting sqref="F34:F39">
    <cfRule type="expression" dxfId="498" priority="2">
      <formula>$F$33="No, en absoluto"</formula>
    </cfRule>
  </conditionalFormatting>
  <conditionalFormatting sqref="F41:F48">
    <cfRule type="expression" dxfId="497" priority="1">
      <formula>$F$40="Muy en desacuerdo"</formula>
    </cfRule>
  </conditionalFormatting>
  <pageMargins left="0.7" right="0.7" top="0.75" bottom="0.75" header="0.3" footer="0.3"/>
  <pageSetup scale="75" fitToHeight="0" orientation="landscape" r:id="rId1"/>
  <rowBreaks count="2" manualBreakCount="2">
    <brk id="23" max="8" man="1"/>
    <brk id="49" max="8" man="1"/>
  </rowBreaks>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600-000000000000}">
          <x14:formula1>
            <xm:f>'1.0'!$V$69:$V$71</xm:f>
          </x14:formula1>
          <xm:sqref>H17 F17</xm:sqref>
        </x14:dataValidation>
        <x14:dataValidation type="list" allowBlank="1" showInputMessage="1" showErrorMessage="1" xr:uid="{00000000-0002-0000-0600-000001000000}">
          <x14:formula1>
            <xm:f>'1.0'!$X$80:$X$82</xm:f>
          </x14:formula1>
          <xm:sqref>H33 F33</xm:sqref>
        </x14:dataValidation>
        <x14:dataValidation type="list" allowBlank="1" showInputMessage="1" showErrorMessage="1" xr:uid="{00000000-0002-0000-0600-000002000000}">
          <x14:formula1>
            <xm:f>'1.0'!$X$69:$X$72</xm:f>
          </x14:formula1>
          <xm:sqref>H4 F4</xm:sqref>
        </x14:dataValidation>
        <x14:dataValidation type="list" allowBlank="1" showInputMessage="1" showErrorMessage="1" xr:uid="{00000000-0002-0000-0600-000003000000}">
          <x14:formula1>
            <xm:f>'1.0'!$H$69:$H$72</xm:f>
          </x14:formula1>
          <xm:sqref>F49 F20:F23 F18 H18 H20:H23 F26:F28 H26:H28 F36 H36 H40 F40 F42:F46 H42:H46 H49</xm:sqref>
        </x14:dataValidation>
        <x14:dataValidation type="list" allowBlank="1" showInputMessage="1" showErrorMessage="1" xr:uid="{00000000-0002-0000-0600-000004000000}">
          <x14:formula1>
            <xm:f>'1.0'!$H$82:$H$84</xm:f>
          </x14:formula1>
          <xm:sqref>H34 F34</xm:sqref>
        </x14:dataValidation>
        <x14:dataValidation type="list" allowBlank="1" showInputMessage="1" showErrorMessage="1" xr:uid="{00000000-0002-0000-0600-000005000000}">
          <x14:formula1>
            <xm:f>'1.0'!$N$81:$N$84</xm:f>
          </x14:formula1>
          <xm:sqref>H41 F41</xm:sqref>
        </x14:dataValidation>
        <x14:dataValidation type="list" allowBlank="1" showInputMessage="1" showErrorMessage="1" xr:uid="{00000000-0002-0000-0600-000006000000}">
          <x14:formula1>
            <xm:f>'1.0'!$Q$69:$Q$71</xm:f>
          </x14:formula1>
          <xm:sqref>H48 F25 H9:H12 F9:F12 H14 F14 F16 H16 H25 F39 H39 F48 F5 H5</xm:sqref>
        </x14:dataValidation>
        <x14:dataValidation type="list" allowBlank="1" showInputMessage="1" showErrorMessage="1" xr:uid="{00000000-0002-0000-0600-000007000000}">
          <x14:formula1>
            <xm:f>'1.0'!$Q$75:$Q$77</xm:f>
          </x14:formula1>
          <xm:sqref>F47 F8 H8 H15 F15 F24 H24 F38 H38 H47</xm:sqref>
        </x14:dataValidation>
        <x14:dataValidation type="list" allowBlank="1" showInputMessage="1" showErrorMessage="1" xr:uid="{00000000-0002-0000-0600-000008000000}">
          <x14:formula1>
            <xm:f>'1.0'!$N$69:$N$71</xm:f>
          </x14:formula1>
          <xm:sqref>H3 F3</xm:sqref>
        </x14:dataValidation>
        <x14:dataValidation type="list" allowBlank="1" showInputMessage="1" showErrorMessage="1" xr:uid="{00000000-0002-0000-0600-000009000000}">
          <x14:formula1>
            <xm:f>'1.0'!$E$90:$E$92</xm:f>
          </x14:formula1>
          <xm:sqref>F35 H35</xm:sqref>
        </x14:dataValidation>
        <x14:dataValidation type="list" allowBlank="1" showInputMessage="1" showErrorMessage="1" xr:uid="{00000000-0002-0000-0600-00000A000000}">
          <x14:formula1>
            <xm:f>'1.0'!$E$81:$E$84</xm:f>
          </x14:formula1>
          <xm:sqref>F19 H19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t40">
    <pageSetUpPr fitToPage="1"/>
  </sheetPr>
  <dimension ref="A1:X31"/>
  <sheetViews>
    <sheetView zoomScale="60" zoomScaleNormal="60" zoomScaleSheetLayoutView="80" zoomScalePageLayoutView="55" workbookViewId="0">
      <pane xSplit="4" ySplit="2" topLeftCell="E24" activePane="bottomRight" state="frozen"/>
      <selection pane="topRight" activeCell="E1" sqref="E1"/>
      <selection pane="bottomLeft" activeCell="A3" sqref="A3"/>
      <selection pane="bottomRight" activeCell="E36" sqref="E36"/>
    </sheetView>
  </sheetViews>
  <sheetFormatPr baseColWidth="10" defaultColWidth="9.1640625" defaultRowHeight="15"/>
  <cols>
    <col min="1" max="1" width="6.33203125" style="92" customWidth="1"/>
    <col min="2" max="2" width="22.33203125" style="98" customWidth="1"/>
    <col min="3" max="3" width="18.83203125" style="98" customWidth="1"/>
    <col min="4" max="4" width="15.83203125" style="98" customWidth="1"/>
    <col min="5" max="5" width="35.83203125" style="92" customWidth="1"/>
    <col min="6" max="6" width="26.6640625" style="92" customWidth="1"/>
    <col min="7" max="7" width="16.33203125" style="98" customWidth="1"/>
    <col min="8" max="8" width="26.1640625" style="92" customWidth="1"/>
    <col min="9" max="9" width="16" style="98" customWidth="1"/>
    <col min="10" max="11" width="35.83203125" style="92" customWidth="1"/>
    <col min="12" max="12" width="33.1640625" style="92" customWidth="1"/>
    <col min="13" max="14" width="35.83203125" style="92" customWidth="1"/>
    <col min="15" max="15" width="12.5" style="92" customWidth="1"/>
    <col min="16" max="17" width="35.83203125" style="92" customWidth="1"/>
    <col min="18" max="18" width="12.5" style="92" customWidth="1"/>
    <col min="19" max="20" width="35.83203125" style="92" customWidth="1"/>
    <col min="21" max="21" width="12.5" style="92" customWidth="1"/>
    <col min="22" max="22" width="35.83203125" style="92" customWidth="1"/>
    <col min="23" max="23" width="76.1640625" style="92" customWidth="1"/>
    <col min="24" max="16384" width="9.1640625" style="92"/>
  </cols>
  <sheetData>
    <row r="1" spans="1:24" ht="147" customHeight="1">
      <c r="A1" s="411" t="s">
        <v>204</v>
      </c>
      <c r="B1" s="411"/>
      <c r="C1" s="411"/>
      <c r="D1" s="403" t="s">
        <v>90</v>
      </c>
      <c r="E1" s="404"/>
      <c r="F1" s="404"/>
      <c r="G1" s="404"/>
      <c r="H1" s="404"/>
      <c r="I1" s="404"/>
      <c r="J1" s="404"/>
      <c r="K1" s="404"/>
      <c r="L1" s="404"/>
      <c r="M1" s="404"/>
      <c r="N1" s="347"/>
      <c r="O1" s="347"/>
      <c r="P1" s="347"/>
      <c r="Q1" s="347"/>
      <c r="R1" s="347"/>
      <c r="S1" s="347"/>
      <c r="T1" s="347"/>
      <c r="U1" s="347"/>
      <c r="V1" s="347"/>
      <c r="W1" s="347"/>
      <c r="X1" s="292"/>
    </row>
    <row r="2" spans="1:24" ht="46.5" customHeight="1">
      <c r="A2" s="324" t="s">
        <v>0</v>
      </c>
      <c r="B2" s="324" t="s">
        <v>35</v>
      </c>
      <c r="C2" s="324" t="s">
        <v>80</v>
      </c>
      <c r="D2" s="324" t="s">
        <v>36</v>
      </c>
      <c r="E2" s="324" t="s">
        <v>37</v>
      </c>
      <c r="F2" s="270" t="s">
        <v>38</v>
      </c>
      <c r="G2" s="271" t="s">
        <v>81</v>
      </c>
      <c r="H2" s="270" t="s">
        <v>39</v>
      </c>
      <c r="I2" s="271" t="s">
        <v>40</v>
      </c>
      <c r="J2" s="270" t="s">
        <v>82</v>
      </c>
      <c r="K2" s="274" t="s">
        <v>83</v>
      </c>
      <c r="L2" s="270" t="s">
        <v>385</v>
      </c>
      <c r="M2" s="282" t="s">
        <v>386</v>
      </c>
    </row>
    <row r="3" spans="1:24" ht="65.25" customHeight="1">
      <c r="A3" s="410">
        <v>1</v>
      </c>
      <c r="B3" s="402" t="s">
        <v>205</v>
      </c>
      <c r="C3" s="402" t="s">
        <v>2</v>
      </c>
      <c r="D3" s="323" t="s">
        <v>41</v>
      </c>
      <c r="E3" s="325" t="s">
        <v>210</v>
      </c>
      <c r="F3" s="264"/>
      <c r="G3" s="49">
        <f>ROUND(IF(F3&lt;&gt;"",VLOOKUP(F3,'1.0'!N$69:O$71,2),0)*3.3333,2)</f>
        <v>0</v>
      </c>
      <c r="H3" s="264"/>
      <c r="I3" s="49">
        <f>ROUND(IF(H3&lt;&gt;"",VLOOKUP(H3,'1.0'!N$69:O$71,2),0)*3.3333,2)</f>
        <v>0</v>
      </c>
      <c r="J3" s="276"/>
      <c r="K3" s="276"/>
      <c r="L3" s="269"/>
      <c r="M3" s="269"/>
    </row>
    <row r="4" spans="1:24" ht="120">
      <c r="A4" s="410"/>
      <c r="B4" s="402"/>
      <c r="C4" s="402"/>
      <c r="D4" s="323" t="s">
        <v>42</v>
      </c>
      <c r="E4" s="325" t="s">
        <v>211</v>
      </c>
      <c r="F4" s="264"/>
      <c r="G4" s="49">
        <f>IF(G3=0,0,ROUND(IF(F4&lt;&gt;"",VLOOKUP(F4,'1.0'!H$69:I$72,2),0)*3.3333,2))</f>
        <v>0</v>
      </c>
      <c r="H4" s="264"/>
      <c r="I4" s="49">
        <f>IF(I3=0,0,ROUND(IF(H4&lt;&gt;"",VLOOKUP(H4,'1.0'!H$69:I$72,2),0)*3.3333,2))</f>
        <v>0</v>
      </c>
      <c r="J4" s="276"/>
      <c r="K4" s="276"/>
      <c r="L4" s="269"/>
      <c r="M4" s="269"/>
    </row>
    <row r="5" spans="1:24" ht="75">
      <c r="A5" s="410"/>
      <c r="B5" s="402"/>
      <c r="C5" s="402"/>
      <c r="D5" s="323" t="s">
        <v>43</v>
      </c>
      <c r="E5" s="325" t="s">
        <v>212</v>
      </c>
      <c r="F5" s="264"/>
      <c r="G5" s="49">
        <f>IF(G3=0,0,ROUND(IF(F5&lt;&gt;"",VLOOKUP(F5,'1.0'!H$69:I$72,2),0)*3.3333,2))</f>
        <v>0</v>
      </c>
      <c r="H5" s="264"/>
      <c r="I5" s="49">
        <f>IF(I3=0,0,ROUND(IF(H5&lt;&gt;"",VLOOKUP(H5,'1.0'!H$69:I$72,2),0)*3.3333,2))</f>
        <v>0</v>
      </c>
      <c r="J5" s="276"/>
      <c r="K5" s="276"/>
      <c r="L5" s="269"/>
      <c r="M5" s="269"/>
    </row>
    <row r="6" spans="1:24" ht="45">
      <c r="A6" s="410"/>
      <c r="B6" s="402"/>
      <c r="C6" s="402"/>
      <c r="D6" s="323" t="s">
        <v>44</v>
      </c>
      <c r="E6" s="325" t="s">
        <v>213</v>
      </c>
      <c r="F6" s="264"/>
      <c r="G6" s="49">
        <f>IF(G3=0,0,ROUND(IF(F6&lt;&gt;"",VLOOKUP(F6,'1.0'!E$69:F$71,2),0)*3.3333,2))</f>
        <v>0</v>
      </c>
      <c r="H6" s="264"/>
      <c r="I6" s="49">
        <f>IF(I3=0,0,ROUND(IF(H6&lt;&gt;"",VLOOKUP(H6,'1.0'!E$69:F$71,2),0)*3.3333,2))</f>
        <v>0</v>
      </c>
      <c r="J6" s="276"/>
      <c r="K6" s="276"/>
      <c r="L6" s="269"/>
      <c r="M6" s="269"/>
    </row>
    <row r="7" spans="1:24" ht="75">
      <c r="A7" s="410"/>
      <c r="B7" s="402"/>
      <c r="C7" s="402"/>
      <c r="D7" s="323" t="s">
        <v>84</v>
      </c>
      <c r="E7" s="325" t="s">
        <v>209</v>
      </c>
      <c r="F7" s="264"/>
      <c r="G7" s="49">
        <f>IF(G3=0,0,ROUND(IF(F7&lt;&gt;"",VLOOKUP(F7,'1.0'!E$69:F$71,2),0)*3.3333,2))</f>
        <v>0</v>
      </c>
      <c r="H7" s="264"/>
      <c r="I7" s="49">
        <f>IF(I3=0,0,ROUND(IF(H7&lt;&gt;"",VLOOKUP(H7,'1.0'!E$69:F$71,2),0)*3.3333,2))</f>
        <v>0</v>
      </c>
      <c r="J7" s="276"/>
      <c r="K7" s="276"/>
      <c r="L7" s="269"/>
      <c r="M7" s="269"/>
    </row>
    <row r="8" spans="1:24" ht="60">
      <c r="A8" s="410"/>
      <c r="B8" s="402"/>
      <c r="C8" s="402"/>
      <c r="D8" s="323" t="s">
        <v>85</v>
      </c>
      <c r="E8" s="325" t="s">
        <v>214</v>
      </c>
      <c r="F8" s="264"/>
      <c r="G8" s="49">
        <f>IF(G3=0,0,ROUND(IF(F8&lt;&gt;"",VLOOKUP(F8,'1.0'!E$69:F$71,2),0)*3.3333,2))</f>
        <v>0</v>
      </c>
      <c r="H8" s="264"/>
      <c r="I8" s="49">
        <f>IF(I3=0,0,ROUND(IF(H8&lt;&gt;"",VLOOKUP(H8,'1.0'!E$69:F$71,2),0)*3.3333,2))</f>
        <v>0</v>
      </c>
      <c r="J8" s="276"/>
      <c r="K8" s="276"/>
      <c r="L8" s="269"/>
      <c r="M8" s="269"/>
    </row>
    <row r="9" spans="1:24" ht="60">
      <c r="A9" s="410"/>
      <c r="B9" s="402"/>
      <c r="C9" s="402"/>
      <c r="D9" s="323" t="s">
        <v>86</v>
      </c>
      <c r="E9" s="325" t="s">
        <v>215</v>
      </c>
      <c r="F9" s="264"/>
      <c r="G9" s="49">
        <f>IF(G3=0,0,ROUND(IF(F9&lt;&gt;"",VLOOKUP(F9,'1.0'!E$69:F$71,2),0)*3.3333,2))</f>
        <v>0</v>
      </c>
      <c r="H9" s="264"/>
      <c r="I9" s="49">
        <f>IF(I3=0,0,ROUND(IF(H9&lt;&gt;"",VLOOKUP(H9,'1.0'!E$69:F$71,2),0)*3.3333,2))</f>
        <v>0</v>
      </c>
      <c r="J9" s="276"/>
      <c r="K9" s="276"/>
      <c r="L9" s="269"/>
      <c r="M9" s="269"/>
    </row>
    <row r="10" spans="1:24" ht="45">
      <c r="A10" s="410"/>
      <c r="B10" s="402"/>
      <c r="C10" s="402"/>
      <c r="D10" s="323" t="s">
        <v>122</v>
      </c>
      <c r="E10" s="325" t="s">
        <v>216</v>
      </c>
      <c r="F10" s="264"/>
      <c r="G10" s="49">
        <f>IF(G3=0,0,ROUND(IF(F10&lt;&gt;"",VLOOKUP(F10,'1.0'!H$69:I$72,2),0)*3.3333,2))</f>
        <v>0</v>
      </c>
      <c r="H10" s="264"/>
      <c r="I10" s="49">
        <f>IF(I3=0,0,ROUND(IF(H10&lt;&gt;"",VLOOKUP(H10,'1.0'!H$69:I$72,2),0)*3.3333,2))</f>
        <v>0</v>
      </c>
      <c r="J10" s="276"/>
      <c r="K10" s="276"/>
      <c r="L10" s="269"/>
      <c r="M10" s="269"/>
    </row>
    <row r="11" spans="1:24" ht="45">
      <c r="A11" s="410"/>
      <c r="B11" s="402"/>
      <c r="C11" s="402"/>
      <c r="D11" s="323" t="s">
        <v>45</v>
      </c>
      <c r="E11" s="325" t="s">
        <v>420</v>
      </c>
      <c r="F11" s="264"/>
      <c r="G11" s="49">
        <f>IF(G3=0,0,ROUND(IF(F11&lt;&gt;"",VLOOKUP(F11,'1.0'!Q$75:R$77,2),0)*3.3333,2))</f>
        <v>0</v>
      </c>
      <c r="H11" s="264"/>
      <c r="I11" s="49">
        <f>IF(I3=0,0,ROUND(IF(H11&lt;&gt;"",VLOOKUP(H11,'1.0'!Q$75:R$77,2),0)*3.3333,2))</f>
        <v>0</v>
      </c>
      <c r="J11" s="276"/>
      <c r="K11" s="276"/>
      <c r="L11" s="269"/>
      <c r="M11" s="269"/>
    </row>
    <row r="12" spans="1:24" ht="45">
      <c r="A12" s="410"/>
      <c r="B12" s="402"/>
      <c r="C12" s="402"/>
      <c r="D12" s="323" t="s">
        <v>46</v>
      </c>
      <c r="E12" s="325" t="s">
        <v>421</v>
      </c>
      <c r="F12" s="264"/>
      <c r="G12" s="49">
        <f>IF(G3=0,0,ROUND(IF(F12&lt;&gt;"",VLOOKUP(F12,'1.0'!E$69:F$71,2),0)*3.3333,2))</f>
        <v>0</v>
      </c>
      <c r="H12" s="264"/>
      <c r="I12" s="49">
        <f>IF(I3=0,0,ROUND(IF(H12&lt;&gt;"",VLOOKUP(H12,'1.0'!E$69:F$71,2),0)*3.3333,2))</f>
        <v>0</v>
      </c>
      <c r="J12" s="276"/>
      <c r="K12" s="276"/>
      <c r="L12" s="269"/>
      <c r="M12" s="269"/>
    </row>
    <row r="13" spans="1:24" ht="60">
      <c r="A13" s="402">
        <v>2</v>
      </c>
      <c r="B13" s="402" t="s">
        <v>194</v>
      </c>
      <c r="C13" s="402" t="s">
        <v>47</v>
      </c>
      <c r="D13" s="323" t="s">
        <v>41</v>
      </c>
      <c r="E13" s="325" t="s">
        <v>217</v>
      </c>
      <c r="F13" s="264"/>
      <c r="G13" s="49">
        <f>ROUND(IF(F13&lt;&gt;"",VLOOKUP(F13,'1.0'!N$69:O$71,2),0)*3.3333,2)</f>
        <v>0</v>
      </c>
      <c r="H13" s="264"/>
      <c r="I13" s="49">
        <f>ROUND(IF(H13&lt;&gt;"",VLOOKUP(H13,'1.0'!N$69:O$71,2),0)*3.3333,2)</f>
        <v>0</v>
      </c>
      <c r="J13" s="276"/>
      <c r="K13" s="276"/>
      <c r="L13" s="269"/>
      <c r="M13" s="269"/>
    </row>
    <row r="14" spans="1:24" ht="30">
      <c r="A14" s="402"/>
      <c r="B14" s="402"/>
      <c r="C14" s="402"/>
      <c r="D14" s="323" t="s">
        <v>42</v>
      </c>
      <c r="E14" s="325" t="s">
        <v>218</v>
      </c>
      <c r="F14" s="264"/>
      <c r="G14" s="49">
        <f>IF(G13=0,0,ROUND(IF(F14&lt;&gt;"",VLOOKUP(F14,'1.0'!H$69:I$72,2),0)*3.3333,2))</f>
        <v>0</v>
      </c>
      <c r="H14" s="264"/>
      <c r="I14" s="49">
        <f>IF(I13=0,0,ROUND(IF(H14&lt;&gt;"",VLOOKUP(H14,'1.0'!H$69:I$72,2),0)*3.3333,2))</f>
        <v>0</v>
      </c>
      <c r="J14" s="276"/>
      <c r="K14" s="276"/>
      <c r="L14" s="269"/>
      <c r="M14" s="269"/>
    </row>
    <row r="15" spans="1:24" ht="30">
      <c r="A15" s="402"/>
      <c r="B15" s="402"/>
      <c r="C15" s="402"/>
      <c r="D15" s="323" t="s">
        <v>43</v>
      </c>
      <c r="E15" s="325" t="s">
        <v>219</v>
      </c>
      <c r="F15" s="264"/>
      <c r="G15" s="49">
        <f>IF(G13=0,0,ROUND(IF(F15&lt;&gt;"",VLOOKUP(F15,'1.0'!H$69:I$72,2),0)*3.3333,2))</f>
        <v>0</v>
      </c>
      <c r="H15" s="264"/>
      <c r="I15" s="49">
        <f>IF(I13=0,0,ROUND(IF(H15&lt;&gt;"",VLOOKUP(H15,'1.0'!H$69:I$72,2),0)*3.3333,2))</f>
        <v>0</v>
      </c>
      <c r="J15" s="276"/>
      <c r="K15" s="276"/>
      <c r="L15" s="269"/>
      <c r="M15" s="269"/>
    </row>
    <row r="16" spans="1:24" ht="30">
      <c r="A16" s="402"/>
      <c r="B16" s="402"/>
      <c r="C16" s="402"/>
      <c r="D16" s="323" t="s">
        <v>44</v>
      </c>
      <c r="E16" s="325" t="s">
        <v>220</v>
      </c>
      <c r="F16" s="264"/>
      <c r="G16" s="49">
        <f>IF(G13=0,0,ROUND(IF(F16&lt;&gt;"",VLOOKUP(F16,'1.0'!H$69:I$72,2),0)*3.3333,2))</f>
        <v>0</v>
      </c>
      <c r="H16" s="264"/>
      <c r="I16" s="49">
        <f>IF(I13=0,0,ROUND(IF(H16&lt;&gt;"",VLOOKUP(H16,'1.0'!H$69:I$72,2),0)*3.3333,2))</f>
        <v>0</v>
      </c>
      <c r="J16" s="276"/>
      <c r="K16" s="276"/>
      <c r="L16" s="269"/>
      <c r="M16" s="269"/>
    </row>
    <row r="17" spans="1:14" ht="30">
      <c r="A17" s="402"/>
      <c r="B17" s="402"/>
      <c r="C17" s="402"/>
      <c r="D17" s="323" t="s">
        <v>84</v>
      </c>
      <c r="E17" s="325" t="s">
        <v>221</v>
      </c>
      <c r="F17" s="264"/>
      <c r="G17" s="49">
        <f>IF(G13=0,0,ROUND(IF(F17&lt;&gt;"",VLOOKUP(F17,'1.0'!H$69:I$72,2),0)*3.3333,2))</f>
        <v>0</v>
      </c>
      <c r="H17" s="264"/>
      <c r="I17" s="49">
        <f>IF(I13=0,0,ROUND(IF(H17&lt;&gt;"",VLOOKUP(H17,'1.0'!H$69:I$72,2),0)*3.3333,2))</f>
        <v>0</v>
      </c>
      <c r="J17" s="276"/>
      <c r="K17" s="276"/>
      <c r="L17" s="269"/>
      <c r="M17" s="269"/>
    </row>
    <row r="18" spans="1:14" ht="30">
      <c r="A18" s="402"/>
      <c r="B18" s="402"/>
      <c r="C18" s="402"/>
      <c r="D18" s="323" t="s">
        <v>85</v>
      </c>
      <c r="E18" s="325" t="s">
        <v>222</v>
      </c>
      <c r="F18" s="264"/>
      <c r="G18" s="49">
        <f>IF(G13=0,0,ROUND(IF(F18&lt;&gt;"",VLOOKUP(F18,'1.0'!H$69:I$72,2),0)*3.3333,2))</f>
        <v>0</v>
      </c>
      <c r="H18" s="264"/>
      <c r="I18" s="49">
        <f>IF(I13=0,0,ROUND(IF(H18&lt;&gt;"",VLOOKUP(H18,'1.0'!H$69:I$72,2),0)*3.3333,2))</f>
        <v>0</v>
      </c>
      <c r="J18" s="276"/>
      <c r="K18" s="276"/>
      <c r="L18" s="269"/>
      <c r="M18" s="269"/>
    </row>
    <row r="19" spans="1:14" ht="45">
      <c r="A19" s="402"/>
      <c r="B19" s="402"/>
      <c r="C19" s="402"/>
      <c r="D19" s="323" t="s">
        <v>86</v>
      </c>
      <c r="E19" s="325" t="s">
        <v>223</v>
      </c>
      <c r="F19" s="264"/>
      <c r="G19" s="49">
        <f>IF(G13=0,0,ROUND(IF(F19&lt;&gt;"",VLOOKUP(F19,'1.0'!H$69:I$72,2),0)*3.3333,2))</f>
        <v>0</v>
      </c>
      <c r="H19" s="264"/>
      <c r="I19" s="49">
        <f>IF(I13=0,0,ROUND(IF(H19&lt;&gt;"",VLOOKUP(H19,'1.0'!H$69:I$72,2),0)*3.3333,2))</f>
        <v>0</v>
      </c>
      <c r="J19" s="276"/>
      <c r="K19" s="276"/>
      <c r="L19" s="269"/>
      <c r="M19" s="269"/>
    </row>
    <row r="20" spans="1:14" ht="45">
      <c r="A20" s="402"/>
      <c r="B20" s="402"/>
      <c r="C20" s="402"/>
      <c r="D20" s="323" t="s">
        <v>122</v>
      </c>
      <c r="E20" s="325" t="s">
        <v>224</v>
      </c>
      <c r="F20" s="264"/>
      <c r="G20" s="49">
        <f>IF(G13=0,0,ROUND(IF(F20&lt;&gt;"",VLOOKUP(F20,'1.0'!H$69:I$72,2),0)*3.3333,2))</f>
        <v>0</v>
      </c>
      <c r="H20" s="264"/>
      <c r="I20" s="49">
        <f>IF(I13=0,0,ROUND(IF(H20&lt;&gt;"",VLOOKUP(H20,'1.0'!H$69:I$72,2),0)*3.3333,2))</f>
        <v>0</v>
      </c>
      <c r="J20" s="276"/>
      <c r="K20" s="276"/>
      <c r="L20" s="269"/>
      <c r="M20" s="269"/>
    </row>
    <row r="21" spans="1:14" ht="45">
      <c r="A21" s="402"/>
      <c r="B21" s="402"/>
      <c r="C21" s="402"/>
      <c r="D21" s="323" t="s">
        <v>192</v>
      </c>
      <c r="E21" s="325" t="s">
        <v>225</v>
      </c>
      <c r="F21" s="264"/>
      <c r="G21" s="49">
        <f>IF(G13=0,0,ROUND(IF(F21&lt;&gt;"",VLOOKUP(F21,'1.0'!H$69:I$72,2),0)*3.3333,2))</f>
        <v>0</v>
      </c>
      <c r="H21" s="264"/>
      <c r="I21" s="49">
        <f>IF(I13=0,0,ROUND(IF(H21&lt;&gt;"",VLOOKUP(H21,'1.0'!H$69:I$72,2),0)*3.3333,2))</f>
        <v>0</v>
      </c>
      <c r="J21" s="276"/>
      <c r="K21" s="276"/>
      <c r="L21" s="269"/>
      <c r="M21" s="269"/>
    </row>
    <row r="22" spans="1:14" ht="95.25" customHeight="1">
      <c r="A22" s="402"/>
      <c r="B22" s="402"/>
      <c r="C22" s="402"/>
      <c r="D22" s="323" t="s">
        <v>45</v>
      </c>
      <c r="E22" s="325" t="s">
        <v>422</v>
      </c>
      <c r="F22" s="264"/>
      <c r="G22" s="49">
        <f>IF(G13=0,0,ROUND(IF(F22&lt;&gt;"",VLOOKUP(F22,'1.0'!Q$75:R$77,2),0)*3.3333,2))</f>
        <v>0</v>
      </c>
      <c r="H22" s="264"/>
      <c r="I22" s="49">
        <f>IF(I13=0,0,ROUND(IF(H22&lt;&gt;"",VLOOKUP(H22,'1.0'!Q$75:R$77,2),0)*3.3333,2))</f>
        <v>0</v>
      </c>
      <c r="J22" s="276"/>
      <c r="K22" s="276"/>
      <c r="L22" s="269"/>
      <c r="M22" s="269"/>
    </row>
    <row r="23" spans="1:14" ht="91.5" customHeight="1">
      <c r="A23" s="402"/>
      <c r="B23" s="402"/>
      <c r="C23" s="402"/>
      <c r="D23" s="323" t="s">
        <v>46</v>
      </c>
      <c r="E23" s="325" t="s">
        <v>423</v>
      </c>
      <c r="F23" s="264"/>
      <c r="G23" s="49">
        <f>IF(G13=0,0,ROUND(IF(F23&lt;&gt;"",VLOOKUP(F23,'1.0'!E$69:F$71,2),0)*3.3333,2))</f>
        <v>0</v>
      </c>
      <c r="H23" s="264"/>
      <c r="I23" s="49">
        <f>IF(I13=0,0,ROUND(IF(H23&lt;&gt;"",VLOOKUP(H23,'1.0'!E$69:F$71,2),0)*3.3333,2))</f>
        <v>0</v>
      </c>
      <c r="J23" s="276"/>
      <c r="K23" s="276"/>
      <c r="L23" s="269"/>
      <c r="M23" s="269"/>
    </row>
    <row r="24" spans="1:14" ht="90">
      <c r="A24" s="410">
        <v>3</v>
      </c>
      <c r="B24" s="402" t="s">
        <v>193</v>
      </c>
      <c r="C24" s="402" t="s">
        <v>47</v>
      </c>
      <c r="D24" s="323" t="s">
        <v>41</v>
      </c>
      <c r="E24" s="325" t="s">
        <v>226</v>
      </c>
      <c r="F24" s="264"/>
      <c r="G24" s="49">
        <f>ROUND(IF(F24&lt;&gt;"",VLOOKUP(F24,'1.0'!Q$69:R$71,2),0)*3.3333,2)</f>
        <v>0</v>
      </c>
      <c r="H24" s="264"/>
      <c r="I24" s="49">
        <f>ROUND(IF(H24&lt;&gt;"",VLOOKUP(H24,'1.0'!Q$69:R$71,2),0)*3.3333,2)</f>
        <v>0</v>
      </c>
      <c r="J24" s="276"/>
      <c r="K24" s="276"/>
      <c r="L24" s="269"/>
      <c r="M24" s="269"/>
    </row>
    <row r="25" spans="1:14" ht="30">
      <c r="A25" s="410"/>
      <c r="B25" s="402"/>
      <c r="C25" s="402"/>
      <c r="D25" s="323" t="s">
        <v>42</v>
      </c>
      <c r="E25" s="325" t="s">
        <v>227</v>
      </c>
      <c r="F25" s="264"/>
      <c r="G25" s="49">
        <f>IF(G24=0,0,ROUND(IF(F25&lt;&gt;"",VLOOKUP(F25,'1.0'!H$69:I$72,2),0)*3.3333,2))</f>
        <v>0</v>
      </c>
      <c r="H25" s="264"/>
      <c r="I25" s="49">
        <f>IF(I24=0,0,ROUND(IF(H25&lt;&gt;"",VLOOKUP(H25,'1.0'!H$69:I$72,2),0)*3.3333,2))</f>
        <v>0</v>
      </c>
      <c r="J25" s="276"/>
      <c r="K25" s="276"/>
      <c r="L25" s="269"/>
      <c r="M25" s="269"/>
    </row>
    <row r="26" spans="1:14" ht="30">
      <c r="A26" s="410"/>
      <c r="B26" s="402"/>
      <c r="C26" s="402"/>
      <c r="D26" s="323" t="s">
        <v>43</v>
      </c>
      <c r="E26" s="325" t="s">
        <v>228</v>
      </c>
      <c r="F26" s="264"/>
      <c r="G26" s="49">
        <f>IF(G24=0,0,ROUND(IF(F26&lt;&gt;"",VLOOKUP(F26,'1.0'!H$69:I$72,2),0)*3.3333,2))</f>
        <v>0</v>
      </c>
      <c r="H26" s="264"/>
      <c r="I26" s="49">
        <f>IF(I24=0,0,ROUND(IF(H26&lt;&gt;"",VLOOKUP(H26,'1.0'!H$69:I$72,2),0)*3.3333,2))</f>
        <v>0</v>
      </c>
      <c r="J26" s="276"/>
      <c r="K26" s="276"/>
      <c r="L26" s="269"/>
      <c r="M26" s="269"/>
    </row>
    <row r="27" spans="1:14" ht="30">
      <c r="A27" s="410"/>
      <c r="B27" s="402"/>
      <c r="C27" s="402"/>
      <c r="D27" s="323" t="s">
        <v>44</v>
      </c>
      <c r="E27" s="325" t="s">
        <v>229</v>
      </c>
      <c r="F27" s="264"/>
      <c r="G27" s="49">
        <f>IF(G24=0,0,ROUND(IF(F27&lt;&gt;"",VLOOKUP(F27,'1.0'!H$69:I$72,2),0)*3.3333,2))</f>
        <v>0</v>
      </c>
      <c r="H27" s="264"/>
      <c r="I27" s="49">
        <f>IF(I24=0,0,ROUND(IF(H27&lt;&gt;"",VLOOKUP(H27,'1.0'!H$69:I$72,2),0)*3.3333,2))</f>
        <v>0</v>
      </c>
      <c r="J27" s="276"/>
      <c r="K27" s="276"/>
      <c r="L27" s="269"/>
      <c r="M27" s="269"/>
    </row>
    <row r="28" spans="1:14" ht="37.5" hidden="1" customHeight="1">
      <c r="A28" s="410"/>
      <c r="B28" s="402"/>
      <c r="C28" s="402"/>
      <c r="D28" s="293" t="s">
        <v>44</v>
      </c>
      <c r="E28" s="333" t="s">
        <v>1</v>
      </c>
      <c r="F28" s="333"/>
      <c r="G28" s="49">
        <v>0</v>
      </c>
      <c r="H28" s="333"/>
      <c r="I28" s="49">
        <v>0</v>
      </c>
      <c r="J28" s="294"/>
      <c r="K28" s="294"/>
      <c r="L28" s="313"/>
      <c r="M28" s="313"/>
    </row>
    <row r="29" spans="1:14" ht="129.75" customHeight="1">
      <c r="A29" s="410"/>
      <c r="B29" s="402"/>
      <c r="C29" s="402"/>
      <c r="D29" s="293" t="s">
        <v>45</v>
      </c>
      <c r="E29" s="314" t="s">
        <v>461</v>
      </c>
      <c r="F29" s="264"/>
      <c r="G29" s="49">
        <f>IF(G24=0,0,ROUND(IF(F29&lt;&gt;"",VLOOKUP(F29,'1.0'!Q$75:R$77,2),0)*3.3333,2))</f>
        <v>0</v>
      </c>
      <c r="H29" s="264"/>
      <c r="I29" s="49">
        <f>IF(I24=0,0,ROUND(IF(H29&lt;&gt;"",VLOOKUP(H29,'1.0'!Q$75:R$77,2),0)*3.3333,2))</f>
        <v>0</v>
      </c>
      <c r="J29" s="294"/>
      <c r="K29" s="294"/>
      <c r="L29" s="313"/>
      <c r="M29" s="313"/>
      <c r="N29" s="327"/>
    </row>
    <row r="30" spans="1:14" ht="126" customHeight="1">
      <c r="A30" s="410"/>
      <c r="B30" s="402"/>
      <c r="C30" s="402"/>
      <c r="D30" s="293" t="s">
        <v>46</v>
      </c>
      <c r="E30" s="314" t="s">
        <v>462</v>
      </c>
      <c r="F30" s="264"/>
      <c r="G30" s="49">
        <f>IF(G24=0,0,ROUND(IF(F30&lt;&gt;"",VLOOKUP(F30,'1.0'!E$69:F$71,2),0)*3.3333,2))</f>
        <v>0</v>
      </c>
      <c r="H30" s="264"/>
      <c r="I30" s="49">
        <f>IF(I24=0,0,ROUND(IF(H30&lt;&gt;"",VLOOKUP(H30,'1.0'!Q$69:R$71,2),0)*3.3333,2))</f>
        <v>0</v>
      </c>
      <c r="J30" s="294"/>
      <c r="K30" s="294"/>
      <c r="L30" s="313"/>
      <c r="M30" s="313"/>
      <c r="N30" s="327"/>
    </row>
    <row r="31" spans="1:14">
      <c r="C31" s="332"/>
      <c r="J31" s="327"/>
      <c r="K31" s="327"/>
      <c r="M31" s="327"/>
    </row>
  </sheetData>
  <sheetProtection formatColumns="0" selectLockedCells="1"/>
  <mergeCells count="11">
    <mergeCell ref="A1:C1"/>
    <mergeCell ref="D1:M1"/>
    <mergeCell ref="B3:B12"/>
    <mergeCell ref="C3:C12"/>
    <mergeCell ref="A3:A12"/>
    <mergeCell ref="A13:A23"/>
    <mergeCell ref="B13:B23"/>
    <mergeCell ref="C13:C23"/>
    <mergeCell ref="B24:B30"/>
    <mergeCell ref="A24:A30"/>
    <mergeCell ref="C24:C30"/>
  </mergeCells>
  <conditionalFormatting sqref="H3 H13">
    <cfRule type="cellIs" dxfId="496" priority="177" operator="equal">
      <formula>"Sí, en borrador"</formula>
    </cfRule>
    <cfRule type="cellIs" dxfId="495" priority="178" operator="equal">
      <formula>"Sí, aprobado"</formula>
    </cfRule>
  </conditionalFormatting>
  <conditionalFormatting sqref="H4:H10 H13:H21 F24:F28 H24:H28">
    <cfRule type="cellIs" dxfId="494" priority="173" operator="equal">
      <formula>"Muy en desacuerdo"</formula>
    </cfRule>
    <cfRule type="cellIs" dxfId="493" priority="174" operator="equal">
      <formula>"Muy de acuerdo"</formula>
    </cfRule>
    <cfRule type="cellIs" dxfId="492" priority="175" operator="equal">
      <formula>"En desacuerdo"</formula>
    </cfRule>
    <cfRule type="cellIs" dxfId="491" priority="176" operator="equal">
      <formula>"De acuerdo"</formula>
    </cfRule>
  </conditionalFormatting>
  <conditionalFormatting sqref="H3 H6:H9 F24 H24 H13">
    <cfRule type="cellIs" dxfId="490" priority="179" operator="equal">
      <formula>"No, en absoluto"</formula>
    </cfRule>
  </conditionalFormatting>
  <conditionalFormatting sqref="H6:H9">
    <cfRule type="cellIs" dxfId="489" priority="172" operator="equal">
      <formula>"Sí, en su mayoría"</formula>
    </cfRule>
  </conditionalFormatting>
  <conditionalFormatting sqref="F24 H24 H6:H9">
    <cfRule type="cellIs" dxfId="488" priority="171" operator="equal">
      <formula>"Sí, en parte"</formula>
    </cfRule>
  </conditionalFormatting>
  <conditionalFormatting sqref="F24 H24">
    <cfRule type="cellIs" dxfId="487" priority="168" operator="equal">
      <formula>"Sí, completamente"</formula>
    </cfRule>
  </conditionalFormatting>
  <conditionalFormatting sqref="L2:M2">
    <cfRule type="duplicateValues" dxfId="486" priority="149"/>
  </conditionalFormatting>
  <conditionalFormatting sqref="H4:H10">
    <cfRule type="expression" dxfId="485" priority="147">
      <formula>$H$3="No, en absoluto"</formula>
    </cfRule>
  </conditionalFormatting>
  <conditionalFormatting sqref="H14:H21">
    <cfRule type="expression" dxfId="484" priority="145">
      <formula>$H$13="No, en absoluto"</formula>
    </cfRule>
  </conditionalFormatting>
  <conditionalFormatting sqref="F25:F27">
    <cfRule type="expression" dxfId="483" priority="144">
      <formula>$F$24="No, en absoluto"</formula>
    </cfRule>
  </conditionalFormatting>
  <conditionalFormatting sqref="H25:H27">
    <cfRule type="expression" dxfId="482" priority="143">
      <formula>$H$24="No, en absoluto"</formula>
    </cfRule>
  </conditionalFormatting>
  <conditionalFormatting sqref="F11">
    <cfRule type="cellIs" dxfId="481" priority="138" operator="equal">
      <formula>"Sí, en parte"</formula>
    </cfRule>
  </conditionalFormatting>
  <conditionalFormatting sqref="F11">
    <cfRule type="cellIs" dxfId="480" priority="136" operator="equal">
      <formula>"Sí, completamente"</formula>
    </cfRule>
    <cfRule type="cellIs" dxfId="479" priority="137" operator="equal">
      <formula>"No, en absoluto"</formula>
    </cfRule>
  </conditionalFormatting>
  <conditionalFormatting sqref="F11">
    <cfRule type="expression" dxfId="478" priority="135">
      <formula>$F$3="No, en absoluto"</formula>
    </cfRule>
  </conditionalFormatting>
  <conditionalFormatting sqref="H11">
    <cfRule type="cellIs" dxfId="477" priority="130" operator="equal">
      <formula>"Sí, en parte"</formula>
    </cfRule>
  </conditionalFormatting>
  <conditionalFormatting sqref="H11">
    <cfRule type="cellIs" dxfId="476" priority="128" operator="equal">
      <formula>"Sí, completamente"</formula>
    </cfRule>
    <cfRule type="cellIs" dxfId="475" priority="129" operator="equal">
      <formula>"No, en absoluto"</formula>
    </cfRule>
  </conditionalFormatting>
  <conditionalFormatting sqref="H11">
    <cfRule type="expression" dxfId="474" priority="127">
      <formula>$H$3="No, en absoluto"</formula>
    </cfRule>
  </conditionalFormatting>
  <conditionalFormatting sqref="F12">
    <cfRule type="cellIs" dxfId="473" priority="114" operator="equal">
      <formula>"No, en absoluto"</formula>
    </cfRule>
  </conditionalFormatting>
  <conditionalFormatting sqref="F12">
    <cfRule type="cellIs" dxfId="472" priority="113" operator="equal">
      <formula>"Sí, en su mayoría"</formula>
    </cfRule>
  </conditionalFormatting>
  <conditionalFormatting sqref="F12">
    <cfRule type="cellIs" dxfId="471" priority="112" operator="equal">
      <formula>"Sí, en parte"</formula>
    </cfRule>
  </conditionalFormatting>
  <conditionalFormatting sqref="F12">
    <cfRule type="expression" dxfId="470" priority="111">
      <formula>$F$3="No, en absoluto"</formula>
    </cfRule>
  </conditionalFormatting>
  <conditionalFormatting sqref="H12">
    <cfRule type="cellIs" dxfId="469" priority="110" operator="equal">
      <formula>"No, en absoluto"</formula>
    </cfRule>
  </conditionalFormatting>
  <conditionalFormatting sqref="H12">
    <cfRule type="cellIs" dxfId="468" priority="109" operator="equal">
      <formula>"Sí, en su mayoría"</formula>
    </cfRule>
  </conditionalFormatting>
  <conditionalFormatting sqref="H12">
    <cfRule type="cellIs" dxfId="467" priority="108" operator="equal">
      <formula>"Sí, en parte"</formula>
    </cfRule>
  </conditionalFormatting>
  <conditionalFormatting sqref="H12">
    <cfRule type="expression" dxfId="466" priority="107">
      <formula>$H$3="No, en absoluto"</formula>
    </cfRule>
  </conditionalFormatting>
  <conditionalFormatting sqref="F23">
    <cfRule type="cellIs" dxfId="465" priority="102" operator="equal">
      <formula>"No, en absoluto"</formula>
    </cfRule>
  </conditionalFormatting>
  <conditionalFormatting sqref="F23">
    <cfRule type="cellIs" dxfId="464" priority="101" operator="equal">
      <formula>"Sí, en su mayoría"</formula>
    </cfRule>
  </conditionalFormatting>
  <conditionalFormatting sqref="F23">
    <cfRule type="cellIs" dxfId="463" priority="100" operator="equal">
      <formula>"Sí, en parte"</formula>
    </cfRule>
  </conditionalFormatting>
  <conditionalFormatting sqref="F23">
    <cfRule type="expression" dxfId="462" priority="99">
      <formula>$F$13="No, en absoluto"</formula>
    </cfRule>
  </conditionalFormatting>
  <conditionalFormatting sqref="H23">
    <cfRule type="cellIs" dxfId="461" priority="94" operator="equal">
      <formula>"No, en absoluto"</formula>
    </cfRule>
  </conditionalFormatting>
  <conditionalFormatting sqref="H23">
    <cfRule type="cellIs" dxfId="460" priority="93" operator="equal">
      <formula>"Sí, en su mayoría"</formula>
    </cfRule>
  </conditionalFormatting>
  <conditionalFormatting sqref="H23">
    <cfRule type="cellIs" dxfId="459" priority="92" operator="equal">
      <formula>"Sí, en parte"</formula>
    </cfRule>
  </conditionalFormatting>
  <conditionalFormatting sqref="H23">
    <cfRule type="expression" dxfId="458" priority="91">
      <formula>$H$13="No, en absoluto"</formula>
    </cfRule>
  </conditionalFormatting>
  <conditionalFormatting sqref="F30">
    <cfRule type="cellIs" dxfId="457" priority="86" operator="equal">
      <formula>"No, en absoluto"</formula>
    </cfRule>
  </conditionalFormatting>
  <conditionalFormatting sqref="F30">
    <cfRule type="cellIs" dxfId="456" priority="85" operator="equal">
      <formula>"Sí, en su mayoría"</formula>
    </cfRule>
  </conditionalFormatting>
  <conditionalFormatting sqref="F30">
    <cfRule type="cellIs" dxfId="455" priority="84" operator="equal">
      <formula>"Sí, en parte"</formula>
    </cfRule>
  </conditionalFormatting>
  <conditionalFormatting sqref="F30">
    <cfRule type="expression" dxfId="454" priority="83">
      <formula>$F$24="No, en absoluto"</formula>
    </cfRule>
  </conditionalFormatting>
  <conditionalFormatting sqref="H30">
    <cfRule type="cellIs" dxfId="453" priority="78" operator="equal">
      <formula>"No, en absoluto"</formula>
    </cfRule>
  </conditionalFormatting>
  <conditionalFormatting sqref="H30">
    <cfRule type="cellIs" dxfId="452" priority="77" operator="equal">
      <formula>"Sí, en su mayoría"</formula>
    </cfRule>
  </conditionalFormatting>
  <conditionalFormatting sqref="H30">
    <cfRule type="cellIs" dxfId="451" priority="76" operator="equal">
      <formula>"Sí, en parte"</formula>
    </cfRule>
  </conditionalFormatting>
  <conditionalFormatting sqref="H30">
    <cfRule type="expression" dxfId="450" priority="75">
      <formula>$H$24="No, en absoluto"</formula>
    </cfRule>
  </conditionalFormatting>
  <conditionalFormatting sqref="F29">
    <cfRule type="cellIs" dxfId="449" priority="73" operator="equal">
      <formula>"Sí, completamente"</formula>
    </cfRule>
    <cfRule type="cellIs" dxfId="448" priority="74" operator="equal">
      <formula>"No, en absoluto"</formula>
    </cfRule>
  </conditionalFormatting>
  <conditionalFormatting sqref="F29">
    <cfRule type="cellIs" dxfId="447" priority="72" operator="equal">
      <formula>"Sí, en parte"</formula>
    </cfRule>
  </conditionalFormatting>
  <conditionalFormatting sqref="F29">
    <cfRule type="cellIs" dxfId="446" priority="68" operator="equal">
      <formula>"Muy en desacuerdo"</formula>
    </cfRule>
    <cfRule type="cellIs" dxfId="445" priority="69" operator="equal">
      <formula>"Muy de acuerdo"</formula>
    </cfRule>
    <cfRule type="cellIs" dxfId="444" priority="70" operator="equal">
      <formula>"En desacuerdo"</formula>
    </cfRule>
    <cfRule type="cellIs" dxfId="443" priority="71" operator="equal">
      <formula>"De acuerdo"</formula>
    </cfRule>
  </conditionalFormatting>
  <conditionalFormatting sqref="F29">
    <cfRule type="expression" dxfId="442" priority="67">
      <formula>$F$24="No, en absoluto"</formula>
    </cfRule>
  </conditionalFormatting>
  <conditionalFormatting sqref="H29">
    <cfRule type="cellIs" dxfId="441" priority="65" operator="equal">
      <formula>"Sí, completamente"</formula>
    </cfRule>
    <cfRule type="cellIs" dxfId="440" priority="66" operator="equal">
      <formula>"No, en absoluto"</formula>
    </cfRule>
  </conditionalFormatting>
  <conditionalFormatting sqref="H29">
    <cfRule type="cellIs" dxfId="439" priority="64" operator="equal">
      <formula>"Sí, en parte"</formula>
    </cfRule>
  </conditionalFormatting>
  <conditionalFormatting sqref="H29">
    <cfRule type="cellIs" dxfId="438" priority="60" operator="equal">
      <formula>"Muy en desacuerdo"</formula>
    </cfRule>
    <cfRule type="cellIs" dxfId="437" priority="61" operator="equal">
      <formula>"Muy de acuerdo"</formula>
    </cfRule>
    <cfRule type="cellIs" dxfId="436" priority="62" operator="equal">
      <formula>"En desacuerdo"</formula>
    </cfRule>
    <cfRule type="cellIs" dxfId="435" priority="63" operator="equal">
      <formula>"De acuerdo"</formula>
    </cfRule>
  </conditionalFormatting>
  <conditionalFormatting sqref="H29">
    <cfRule type="expression" dxfId="434" priority="59">
      <formula>$H$24="No, en absoluto"</formula>
    </cfRule>
  </conditionalFormatting>
  <conditionalFormatting sqref="F22">
    <cfRule type="cellIs" dxfId="433" priority="33" operator="equal">
      <formula>"Sí, completamente"</formula>
    </cfRule>
    <cfRule type="cellIs" dxfId="432" priority="34" operator="equal">
      <formula>"No, en absoluto"</formula>
    </cfRule>
  </conditionalFormatting>
  <conditionalFormatting sqref="F22">
    <cfRule type="cellIs" dxfId="431" priority="32" operator="equal">
      <formula>"Sí, en parte"</formula>
    </cfRule>
  </conditionalFormatting>
  <conditionalFormatting sqref="F22">
    <cfRule type="cellIs" dxfId="430" priority="28" operator="equal">
      <formula>"Muy en desacuerdo"</formula>
    </cfRule>
    <cfRule type="cellIs" dxfId="429" priority="29" operator="equal">
      <formula>"Muy de acuerdo"</formula>
    </cfRule>
    <cfRule type="cellIs" dxfId="428" priority="30" operator="equal">
      <formula>"En desacuerdo"</formula>
    </cfRule>
    <cfRule type="cellIs" dxfId="427" priority="31" operator="equal">
      <formula>"De acuerdo"</formula>
    </cfRule>
  </conditionalFormatting>
  <conditionalFormatting sqref="F22">
    <cfRule type="expression" dxfId="426" priority="27">
      <formula>$F$13="No, en absoluto"</formula>
    </cfRule>
  </conditionalFormatting>
  <conditionalFormatting sqref="H22">
    <cfRule type="cellIs" dxfId="425" priority="25" operator="equal">
      <formula>"Sí, completamente"</formula>
    </cfRule>
    <cfRule type="cellIs" dxfId="424" priority="26" operator="equal">
      <formula>"No, en absoluto"</formula>
    </cfRule>
  </conditionalFormatting>
  <conditionalFormatting sqref="H22">
    <cfRule type="cellIs" dxfId="423" priority="24" operator="equal">
      <formula>"Sí, en parte"</formula>
    </cfRule>
  </conditionalFormatting>
  <conditionalFormatting sqref="H22">
    <cfRule type="cellIs" dxfId="422" priority="20" operator="equal">
      <formula>"Muy en desacuerdo"</formula>
    </cfRule>
    <cfRule type="cellIs" dxfId="421" priority="21" operator="equal">
      <formula>"Muy de acuerdo"</formula>
    </cfRule>
    <cfRule type="cellIs" dxfId="420" priority="22" operator="equal">
      <formula>"En desacuerdo"</formula>
    </cfRule>
    <cfRule type="cellIs" dxfId="419" priority="23" operator="equal">
      <formula>"De acuerdo"</formula>
    </cfRule>
  </conditionalFormatting>
  <conditionalFormatting sqref="H22">
    <cfRule type="expression" dxfId="418" priority="19">
      <formula>$H$13="No, en absoluto"</formula>
    </cfRule>
  </conditionalFormatting>
  <conditionalFormatting sqref="F3">
    <cfRule type="cellIs" dxfId="417" priority="16" operator="equal">
      <formula>"Sí, en borrador"</formula>
    </cfRule>
    <cfRule type="cellIs" dxfId="416" priority="17" operator="equal">
      <formula>"Sí, aprobado"</formula>
    </cfRule>
  </conditionalFormatting>
  <conditionalFormatting sqref="F4:F10">
    <cfRule type="cellIs" dxfId="415" priority="12" operator="equal">
      <formula>"Muy en desacuerdo"</formula>
    </cfRule>
    <cfRule type="cellIs" dxfId="414" priority="13" operator="equal">
      <formula>"Muy de acuerdo"</formula>
    </cfRule>
    <cfRule type="cellIs" dxfId="413" priority="14" operator="equal">
      <formula>"En desacuerdo"</formula>
    </cfRule>
    <cfRule type="cellIs" dxfId="412" priority="15" operator="equal">
      <formula>"De acuerdo"</formula>
    </cfRule>
  </conditionalFormatting>
  <conditionalFormatting sqref="F3 F6:F9">
    <cfRule type="cellIs" dxfId="411" priority="18" operator="equal">
      <formula>"No, en absoluto"</formula>
    </cfRule>
  </conditionalFormatting>
  <conditionalFormatting sqref="F6:F9">
    <cfRule type="cellIs" dxfId="410" priority="11" operator="equal">
      <formula>"Sí, en su mayoría"</formula>
    </cfRule>
  </conditionalFormatting>
  <conditionalFormatting sqref="F6:F9">
    <cfRule type="cellIs" dxfId="409" priority="10" operator="equal">
      <formula>"Sí, en parte"</formula>
    </cfRule>
  </conditionalFormatting>
  <conditionalFormatting sqref="F4:F10">
    <cfRule type="expression" dxfId="408" priority="9">
      <formula>$F$3="No, en absoluto"</formula>
    </cfRule>
  </conditionalFormatting>
  <conditionalFormatting sqref="F13">
    <cfRule type="cellIs" dxfId="407" priority="6" operator="equal">
      <formula>"Sí, en borrador"</formula>
    </cfRule>
    <cfRule type="cellIs" dxfId="406" priority="7" operator="equal">
      <formula>"Sí, aprobado"</formula>
    </cfRule>
  </conditionalFormatting>
  <conditionalFormatting sqref="F13:F21">
    <cfRule type="cellIs" dxfId="405" priority="2" operator="equal">
      <formula>"Muy en desacuerdo"</formula>
    </cfRule>
    <cfRule type="cellIs" dxfId="404" priority="3" operator="equal">
      <formula>"Muy de acuerdo"</formula>
    </cfRule>
    <cfRule type="cellIs" dxfId="403" priority="4" operator="equal">
      <formula>"En desacuerdo"</formula>
    </cfRule>
    <cfRule type="cellIs" dxfId="402" priority="5" operator="equal">
      <formula>"De acuerdo"</formula>
    </cfRule>
  </conditionalFormatting>
  <conditionalFormatting sqref="F13">
    <cfRule type="cellIs" dxfId="401" priority="8" operator="equal">
      <formula>"No, en absoluto"</formula>
    </cfRule>
  </conditionalFormatting>
  <conditionalFormatting sqref="F14:F21">
    <cfRule type="expression" dxfId="400" priority="1">
      <formula>$F$11="No, en absoluto"</formula>
    </cfRule>
  </conditionalFormatting>
  <pageMargins left="0.7" right="0.7" top="0.75" bottom="0.75" header="0.3" footer="0.3"/>
  <pageSetup scale="73" fitToHeight="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700-000000000000}">
          <x14:formula1>
            <xm:f>'1.0'!$N$69:$N$71</xm:f>
          </x14:formula1>
          <xm:sqref>H13 F13 H3 F3</xm:sqref>
        </x14:dataValidation>
        <x14:dataValidation type="list" allowBlank="1" showInputMessage="1" showErrorMessage="1" xr:uid="{00000000-0002-0000-0700-000001000000}">
          <x14:formula1>
            <xm:f>'1.0'!$Q$69:$Q$71</xm:f>
          </x14:formula1>
          <xm:sqref>H24 F24</xm:sqref>
        </x14:dataValidation>
        <x14:dataValidation type="list" allowBlank="1" showInputMessage="1" showErrorMessage="1" xr:uid="{00000000-0002-0000-0700-000002000000}">
          <x14:formula1>
            <xm:f>'1.0'!$H$69:$H$72</xm:f>
          </x14:formula1>
          <xm:sqref>H4:H5 F4:F5 F10 F25:F27 H14:H21 F14:F21 H25:H27 H10</xm:sqref>
        </x14:dataValidation>
        <x14:dataValidation type="list" allowBlank="1" showInputMessage="1" showErrorMessage="1" xr:uid="{00000000-0002-0000-0700-000003000000}">
          <x14:formula1>
            <xm:f>'1.0'!$E$69:$E$71</xm:f>
          </x14:formula1>
          <xm:sqref>F6:F9 H6:H9 F12 H12 F23 H23 F30 H30</xm:sqref>
        </x14:dataValidation>
        <x14:dataValidation type="list" allowBlank="1" showInputMessage="1" showErrorMessage="1" xr:uid="{8F0B5D9B-129D-4433-913F-20B12A44B5C0}">
          <x14:formula1>
            <xm:f>'1.0'!$Q$75:$Q$77</xm:f>
          </x14:formula1>
          <xm:sqref>H11 F11 H29 F22 F29 H22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t50">
    <pageSetUpPr fitToPage="1"/>
  </sheetPr>
  <dimension ref="A1:X16"/>
  <sheetViews>
    <sheetView zoomScale="80" zoomScaleNormal="80" zoomScalePageLayoutView="55" workbookViewId="0">
      <pane xSplit="4" ySplit="2" topLeftCell="E9" activePane="bottomRight" state="frozen"/>
      <selection pane="topRight" activeCell="E1" sqref="E1"/>
      <selection pane="bottomLeft" activeCell="A3" sqref="A3"/>
      <selection pane="bottomRight" activeCell="D1" sqref="D1:M1"/>
    </sheetView>
  </sheetViews>
  <sheetFormatPr baseColWidth="10" defaultColWidth="9.1640625" defaultRowHeight="15"/>
  <cols>
    <col min="1" max="1" width="3.83203125" style="1" customWidth="1"/>
    <col min="2" max="2" width="16.6640625" style="1" customWidth="1"/>
    <col min="3" max="3" width="18.83203125" style="1" customWidth="1"/>
    <col min="4" max="4" width="15.83203125" style="1" customWidth="1"/>
    <col min="5" max="5" width="35.83203125" style="6" customWidth="1"/>
    <col min="6" max="6" width="29.5" style="1" customWidth="1"/>
    <col min="7" max="7" width="16.33203125" style="1" customWidth="1"/>
    <col min="8" max="8" width="27" style="1" customWidth="1"/>
    <col min="9" max="9" width="14.83203125" style="1" customWidth="1"/>
    <col min="10" max="11" width="35.83203125" style="1" customWidth="1"/>
    <col min="12" max="12" width="32.83203125" style="1" customWidth="1"/>
    <col min="13" max="14" width="35.83203125" style="1" customWidth="1"/>
    <col min="15" max="15" width="12.5" style="1" customWidth="1"/>
    <col min="16" max="17" width="35.83203125" style="1" customWidth="1"/>
    <col min="18" max="18" width="12.5" style="1" customWidth="1"/>
    <col min="19" max="20" width="35.83203125" style="1" customWidth="1"/>
    <col min="21" max="21" width="12.5" style="1" customWidth="1"/>
    <col min="22" max="22" width="35.83203125" style="1" customWidth="1"/>
    <col min="23" max="23" width="76.1640625" style="1" customWidth="1"/>
    <col min="24" max="16384" width="9.1640625" style="1"/>
  </cols>
  <sheetData>
    <row r="1" spans="1:24" ht="168" customHeight="1">
      <c r="A1" s="412" t="s">
        <v>206</v>
      </c>
      <c r="B1" s="413"/>
      <c r="C1" s="413"/>
      <c r="D1" s="403" t="s">
        <v>207</v>
      </c>
      <c r="E1" s="404"/>
      <c r="F1" s="404"/>
      <c r="G1" s="404"/>
      <c r="H1" s="404"/>
      <c r="I1" s="404"/>
      <c r="J1" s="404"/>
      <c r="K1" s="404"/>
      <c r="L1" s="404"/>
      <c r="M1" s="404"/>
      <c r="N1" s="348"/>
      <c r="O1" s="347"/>
      <c r="P1" s="347"/>
      <c r="Q1" s="347"/>
      <c r="R1" s="347"/>
      <c r="S1" s="347"/>
      <c r="T1" s="347"/>
      <c r="U1" s="347"/>
      <c r="V1" s="347"/>
      <c r="W1" s="347"/>
      <c r="X1" s="7"/>
    </row>
    <row r="2" spans="1:24" ht="46.5" customHeight="1">
      <c r="A2" s="261" t="s">
        <v>0</v>
      </c>
      <c r="B2" s="261" t="s">
        <v>35</v>
      </c>
      <c r="C2" s="261" t="s">
        <v>80</v>
      </c>
      <c r="D2" s="265" t="s">
        <v>36</v>
      </c>
      <c r="E2" s="265" t="s">
        <v>37</v>
      </c>
      <c r="F2" s="261" t="s">
        <v>38</v>
      </c>
      <c r="G2" s="266" t="s">
        <v>81</v>
      </c>
      <c r="H2" s="261" t="s">
        <v>39</v>
      </c>
      <c r="I2" s="266" t="s">
        <v>40</v>
      </c>
      <c r="J2" s="261" t="s">
        <v>82</v>
      </c>
      <c r="K2" s="268" t="s">
        <v>83</v>
      </c>
      <c r="L2" s="261" t="s">
        <v>385</v>
      </c>
      <c r="M2" s="267" t="s">
        <v>386</v>
      </c>
    </row>
    <row r="3" spans="1:24" ht="49.75" customHeight="1">
      <c r="A3" s="414">
        <v>1</v>
      </c>
      <c r="B3" s="402" t="s">
        <v>195</v>
      </c>
      <c r="C3" s="415" t="s">
        <v>47</v>
      </c>
      <c r="D3" s="326" t="s">
        <v>41</v>
      </c>
      <c r="E3" s="262" t="s">
        <v>283</v>
      </c>
      <c r="F3" s="315"/>
      <c r="G3" s="316">
        <f>ROUND(IF(F3&lt;&gt;"",VLOOKUP(F3,'1.0'!T$81:U$82,2),0)*5,2)</f>
        <v>0</v>
      </c>
      <c r="H3" s="315"/>
      <c r="I3" s="316">
        <f>ROUND(IF(H3&lt;&gt;"",VLOOKUP(H3,'1.0'!T$81:U$82,2),0)*5,2)</f>
        <v>0</v>
      </c>
      <c r="J3" s="335"/>
      <c r="K3" s="335"/>
      <c r="L3" s="263"/>
      <c r="M3" s="263"/>
    </row>
    <row r="4" spans="1:24" ht="49.75" customHeight="1">
      <c r="A4" s="414"/>
      <c r="B4" s="402"/>
      <c r="C4" s="415"/>
      <c r="D4" s="326" t="s">
        <v>42</v>
      </c>
      <c r="E4" s="262" t="s">
        <v>284</v>
      </c>
      <c r="F4" s="315"/>
      <c r="G4" s="316">
        <f>IF(G3=0,0,ROUND(IF(F4&lt;&gt;"",VLOOKUP(F4,'1.0'!T$81:U$82,2),0)*5,2))</f>
        <v>0</v>
      </c>
      <c r="H4" s="315"/>
      <c r="I4" s="316">
        <f>IF(I3=0,0,ROUND(IF(H4&lt;&gt;"",VLOOKUP(H4,'1.0'!T$81:U$82,2),0)*5,2))</f>
        <v>0</v>
      </c>
      <c r="J4" s="335"/>
      <c r="K4" s="335"/>
      <c r="L4" s="263"/>
      <c r="M4" s="263"/>
    </row>
    <row r="5" spans="1:24" ht="75">
      <c r="A5" s="414"/>
      <c r="B5" s="402"/>
      <c r="C5" s="415"/>
      <c r="D5" s="326" t="s">
        <v>43</v>
      </c>
      <c r="E5" s="262" t="s">
        <v>285</v>
      </c>
      <c r="F5" s="315"/>
      <c r="G5" s="316">
        <f>IF(G3=0,0,ROUND(IF(F5&lt;&gt;"",VLOOKUP(F5,'1.0'!T$81:U$82,2),0)*5,2))</f>
        <v>0</v>
      </c>
      <c r="H5" s="315"/>
      <c r="I5" s="316">
        <f>IF(I3=0,0,ROUND(IF(H5&lt;&gt;"",VLOOKUP(H5,'1.0'!T$81:U$82,2),0)*5,2))</f>
        <v>0</v>
      </c>
      <c r="J5" s="335"/>
      <c r="K5" s="335"/>
      <c r="L5" s="263"/>
      <c r="M5" s="263"/>
    </row>
    <row r="6" spans="1:24" ht="45">
      <c r="A6" s="414"/>
      <c r="B6" s="402"/>
      <c r="C6" s="415"/>
      <c r="D6" s="326" t="s">
        <v>44</v>
      </c>
      <c r="E6" s="262" t="s">
        <v>286</v>
      </c>
      <c r="F6" s="315"/>
      <c r="G6" s="316">
        <f>IF(G3=0,0,ROUND(IF(F6&lt;&gt;"",VLOOKUP(F6,'1.0'!T$81:U$82,2),0)*5,2))</f>
        <v>0</v>
      </c>
      <c r="H6" s="315"/>
      <c r="I6" s="316">
        <f>IF(I3=0,0,ROUND(IF(H6&lt;&gt;"",VLOOKUP(H6,'1.0'!T$81:U$82,2),0)*5,2))</f>
        <v>0</v>
      </c>
      <c r="J6" s="335"/>
      <c r="K6" s="335"/>
      <c r="L6" s="263"/>
      <c r="M6" s="263"/>
    </row>
    <row r="7" spans="1:24" ht="60">
      <c r="A7" s="414"/>
      <c r="B7" s="402"/>
      <c r="C7" s="415"/>
      <c r="D7" s="326" t="s">
        <v>84</v>
      </c>
      <c r="E7" s="262" t="s">
        <v>287</v>
      </c>
      <c r="F7" s="315"/>
      <c r="G7" s="316">
        <f>IF(G3=0,0,ROUND(IF(F7&lt;&gt;"",VLOOKUP(F7,'1.0'!T$81:U$82,2),0)*5,2))</f>
        <v>0</v>
      </c>
      <c r="H7" s="336"/>
      <c r="I7" s="316">
        <f>IF(I3=0,0,ROUND(IF(H7&lt;&gt;"",VLOOKUP(H7,'1.0'!T$81:U$82,2),0)*5,2))</f>
        <v>0</v>
      </c>
      <c r="J7" s="335"/>
      <c r="K7" s="335"/>
      <c r="L7" s="263"/>
      <c r="M7" s="263"/>
    </row>
    <row r="8" spans="1:24" ht="60">
      <c r="A8" s="414"/>
      <c r="B8" s="402"/>
      <c r="C8" s="415"/>
      <c r="D8" s="326" t="s">
        <v>85</v>
      </c>
      <c r="E8" s="262" t="s">
        <v>288</v>
      </c>
      <c r="F8" s="315"/>
      <c r="G8" s="316">
        <f>IF(G3=0,0,ROUND(IF(F8&lt;&gt;"",VLOOKUP(F8,'1.0'!T$81:U$82,2),0)*5,2))</f>
        <v>0</v>
      </c>
      <c r="H8" s="315"/>
      <c r="I8" s="316">
        <f>IF(I3=0,0,ROUND(IF(H8&lt;&gt;"",VLOOKUP(H8,'1.0'!T$81:U$82,2),0)*5,2))</f>
        <v>0</v>
      </c>
      <c r="J8" s="335"/>
      <c r="K8" s="335"/>
      <c r="L8" s="263"/>
      <c r="M8" s="263"/>
    </row>
    <row r="9" spans="1:24" ht="45">
      <c r="A9" s="414"/>
      <c r="B9" s="402"/>
      <c r="C9" s="415"/>
      <c r="D9" s="326" t="s">
        <v>86</v>
      </c>
      <c r="E9" s="262" t="s">
        <v>289</v>
      </c>
      <c r="F9" s="315"/>
      <c r="G9" s="316">
        <f>IF(G3=0,0,ROUND(IF(F9&lt;&gt;"",VLOOKUP(F9,'1.0'!T$81:U$82,2),0)*5,2))</f>
        <v>0</v>
      </c>
      <c r="H9" s="315"/>
      <c r="I9" s="316">
        <f>IF(I3=0,0,ROUND(IF(H9&lt;&gt;"",VLOOKUP(H9,'1.0'!T$81:U$82,2),0)*5,2))</f>
        <v>0</v>
      </c>
      <c r="J9" s="335"/>
      <c r="K9" s="335"/>
      <c r="L9" s="263"/>
      <c r="M9" s="263"/>
    </row>
    <row r="10" spans="1:24" ht="74.25" customHeight="1">
      <c r="A10" s="414"/>
      <c r="B10" s="402"/>
      <c r="C10" s="415"/>
      <c r="D10" s="326" t="s">
        <v>122</v>
      </c>
      <c r="E10" s="262" t="s">
        <v>290</v>
      </c>
      <c r="F10" s="315"/>
      <c r="G10" s="316">
        <f>IF(G3=0,0,ROUND(IF(F10&lt;&gt;"",VLOOKUP(F10,'1.0'!T$81:U$82,2),0)*5,2))</f>
        <v>0</v>
      </c>
      <c r="H10" s="315"/>
      <c r="I10" s="316">
        <f>IF(I3=0,0,ROUND(IF(H10&lt;&gt;"",VLOOKUP(H10,'1.0'!T$81:U$82,2),0)*5,2))</f>
        <v>0</v>
      </c>
      <c r="J10" s="335"/>
      <c r="K10" s="335"/>
      <c r="L10" s="263"/>
      <c r="M10" s="263"/>
    </row>
    <row r="11" spans="1:24" ht="96" hidden="1" customHeight="1">
      <c r="A11" s="414"/>
      <c r="B11" s="410"/>
      <c r="C11" s="415"/>
      <c r="D11" s="326" t="s">
        <v>192</v>
      </c>
      <c r="E11" s="262"/>
      <c r="F11" s="315"/>
      <c r="G11" s="316">
        <f>IF(G3=0,0,ROUND(IF(F11&lt;&gt;"",VLOOKUP(F11,'1.0'!Q$69:R$71,2),0)*3.3333,2))</f>
        <v>0</v>
      </c>
      <c r="H11" s="337"/>
      <c r="I11" s="316">
        <f>IF(I3=0,0,ROUND(IF(H11&lt;&gt;"",VLOOKUP(H11,'1.0'!Q$69:R$71,2),0)*3.3333,2))</f>
        <v>0</v>
      </c>
      <c r="J11" s="29"/>
      <c r="K11" s="29"/>
      <c r="L11" s="317"/>
      <c r="M11" s="317"/>
    </row>
    <row r="12" spans="1:24" ht="50.25" hidden="1" customHeight="1">
      <c r="A12" s="414"/>
      <c r="B12" s="410"/>
      <c r="C12" s="415"/>
      <c r="D12" s="326" t="s">
        <v>43</v>
      </c>
      <c r="E12" s="262" t="s">
        <v>1</v>
      </c>
      <c r="F12" s="260"/>
      <c r="G12" s="28">
        <v>0</v>
      </c>
      <c r="H12" s="48"/>
      <c r="I12" s="28">
        <v>0</v>
      </c>
      <c r="J12" s="29"/>
      <c r="K12" s="29"/>
      <c r="L12" s="317"/>
      <c r="M12" s="317"/>
    </row>
    <row r="13" spans="1:24" ht="50.25" hidden="1" customHeight="1">
      <c r="A13" s="414"/>
      <c r="B13" s="410"/>
      <c r="C13" s="415"/>
      <c r="D13" s="326" t="s">
        <v>44</v>
      </c>
      <c r="E13" s="262" t="s">
        <v>1</v>
      </c>
      <c r="F13" s="260"/>
      <c r="G13" s="28">
        <v>0</v>
      </c>
      <c r="H13" s="48"/>
      <c r="I13" s="28">
        <v>0</v>
      </c>
      <c r="J13" s="29"/>
      <c r="K13" s="29"/>
      <c r="L13" s="317"/>
      <c r="M13" s="317"/>
    </row>
    <row r="14" spans="1:24" ht="69" customHeight="1">
      <c r="A14" s="414"/>
      <c r="B14" s="410"/>
      <c r="C14" s="415"/>
      <c r="D14" s="326" t="s">
        <v>91</v>
      </c>
      <c r="E14" s="262" t="s">
        <v>424</v>
      </c>
      <c r="F14" s="264"/>
      <c r="G14" s="49">
        <f>IF(G3=0,0,ROUND(IF(F14&lt;&gt;"",VLOOKUP(F14,'1.0'!Q$75:R$77,2),0)*3.3333,2))</f>
        <v>0</v>
      </c>
      <c r="H14" s="264"/>
      <c r="I14" s="49">
        <f>IF(I3=0,0,ROUND(IF(H14&lt;&gt;"",VLOOKUP(H14,'1.0'!Q$75:R$77,2),0)*3.3333,2))</f>
        <v>0</v>
      </c>
      <c r="J14" s="29"/>
      <c r="K14" s="29"/>
      <c r="L14" s="317"/>
      <c r="M14" s="317"/>
      <c r="N14" s="334"/>
    </row>
    <row r="15" spans="1:24" ht="66" customHeight="1">
      <c r="A15" s="414"/>
      <c r="B15" s="410"/>
      <c r="C15" s="415"/>
      <c r="D15" s="326" t="s">
        <v>95</v>
      </c>
      <c r="E15" s="262" t="s">
        <v>425</v>
      </c>
      <c r="F15" s="264"/>
      <c r="G15" s="49">
        <f>IF(G3=0,0,ROUND(IF(F15&lt;&gt;"",VLOOKUP(F15,'1.0'!E$69:F$71,2),0)*3.3333,2))</f>
        <v>0</v>
      </c>
      <c r="H15" s="264"/>
      <c r="I15" s="49">
        <f>IF(I3=0,0,ROUND(IF(H15&lt;&gt;"",VLOOKUP(H15,'1.0'!E$69:F$71,2),0)*3.3333,2))</f>
        <v>0</v>
      </c>
      <c r="J15" s="29"/>
      <c r="K15" s="29"/>
      <c r="L15" s="317"/>
      <c r="M15" s="317"/>
      <c r="N15" s="334"/>
    </row>
    <row r="16" spans="1:24">
      <c r="A16" s="334"/>
      <c r="B16" s="334"/>
      <c r="C16" s="334"/>
      <c r="D16" s="334"/>
      <c r="L16" s="334"/>
    </row>
  </sheetData>
  <sheetProtection formatColumns="0" selectLockedCells="1"/>
  <mergeCells count="5">
    <mergeCell ref="A1:C1"/>
    <mergeCell ref="A3:A15"/>
    <mergeCell ref="B3:B15"/>
    <mergeCell ref="C3:C15"/>
    <mergeCell ref="D1:M1"/>
  </mergeCells>
  <conditionalFormatting sqref="F3:F13 H3:H13">
    <cfRule type="cellIs" dxfId="399" priority="31" operator="equal">
      <formula>"Sí"</formula>
    </cfRule>
    <cfRule type="cellIs" dxfId="398" priority="32" operator="equal">
      <formula>"No"</formula>
    </cfRule>
  </conditionalFormatting>
  <conditionalFormatting sqref="F11 H11">
    <cfRule type="cellIs" dxfId="397" priority="30" operator="equal">
      <formula>"No, en absoluto"</formula>
    </cfRule>
  </conditionalFormatting>
  <conditionalFormatting sqref="F11 H11">
    <cfRule type="cellIs" dxfId="396" priority="27" operator="equal">
      <formula>"Sí, completamente"</formula>
    </cfRule>
  </conditionalFormatting>
  <conditionalFormatting sqref="H11 F11">
    <cfRule type="cellIs" dxfId="395" priority="26" operator="equal">
      <formula>"Sí, en parte"</formula>
    </cfRule>
  </conditionalFormatting>
  <conditionalFormatting sqref="L2:M2">
    <cfRule type="duplicateValues" dxfId="394" priority="19"/>
  </conditionalFormatting>
  <conditionalFormatting sqref="F4:F10">
    <cfRule type="expression" dxfId="393" priority="18">
      <formula>$F$3="No"</formula>
    </cfRule>
  </conditionalFormatting>
  <conditionalFormatting sqref="H4:H10">
    <cfRule type="expression" dxfId="392" priority="17">
      <formula>$H$3="No"</formula>
    </cfRule>
  </conditionalFormatting>
  <conditionalFormatting sqref="F14">
    <cfRule type="cellIs" dxfId="391" priority="16" operator="equal">
      <formula>"Sí, en parte"</formula>
    </cfRule>
  </conditionalFormatting>
  <conditionalFormatting sqref="F14">
    <cfRule type="cellIs" dxfId="390" priority="14" operator="equal">
      <formula>"Sí, completamente"</formula>
    </cfRule>
    <cfRule type="cellIs" dxfId="389" priority="15" operator="equal">
      <formula>"No, en absoluto"</formula>
    </cfRule>
  </conditionalFormatting>
  <conditionalFormatting sqref="F14">
    <cfRule type="expression" dxfId="388" priority="13">
      <formula>$F$3="No"</formula>
    </cfRule>
  </conditionalFormatting>
  <conditionalFormatting sqref="F15">
    <cfRule type="cellIs" dxfId="387" priority="12" operator="equal">
      <formula>"No, en absoluto"</formula>
    </cfRule>
  </conditionalFormatting>
  <conditionalFormatting sqref="F15">
    <cfRule type="cellIs" dxfId="386" priority="11" operator="equal">
      <formula>"Sí, en su mayoría"</formula>
    </cfRule>
  </conditionalFormatting>
  <conditionalFormatting sqref="F15">
    <cfRule type="cellIs" dxfId="385" priority="10" operator="equal">
      <formula>"Sí, en parte"</formula>
    </cfRule>
  </conditionalFormatting>
  <conditionalFormatting sqref="F15">
    <cfRule type="expression" dxfId="384" priority="9">
      <formula>$F$3="No"</formula>
    </cfRule>
  </conditionalFormatting>
  <conditionalFormatting sqref="H14">
    <cfRule type="cellIs" dxfId="383" priority="8" operator="equal">
      <formula>"Sí, en parte"</formula>
    </cfRule>
  </conditionalFormatting>
  <conditionalFormatting sqref="H14">
    <cfRule type="cellIs" dxfId="382" priority="6" operator="equal">
      <formula>"Sí, completamente"</formula>
    </cfRule>
    <cfRule type="cellIs" dxfId="381" priority="7" operator="equal">
      <formula>"No, en absoluto"</formula>
    </cfRule>
  </conditionalFormatting>
  <conditionalFormatting sqref="H14">
    <cfRule type="expression" dxfId="380" priority="5">
      <formula>$H$3="No"</formula>
    </cfRule>
  </conditionalFormatting>
  <conditionalFormatting sqref="H15">
    <cfRule type="cellIs" dxfId="379" priority="4" operator="equal">
      <formula>"No, en absoluto"</formula>
    </cfRule>
  </conditionalFormatting>
  <conditionalFormatting sqref="H15">
    <cfRule type="cellIs" dxfId="378" priority="3" operator="equal">
      <formula>"Sí, en su mayoría"</formula>
    </cfRule>
  </conditionalFormatting>
  <conditionalFormatting sqref="H15">
    <cfRule type="cellIs" dxfId="377" priority="2" operator="equal">
      <formula>"Sí, en parte"</formula>
    </cfRule>
  </conditionalFormatting>
  <conditionalFormatting sqref="H15">
    <cfRule type="expression" dxfId="376" priority="1">
      <formula>$H$3="No"</formula>
    </cfRule>
  </conditionalFormatting>
  <pageMargins left="0.7" right="0.7" top="0.75" bottom="0.75" header="0.3" footer="0.3"/>
  <pageSetup scale="68" fitToHeight="0"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800-000000000000}">
          <x14:formula1>
            <xm:f>'1.0'!$T$81:$T$82</xm:f>
          </x14:formula1>
          <xm:sqref>F3:F10 H3:H10</xm:sqref>
        </x14:dataValidation>
        <x14:dataValidation type="list" allowBlank="1" showInputMessage="1" showErrorMessage="1" xr:uid="{00000000-0002-0000-0800-000001000000}">
          <x14:formula1>
            <xm:f>'1.0'!$Q$69:$Q$71</xm:f>
          </x14:formula1>
          <xm:sqref>H11 F11</xm:sqref>
        </x14:dataValidation>
        <x14:dataValidation type="list" allowBlank="1" showInputMessage="1" showErrorMessage="1" xr:uid="{9050B0E9-6A53-46D8-9D2F-8D2552EC4525}">
          <x14:formula1>
            <xm:f>'1.0'!$Q$75:$Q$77</xm:f>
          </x14:formula1>
          <xm:sqref>F14 H14</xm:sqref>
        </x14:dataValidation>
        <x14:dataValidation type="list" allowBlank="1" showInputMessage="1" showErrorMessage="1" xr:uid="{D879A6B3-08D8-4D73-A8A0-BC0A44CC054A}">
          <x14:formula1>
            <xm:f>'1.0'!$E$69:$E$71</xm:f>
          </x14:formula1>
          <xm:sqref>F15 H15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t60">
    <pageSetUpPr fitToPage="1"/>
  </sheetPr>
  <dimension ref="A1:N22"/>
  <sheetViews>
    <sheetView zoomScale="60" zoomScaleNormal="60" zoomScalePageLayoutView="55" workbookViewId="0">
      <pane xSplit="4" ySplit="2" topLeftCell="E12" activePane="bottomRight" state="frozen"/>
      <selection pane="topRight" activeCell="E1" sqref="E1"/>
      <selection pane="bottomLeft" activeCell="A3" sqref="A3"/>
      <selection pane="bottomRight" activeCell="E15" sqref="E15"/>
    </sheetView>
  </sheetViews>
  <sheetFormatPr baseColWidth="10" defaultColWidth="9.1640625" defaultRowHeight="15"/>
  <cols>
    <col min="1" max="1" width="3.83203125" style="98" customWidth="1"/>
    <col min="2" max="2" width="18.5" style="98" customWidth="1"/>
    <col min="3" max="3" width="18.83203125" style="98" customWidth="1"/>
    <col min="4" max="4" width="15.83203125" style="92" customWidth="1"/>
    <col min="5" max="5" width="35.83203125" style="92" customWidth="1"/>
    <col min="6" max="6" width="29" style="92" customWidth="1"/>
    <col min="7" max="7" width="17.5" style="98" customWidth="1"/>
    <col min="8" max="8" width="27.83203125" style="92" customWidth="1"/>
    <col min="9" max="9" width="14.5" style="98" customWidth="1"/>
    <col min="10" max="11" width="35.83203125" style="92" customWidth="1"/>
    <col min="12" max="12" width="36.1640625" style="92" customWidth="1"/>
    <col min="13" max="13" width="37.6640625" style="92" customWidth="1"/>
    <col min="14" max="16384" width="9.1640625" style="92"/>
  </cols>
  <sheetData>
    <row r="1" spans="1:14" ht="132" customHeight="1">
      <c r="A1" s="411" t="s">
        <v>92</v>
      </c>
      <c r="B1" s="411"/>
      <c r="C1" s="411"/>
      <c r="D1" s="403" t="s">
        <v>93</v>
      </c>
      <c r="E1" s="404"/>
      <c r="F1" s="404"/>
      <c r="G1" s="404"/>
      <c r="H1" s="404"/>
      <c r="I1" s="404"/>
      <c r="J1" s="404"/>
      <c r="K1" s="404"/>
      <c r="L1" s="404"/>
      <c r="M1" s="404"/>
      <c r="N1" s="277"/>
    </row>
    <row r="2" spans="1:14" ht="63.5" customHeight="1">
      <c r="A2" s="324" t="s">
        <v>0</v>
      </c>
      <c r="B2" s="324" t="s">
        <v>35</v>
      </c>
      <c r="C2" s="324" t="s">
        <v>80</v>
      </c>
      <c r="D2" s="324" t="s">
        <v>36</v>
      </c>
      <c r="E2" s="324" t="s">
        <v>37</v>
      </c>
      <c r="F2" s="270" t="s">
        <v>38</v>
      </c>
      <c r="G2" s="271" t="s">
        <v>81</v>
      </c>
      <c r="H2" s="270" t="s">
        <v>39</v>
      </c>
      <c r="I2" s="271" t="s">
        <v>40</v>
      </c>
      <c r="J2" s="270" t="s">
        <v>82</v>
      </c>
      <c r="K2" s="274" t="s">
        <v>83</v>
      </c>
      <c r="L2" s="270" t="s">
        <v>385</v>
      </c>
      <c r="M2" s="338" t="s">
        <v>386</v>
      </c>
    </row>
    <row r="3" spans="1:14" ht="81.75" customHeight="1">
      <c r="A3" s="402">
        <v>1</v>
      </c>
      <c r="B3" s="402" t="s">
        <v>196</v>
      </c>
      <c r="C3" s="402" t="s">
        <v>47</v>
      </c>
      <c r="D3" s="323" t="s">
        <v>41</v>
      </c>
      <c r="E3" s="325" t="s">
        <v>387</v>
      </c>
      <c r="F3" s="264"/>
      <c r="G3" s="49">
        <f>ROUND(IF(F3&lt;&gt;"",VLOOKUP(F3,'1.0'!N$69:O$71,2),0)*3.3333,2)</f>
        <v>0</v>
      </c>
      <c r="H3" s="264"/>
      <c r="I3" s="49">
        <f>ROUND(IF(H3&lt;&gt;"",VLOOKUP(H3,'1.0'!N$69:O$71,2),0)*3.3333,2)</f>
        <v>0</v>
      </c>
      <c r="J3" s="276"/>
      <c r="K3" s="276"/>
      <c r="L3" s="269"/>
      <c r="M3" s="269"/>
    </row>
    <row r="4" spans="1:14" ht="173.25" customHeight="1">
      <c r="A4" s="402"/>
      <c r="B4" s="402"/>
      <c r="C4" s="402"/>
      <c r="D4" s="323" t="s">
        <v>42</v>
      </c>
      <c r="E4" s="325" t="s">
        <v>294</v>
      </c>
      <c r="F4" s="264"/>
      <c r="G4" s="49">
        <f>IF(G3=0,0,ROUND(IF(F4&lt;&gt;"",VLOOKUP(F4,'1.0'!E$69:F$71,2),0)*3.3333,2))</f>
        <v>0</v>
      </c>
      <c r="H4" s="264"/>
      <c r="I4" s="49">
        <f>IF(I3=0,0,ROUND(IF(H4&lt;&gt;"",VLOOKUP(H4,'1.0'!E$69:F$71,2),0)*3.3333,2))</f>
        <v>0</v>
      </c>
      <c r="J4" s="276"/>
      <c r="K4" s="276"/>
      <c r="L4" s="269"/>
      <c r="M4" s="269"/>
    </row>
    <row r="5" spans="1:14" ht="140.25" customHeight="1">
      <c r="A5" s="402"/>
      <c r="B5" s="402"/>
      <c r="C5" s="402"/>
      <c r="D5" s="323" t="s">
        <v>43</v>
      </c>
      <c r="E5" s="325" t="s">
        <v>295</v>
      </c>
      <c r="F5" s="264"/>
      <c r="G5" s="49">
        <f>IF(G3=0,0,ROUND(IF(F5&lt;&gt;"",VLOOKUP(F5,'1.0'!E$69:F$71,2),0)*3.3333,2))</f>
        <v>0</v>
      </c>
      <c r="H5" s="264"/>
      <c r="I5" s="49">
        <f>IF(I3=0,0,ROUND(IF(H5&lt;&gt;"",VLOOKUP(H5,'1.0'!E$69:F$71,2),0)*3.3333,2))</f>
        <v>0</v>
      </c>
      <c r="J5" s="276"/>
      <c r="K5" s="276"/>
      <c r="L5" s="269"/>
      <c r="M5" s="269"/>
    </row>
    <row r="6" spans="1:14" ht="120.75" customHeight="1">
      <c r="A6" s="402"/>
      <c r="B6" s="402"/>
      <c r="C6" s="402"/>
      <c r="D6" s="323" t="s">
        <v>44</v>
      </c>
      <c r="E6" s="325" t="s">
        <v>296</v>
      </c>
      <c r="F6" s="264"/>
      <c r="G6" s="49">
        <f>IF(G3=0,0,ROUND(IF(F6&lt;&gt;"",VLOOKUP(F6,'1.0'!E$69:F$71,2),0)*3.3333,2))</f>
        <v>0</v>
      </c>
      <c r="H6" s="264"/>
      <c r="I6" s="49">
        <f>IF(I3=0,0,ROUND(IF(H6&lt;&gt;"",VLOOKUP(H6,'1.0'!E$69:F$71,2),0)*3.3333,2))</f>
        <v>0</v>
      </c>
      <c r="J6" s="276"/>
      <c r="K6" s="276"/>
      <c r="L6" s="269"/>
      <c r="M6" s="269"/>
    </row>
    <row r="7" spans="1:14" ht="60">
      <c r="A7" s="402"/>
      <c r="B7" s="402"/>
      <c r="C7" s="402"/>
      <c r="D7" s="323" t="s">
        <v>84</v>
      </c>
      <c r="E7" s="325" t="s">
        <v>463</v>
      </c>
      <c r="F7" s="264"/>
      <c r="G7" s="49">
        <f>IF(G3=0,0,ROUND(IF(F7&lt;&gt;"",VLOOKUP(F7,'1.0'!E$69:F$71,2),0)*3.3333,2))</f>
        <v>0</v>
      </c>
      <c r="H7" s="264"/>
      <c r="I7" s="49">
        <f>IF(I3=0,0,ROUND(IF(H7&lt;&gt;"",VLOOKUP(H7,'1.0'!E$69:F$71,2),0)*3.3333,2))</f>
        <v>0</v>
      </c>
      <c r="J7" s="276"/>
      <c r="K7" s="276"/>
      <c r="L7" s="269"/>
      <c r="M7" s="269"/>
    </row>
    <row r="8" spans="1:14" ht="50.25" hidden="1" customHeight="1">
      <c r="A8" s="402"/>
      <c r="B8" s="402"/>
      <c r="C8" s="402"/>
      <c r="D8" s="323" t="s">
        <v>85</v>
      </c>
      <c r="E8" s="325" t="s">
        <v>297</v>
      </c>
      <c r="F8" s="264"/>
      <c r="G8" s="49"/>
      <c r="H8" s="264"/>
      <c r="I8" s="49"/>
      <c r="J8" s="276"/>
      <c r="K8" s="276"/>
      <c r="L8" s="269"/>
      <c r="M8" s="269"/>
    </row>
    <row r="9" spans="1:14" ht="79.5" customHeight="1">
      <c r="A9" s="402"/>
      <c r="B9" s="402"/>
      <c r="C9" s="402"/>
      <c r="D9" s="323" t="s">
        <v>91</v>
      </c>
      <c r="E9" s="325" t="s">
        <v>298</v>
      </c>
      <c r="F9" s="264"/>
      <c r="G9" s="49">
        <f>IF(G3=0,0,ROUND(IF(F9&lt;&gt;"",VLOOKUP(F9,'1.0'!Q$75:R$77,2),0)*3.3333,2))</f>
        <v>0</v>
      </c>
      <c r="H9" s="264"/>
      <c r="I9" s="49">
        <f>IF(I3=0,0,ROUND(IF(H9&lt;&gt;"",VLOOKUP(H9,'1.0'!Q$75:R$77,2),0)*3.3333,2))</f>
        <v>0</v>
      </c>
      <c r="J9" s="276"/>
      <c r="K9" s="276"/>
      <c r="L9" s="269"/>
      <c r="M9" s="269"/>
    </row>
    <row r="10" spans="1:14" ht="60">
      <c r="A10" s="402"/>
      <c r="B10" s="402"/>
      <c r="C10" s="402"/>
      <c r="D10" s="323" t="s">
        <v>95</v>
      </c>
      <c r="E10" s="325" t="s">
        <v>464</v>
      </c>
      <c r="F10" s="264"/>
      <c r="G10" s="49">
        <f>IF(G3=0,0,ROUND(IF(F10&lt;&gt;"",VLOOKUP(F10,'1.0'!E$69:F$71,2),0)*3.3333,2))</f>
        <v>0</v>
      </c>
      <c r="H10" s="264"/>
      <c r="I10" s="49">
        <f>IF(I3=0,0,ROUND(IF(H10&lt;&gt;"",VLOOKUP(H10,'1.0'!E$69:F$71,2),0)*3.3333,2))</f>
        <v>0</v>
      </c>
      <c r="J10" s="276"/>
      <c r="K10" s="276"/>
      <c r="L10" s="269"/>
      <c r="M10" s="269"/>
    </row>
    <row r="11" spans="1:14" ht="45">
      <c r="A11" s="402">
        <v>2</v>
      </c>
      <c r="B11" s="402" t="s">
        <v>173</v>
      </c>
      <c r="C11" s="402" t="s">
        <v>2</v>
      </c>
      <c r="D11" s="323" t="s">
        <v>41</v>
      </c>
      <c r="E11" s="325" t="s">
        <v>465</v>
      </c>
      <c r="F11" s="264"/>
      <c r="G11" s="49">
        <f>ROUND(IF(F11&lt;&gt;"",VLOOKUP(F11,'1.0'!E$69:F$71,2),0)*3.3333,2)</f>
        <v>0</v>
      </c>
      <c r="H11" s="264"/>
      <c r="I11" s="49">
        <f>ROUND(IF(H11&lt;&gt;"",VLOOKUP(H11,'1.0'!E$69:F$71,2),0)*3.3333,2)</f>
        <v>0</v>
      </c>
      <c r="J11" s="276"/>
      <c r="K11" s="276"/>
      <c r="L11" s="269"/>
      <c r="M11" s="269"/>
    </row>
    <row r="12" spans="1:14" ht="45">
      <c r="A12" s="402"/>
      <c r="B12" s="402"/>
      <c r="C12" s="402"/>
      <c r="D12" s="323" t="s">
        <v>42</v>
      </c>
      <c r="E12" s="325" t="s">
        <v>466</v>
      </c>
      <c r="F12" s="264"/>
      <c r="G12" s="49">
        <f>IF(G11=0,0,ROUND(IF(F12&lt;&gt;"",VLOOKUP(F12,'1.0'!E$69:F$71,2),0)*3.3333,2))</f>
        <v>0</v>
      </c>
      <c r="H12" s="264"/>
      <c r="I12" s="49">
        <f>IF(I11=0,0,ROUND(IF(H12&lt;&gt;"",VLOOKUP(H12,'1.0'!E$69:F$71,2),0)*3.3333,2))</f>
        <v>0</v>
      </c>
      <c r="J12" s="276"/>
      <c r="K12" s="276"/>
      <c r="L12" s="269"/>
      <c r="M12" s="269"/>
    </row>
    <row r="13" spans="1:14" ht="75">
      <c r="A13" s="402"/>
      <c r="B13" s="402"/>
      <c r="C13" s="402"/>
      <c r="D13" s="323" t="s">
        <v>43</v>
      </c>
      <c r="E13" s="325" t="s">
        <v>291</v>
      </c>
      <c r="F13" s="264"/>
      <c r="G13" s="49">
        <f>IF(G11=0,0,ROUND(IF(F13&lt;&gt;"",VLOOKUP(F13,'1.0'!E$69:F$71,2),0)*3.3333,2))</f>
        <v>0</v>
      </c>
      <c r="H13" s="264"/>
      <c r="I13" s="49">
        <f>IF(I11=0,0,ROUND(IF(H13&lt;&gt;"",VLOOKUP(H13,'1.0'!E$69:F$71,2),0)*3.3333,2))</f>
        <v>0</v>
      </c>
      <c r="J13" s="276"/>
      <c r="K13" s="276"/>
      <c r="L13" s="269"/>
      <c r="M13" s="269"/>
    </row>
    <row r="14" spans="1:14" ht="105">
      <c r="A14" s="402"/>
      <c r="B14" s="402"/>
      <c r="C14" s="402"/>
      <c r="D14" s="323" t="s">
        <v>44</v>
      </c>
      <c r="E14" s="325" t="s">
        <v>292</v>
      </c>
      <c r="F14" s="264"/>
      <c r="G14" s="49">
        <f>IF(G11=0,0,ROUND(IF(F14&lt;&gt;"",VLOOKUP(F14,'1.0'!E$69:F$71,2),0)*3.3333,2))</f>
        <v>0</v>
      </c>
      <c r="H14" s="264"/>
      <c r="I14" s="49">
        <f>IF(I11=0,0,ROUND(IF(H14&lt;&gt;"",VLOOKUP(H14,'1.0'!E$69:F$71,2),0)*3.3333,2))</f>
        <v>0</v>
      </c>
      <c r="J14" s="276"/>
      <c r="K14" s="276"/>
      <c r="L14" s="269"/>
      <c r="M14" s="269"/>
    </row>
    <row r="15" spans="1:14" ht="86.25" customHeight="1">
      <c r="A15" s="402"/>
      <c r="B15" s="402"/>
      <c r="C15" s="402"/>
      <c r="D15" s="323" t="s">
        <v>84</v>
      </c>
      <c r="E15" s="325" t="s">
        <v>293</v>
      </c>
      <c r="F15" s="264"/>
      <c r="G15" s="49">
        <f>IF(G11=0,0,ROUND(IF(F15&lt;&gt;"",VLOOKUP(F15,'1.0'!E$69:F$71,2),0)*3.3333,2))</f>
        <v>0</v>
      </c>
      <c r="H15" s="264"/>
      <c r="I15" s="49">
        <f>IF(I11=0,0,ROUND(IF(H15&lt;&gt;"",VLOOKUP(H15,'1.0'!E$69:F$71,2),0)*3.3333,2))</f>
        <v>0</v>
      </c>
      <c r="J15" s="276"/>
      <c r="K15" s="276"/>
      <c r="L15" s="269"/>
      <c r="M15" s="269"/>
    </row>
    <row r="16" spans="1:14" ht="89.25" hidden="1" customHeight="1" thickBot="1">
      <c r="A16" s="402"/>
      <c r="B16" s="402"/>
      <c r="C16" s="402"/>
      <c r="D16" s="323" t="s">
        <v>95</v>
      </c>
      <c r="E16" s="325" t="s">
        <v>1</v>
      </c>
      <c r="F16" s="272"/>
      <c r="G16" s="49">
        <v>0</v>
      </c>
      <c r="H16" s="272"/>
      <c r="I16" s="49">
        <v>0</v>
      </c>
      <c r="J16" s="276"/>
      <c r="K16" s="276"/>
      <c r="L16" s="269"/>
      <c r="M16" s="269"/>
    </row>
    <row r="17" spans="1:13" ht="90.75" customHeight="1">
      <c r="A17" s="402">
        <v>3</v>
      </c>
      <c r="B17" s="402" t="s">
        <v>174</v>
      </c>
      <c r="C17" s="402" t="s">
        <v>47</v>
      </c>
      <c r="D17" s="323" t="s">
        <v>41</v>
      </c>
      <c r="E17" s="325" t="s">
        <v>299</v>
      </c>
      <c r="F17" s="264"/>
      <c r="G17" s="49">
        <f>ROUND(IF(F17&lt;&gt;"",VLOOKUP(F17,'1.0'!E$69:F$71,2),0)*3.3333,2)</f>
        <v>0</v>
      </c>
      <c r="H17" s="264"/>
      <c r="I17" s="49">
        <f>ROUND(IF(H17&lt;&gt;"",VLOOKUP(H17,'1.0'!E$69:F$71,2),0)*3.3333,2)</f>
        <v>0</v>
      </c>
      <c r="J17" s="276"/>
      <c r="K17" s="276"/>
      <c r="L17" s="269"/>
      <c r="M17" s="269"/>
    </row>
    <row r="18" spans="1:13" ht="105" customHeight="1">
      <c r="A18" s="402"/>
      <c r="B18" s="402"/>
      <c r="C18" s="402"/>
      <c r="D18" s="323" t="s">
        <v>42</v>
      </c>
      <c r="E18" s="325" t="s">
        <v>300</v>
      </c>
      <c r="F18" s="264"/>
      <c r="G18" s="49">
        <f>IF(G17=0,0,ROUND(IF(F18&lt;&gt;"",VLOOKUP(F18,'1.0'!E$69:F$71,2),0)*3.3333,2))</f>
        <v>0</v>
      </c>
      <c r="H18" s="264"/>
      <c r="I18" s="49">
        <f>IF(I17=0,0,ROUND(IF(H18&lt;&gt;"",VLOOKUP(H18,'1.0'!E$69:F$71,2),0)*3.3333,2))</f>
        <v>0</v>
      </c>
      <c r="J18" s="276"/>
      <c r="K18" s="276"/>
      <c r="L18" s="269"/>
      <c r="M18" s="269"/>
    </row>
    <row r="19" spans="1:13">
      <c r="J19" s="327"/>
      <c r="L19" s="327"/>
    </row>
    <row r="20" spans="1:13" ht="33.75" customHeight="1"/>
    <row r="21" spans="1:13" ht="17.25" customHeight="1"/>
    <row r="22" spans="1:13" ht="32.25" customHeight="1"/>
  </sheetData>
  <sheetProtection formatColumns="0" selectLockedCells="1"/>
  <mergeCells count="11">
    <mergeCell ref="D1:M1"/>
    <mergeCell ref="A17:A18"/>
    <mergeCell ref="B17:B18"/>
    <mergeCell ref="C17:C18"/>
    <mergeCell ref="A1:C1"/>
    <mergeCell ref="A11:A16"/>
    <mergeCell ref="B11:B16"/>
    <mergeCell ref="C11:C16"/>
    <mergeCell ref="B3:B10"/>
    <mergeCell ref="C3:C10"/>
    <mergeCell ref="A3:A10"/>
  </mergeCells>
  <conditionalFormatting sqref="H3:H8 H17 H10:H14">
    <cfRule type="cellIs" dxfId="375" priority="45" operator="equal">
      <formula>"No, en absoluto"</formula>
    </cfRule>
  </conditionalFormatting>
  <conditionalFormatting sqref="H4:H8 H17 H10:H14">
    <cfRule type="cellIs" dxfId="374" priority="44" operator="equal">
      <formula>"Sí, en su mayoría"</formula>
    </cfRule>
  </conditionalFormatting>
  <conditionalFormatting sqref="H17 H4:H14">
    <cfRule type="cellIs" dxfId="373" priority="43" operator="equal">
      <formula>"Sí, en parte"</formula>
    </cfRule>
  </conditionalFormatting>
  <conditionalFormatting sqref="H3">
    <cfRule type="cellIs" dxfId="372" priority="41" operator="equal">
      <formula>"Sí, en borrador"</formula>
    </cfRule>
    <cfRule type="cellIs" dxfId="371" priority="42" operator="equal">
      <formula>"Sí, aprobado"</formula>
    </cfRule>
  </conditionalFormatting>
  <conditionalFormatting sqref="H9">
    <cfRule type="cellIs" dxfId="370" priority="39" operator="equal">
      <formula>"Sí, completamente"</formula>
    </cfRule>
    <cfRule type="cellIs" dxfId="369" priority="40" operator="equal">
      <formula>"No, en absoluto"</formula>
    </cfRule>
  </conditionalFormatting>
  <conditionalFormatting sqref="H15">
    <cfRule type="cellIs" dxfId="368" priority="32" operator="equal">
      <formula>"No, en absoluto"</formula>
    </cfRule>
  </conditionalFormatting>
  <conditionalFormatting sqref="H15">
    <cfRule type="cellIs" dxfId="367" priority="31" operator="equal">
      <formula>"Sí, en su mayoría"</formula>
    </cfRule>
  </conditionalFormatting>
  <conditionalFormatting sqref="H15">
    <cfRule type="cellIs" dxfId="366" priority="30" operator="equal">
      <formula>"Sí, en parte"</formula>
    </cfRule>
  </conditionalFormatting>
  <conditionalFormatting sqref="H18">
    <cfRule type="expression" dxfId="365" priority="20">
      <formula>$H$17="No, en absoluto"</formula>
    </cfRule>
    <cfRule type="cellIs" dxfId="364" priority="29" operator="equal">
      <formula>"No, en absoluto"</formula>
    </cfRule>
  </conditionalFormatting>
  <conditionalFormatting sqref="H18">
    <cfRule type="cellIs" dxfId="363" priority="28" operator="equal">
      <formula>"Sí, en su mayoría"</formula>
    </cfRule>
  </conditionalFormatting>
  <conditionalFormatting sqref="H18">
    <cfRule type="cellIs" dxfId="362" priority="27" operator="equal">
      <formula>"Sí, en parte"</formula>
    </cfRule>
  </conditionalFormatting>
  <conditionalFormatting sqref="L2:M2">
    <cfRule type="duplicateValues" dxfId="361" priority="26"/>
  </conditionalFormatting>
  <conditionalFormatting sqref="H4:H10">
    <cfRule type="expression" dxfId="360" priority="24">
      <formula>$H$3="No, en absoluto"</formula>
    </cfRule>
  </conditionalFormatting>
  <conditionalFormatting sqref="H12:H15">
    <cfRule type="expression" dxfId="359" priority="22">
      <formula>$H$11="No, en absoluto"</formula>
    </cfRule>
  </conditionalFormatting>
  <conditionalFormatting sqref="F3:F8 F17 F10:F14">
    <cfRule type="cellIs" dxfId="358" priority="16" operator="equal">
      <formula>"No, en absoluto"</formula>
    </cfRule>
  </conditionalFormatting>
  <conditionalFormatting sqref="F4:F8 F17 F10:F14">
    <cfRule type="cellIs" dxfId="357" priority="15" operator="equal">
      <formula>"Sí, en su mayoría"</formula>
    </cfRule>
  </conditionalFormatting>
  <conditionalFormatting sqref="F17 F4:F14">
    <cfRule type="cellIs" dxfId="356" priority="14" operator="equal">
      <formula>"Sí, en parte"</formula>
    </cfRule>
  </conditionalFormatting>
  <conditionalFormatting sqref="F3">
    <cfRule type="cellIs" dxfId="355" priority="12" operator="equal">
      <formula>"Sí, en borrador"</formula>
    </cfRule>
    <cfRule type="cellIs" dxfId="354" priority="13" operator="equal">
      <formula>"Sí, aprobado"</formula>
    </cfRule>
  </conditionalFormatting>
  <conditionalFormatting sqref="F9">
    <cfRule type="cellIs" dxfId="353" priority="10" operator="equal">
      <formula>"Sí, completamente"</formula>
    </cfRule>
    <cfRule type="cellIs" dxfId="352" priority="11" operator="equal">
      <formula>"No, en absoluto"</formula>
    </cfRule>
  </conditionalFormatting>
  <conditionalFormatting sqref="F15">
    <cfRule type="cellIs" dxfId="351" priority="9" operator="equal">
      <formula>"No, en absoluto"</formula>
    </cfRule>
  </conditionalFormatting>
  <conditionalFormatting sqref="F15">
    <cfRule type="cellIs" dxfId="350" priority="8" operator="equal">
      <formula>"Sí, en su mayoría"</formula>
    </cfRule>
  </conditionalFormatting>
  <conditionalFormatting sqref="F15">
    <cfRule type="cellIs" dxfId="349" priority="7" operator="equal">
      <formula>"Sí, en parte"</formula>
    </cfRule>
  </conditionalFormatting>
  <conditionalFormatting sqref="F18">
    <cfRule type="expression" dxfId="348" priority="1">
      <formula>$F$17="No, en absoluto"</formula>
    </cfRule>
    <cfRule type="cellIs" dxfId="347" priority="6" operator="equal">
      <formula>"No, en absoluto"</formula>
    </cfRule>
  </conditionalFormatting>
  <conditionalFormatting sqref="F18">
    <cfRule type="cellIs" dxfId="346" priority="5" operator="equal">
      <formula>"Sí, en su mayoría"</formula>
    </cfRule>
  </conditionalFormatting>
  <conditionalFormatting sqref="F18">
    <cfRule type="cellIs" dxfId="345" priority="4" operator="equal">
      <formula>"Sí, en parte"</formula>
    </cfRule>
  </conditionalFormatting>
  <conditionalFormatting sqref="F4:F10">
    <cfRule type="expression" dxfId="344" priority="3">
      <formula>$F$3="No, en absoluto"</formula>
    </cfRule>
  </conditionalFormatting>
  <conditionalFormatting sqref="F12:F15">
    <cfRule type="expression" dxfId="343" priority="2">
      <formula>$F$11="No, en absoluto"</formula>
    </cfRule>
  </conditionalFormatting>
  <pageMargins left="0.7" right="0.7" top="0.75" bottom="0.75" header="0.3" footer="0.3"/>
  <pageSetup scale="79"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900-000000000000}">
          <x14:formula1>
            <xm:f>'1.0'!$N$69:$N$71</xm:f>
          </x14:formula1>
          <xm:sqref>H3 F3</xm:sqref>
        </x14:dataValidation>
        <x14:dataValidation type="list" allowBlank="1" showInputMessage="1" showErrorMessage="1" xr:uid="{00000000-0002-0000-0900-000001000000}">
          <x14:formula1>
            <xm:f>'1.0'!$E$69:$E$71</xm:f>
          </x14:formula1>
          <xm:sqref>F4:F8 H4:H8 H10:H15 H17:H18 F17:F18 F10:F15</xm:sqref>
        </x14:dataValidation>
        <x14:dataValidation type="list" allowBlank="1" showInputMessage="1" showErrorMessage="1" xr:uid="{00000000-0002-0000-0900-000002000000}">
          <x14:formula1>
            <xm:f>'1.0'!$Q$75:$Q$77</xm:f>
          </x14:formula1>
          <xm:sqref>F9 H9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t70">
    <pageSetUpPr fitToPage="1"/>
  </sheetPr>
  <dimension ref="A1:N20"/>
  <sheetViews>
    <sheetView topLeftCell="A7" zoomScale="60" zoomScaleNormal="60" zoomScalePageLayoutView="58" workbookViewId="0">
      <selection activeCell="E19" sqref="E19"/>
    </sheetView>
  </sheetViews>
  <sheetFormatPr baseColWidth="10" defaultColWidth="9.1640625" defaultRowHeight="15"/>
  <cols>
    <col min="1" max="1" width="4" style="98" customWidth="1"/>
    <col min="2" max="2" width="18.5" style="98" customWidth="1"/>
    <col min="3" max="3" width="18.83203125" style="98" customWidth="1"/>
    <col min="4" max="4" width="15.83203125" style="98" customWidth="1"/>
    <col min="5" max="5" width="35.83203125" style="92" customWidth="1"/>
    <col min="6" max="6" width="26" style="92" customWidth="1"/>
    <col min="7" max="7" width="14.1640625" style="92" customWidth="1"/>
    <col min="8" max="8" width="22.5" style="92" customWidth="1"/>
    <col min="9" max="9" width="12.5" style="92" customWidth="1"/>
    <col min="10" max="11" width="35.83203125" style="92" customWidth="1"/>
    <col min="12" max="12" width="29.6640625" style="92" customWidth="1"/>
    <col min="13" max="13" width="30.1640625" style="92" customWidth="1"/>
    <col min="14" max="16384" width="9.1640625" style="92"/>
  </cols>
  <sheetData>
    <row r="1" spans="1:14" ht="119.25" customHeight="1">
      <c r="A1" s="411" t="s">
        <v>94</v>
      </c>
      <c r="B1" s="411"/>
      <c r="C1" s="411"/>
      <c r="D1" s="403" t="s">
        <v>175</v>
      </c>
      <c r="E1" s="404"/>
      <c r="F1" s="404"/>
      <c r="G1" s="404"/>
      <c r="H1" s="404"/>
      <c r="I1" s="404"/>
      <c r="J1" s="404"/>
      <c r="K1" s="404"/>
      <c r="L1" s="404"/>
      <c r="M1" s="404"/>
      <c r="N1" s="277"/>
    </row>
    <row r="2" spans="1:14" ht="46.5" customHeight="1">
      <c r="A2" s="324" t="s">
        <v>0</v>
      </c>
      <c r="B2" s="324" t="s">
        <v>35</v>
      </c>
      <c r="C2" s="324" t="s">
        <v>80</v>
      </c>
      <c r="D2" s="324" t="s">
        <v>36</v>
      </c>
      <c r="E2" s="324" t="s">
        <v>37</v>
      </c>
      <c r="F2" s="270" t="s">
        <v>38</v>
      </c>
      <c r="G2" s="271" t="s">
        <v>81</v>
      </c>
      <c r="H2" s="270" t="s">
        <v>39</v>
      </c>
      <c r="I2" s="271" t="s">
        <v>40</v>
      </c>
      <c r="J2" s="270" t="s">
        <v>82</v>
      </c>
      <c r="K2" s="270" t="s">
        <v>83</v>
      </c>
      <c r="L2" s="298" t="s">
        <v>385</v>
      </c>
      <c r="M2" s="282" t="s">
        <v>386</v>
      </c>
    </row>
    <row r="3" spans="1:14" ht="60">
      <c r="A3" s="402">
        <v>1</v>
      </c>
      <c r="B3" s="402" t="s">
        <v>176</v>
      </c>
      <c r="C3" s="402" t="s">
        <v>47</v>
      </c>
      <c r="D3" s="323" t="s">
        <v>41</v>
      </c>
      <c r="E3" s="325" t="s">
        <v>467</v>
      </c>
      <c r="F3" s="264"/>
      <c r="G3" s="49">
        <f>ROUND(IF(F3&lt;&gt;"",VLOOKUP(F3,'1.0'!E$69:F$71,2),0)*3.3333,2)</f>
        <v>0</v>
      </c>
      <c r="H3" s="264"/>
      <c r="I3" s="49">
        <f>ROUND(IF(H3&lt;&gt;"",VLOOKUP(H3,'1.0'!E$69:F$71,2),0)*3.3333,2)</f>
        <v>0</v>
      </c>
      <c r="J3" s="296"/>
      <c r="K3" s="276"/>
      <c r="L3" s="269"/>
      <c r="M3" s="269"/>
    </row>
    <row r="4" spans="1:14" ht="72.75" customHeight="1">
      <c r="A4" s="402"/>
      <c r="B4" s="402"/>
      <c r="C4" s="402"/>
      <c r="D4" s="323" t="s">
        <v>42</v>
      </c>
      <c r="E4" s="325" t="s">
        <v>301</v>
      </c>
      <c r="F4" s="264"/>
      <c r="G4" s="49">
        <f>IF(G3=0,0,ROUND(IF(F4&lt;&gt;"",VLOOKUP(F4,'1.0'!E$69:F$71,2),0)*3.3333,2))</f>
        <v>0</v>
      </c>
      <c r="H4" s="264"/>
      <c r="I4" s="49">
        <f>IF(I3=0,0,ROUND(IF(H4&lt;&gt;"",VLOOKUP(H4,'1.0'!E$69:F$71,2),0)*3.3333,2))</f>
        <v>0</v>
      </c>
      <c r="J4" s="296"/>
      <c r="K4" s="276"/>
      <c r="L4" s="269"/>
      <c r="M4" s="269"/>
    </row>
    <row r="5" spans="1:14" ht="75">
      <c r="A5" s="402"/>
      <c r="B5" s="402"/>
      <c r="C5" s="402"/>
      <c r="D5" s="323" t="s">
        <v>43</v>
      </c>
      <c r="E5" s="325" t="s">
        <v>302</v>
      </c>
      <c r="F5" s="264"/>
      <c r="G5" s="49">
        <f>IF(G3=0,0,ROUND(IF(F5&lt;&gt;"",VLOOKUP(F5,'1.0'!E$69:F$71,2),0)*3.3333,2))</f>
        <v>0</v>
      </c>
      <c r="H5" s="264"/>
      <c r="I5" s="49">
        <f>IF(I3=0,0,ROUND(IF(H5&lt;&gt;"",VLOOKUP(H5,'1.0'!E$69:F$71,2),0)*3.3333,2))</f>
        <v>0</v>
      </c>
      <c r="J5" s="322"/>
      <c r="K5" s="320"/>
      <c r="L5" s="319"/>
      <c r="M5" s="269"/>
    </row>
    <row r="6" spans="1:14" ht="76.75" customHeight="1">
      <c r="A6" s="402"/>
      <c r="B6" s="402"/>
      <c r="C6" s="402"/>
      <c r="D6" s="323" t="s">
        <v>44</v>
      </c>
      <c r="E6" s="325" t="s">
        <v>388</v>
      </c>
      <c r="F6" s="264"/>
      <c r="G6" s="49">
        <f>IF(G3=0,0,ROUND(IF(F6&lt;&gt;"",VLOOKUP(F6,'1.0'!E$69:F$71,2),0)*3.3333,2))</f>
        <v>0</v>
      </c>
      <c r="H6" s="264"/>
      <c r="I6" s="49">
        <f>IF(I3=0,0,ROUND(IF(H6&lt;&gt;"",VLOOKUP(H6,'1.0'!E$69:F$71,2),0)*3.3333,2))</f>
        <v>0</v>
      </c>
      <c r="J6" s="296"/>
      <c r="K6" s="276"/>
      <c r="L6" s="269"/>
      <c r="M6" s="269"/>
    </row>
    <row r="7" spans="1:14" ht="62.5" customHeight="1">
      <c r="A7" s="402"/>
      <c r="B7" s="402"/>
      <c r="C7" s="402"/>
      <c r="D7" s="323" t="s">
        <v>84</v>
      </c>
      <c r="E7" s="325" t="s">
        <v>468</v>
      </c>
      <c r="F7" s="264"/>
      <c r="G7" s="49">
        <f>IF(G3=0,0,ROUND(IF(F7&lt;&gt;"",VLOOKUP(F7,'1.0'!E$69:F$71,2),0)*3.3333,2))</f>
        <v>0</v>
      </c>
      <c r="H7" s="264"/>
      <c r="I7" s="49">
        <f>IF(I3=0,0,ROUND(IF(H7&lt;&gt;"",VLOOKUP(H7,'1.0'!E$69:F$71,2),0)*3.3333,2))</f>
        <v>0</v>
      </c>
      <c r="J7" s="296"/>
      <c r="K7" s="276"/>
      <c r="L7" s="269"/>
      <c r="M7" s="269"/>
    </row>
    <row r="8" spans="1:14" ht="76.75" customHeight="1">
      <c r="A8" s="402"/>
      <c r="B8" s="402"/>
      <c r="C8" s="402"/>
      <c r="D8" s="323" t="s">
        <v>85</v>
      </c>
      <c r="E8" s="325" t="s">
        <v>303</v>
      </c>
      <c r="F8" s="264"/>
      <c r="G8" s="49">
        <f>IF(G3=0,0,ROUND(IF(F8&lt;&gt;"",VLOOKUP(F8,'1.0'!E$69:F$71,2),0)*3.3333,2))</f>
        <v>0</v>
      </c>
      <c r="H8" s="264"/>
      <c r="I8" s="49">
        <f>IF(I3=0,0,ROUND(IF(H8&lt;&gt;"",VLOOKUP(H8,'1.0'!E$69:F$71,2),0)*3.3333,2))</f>
        <v>0</v>
      </c>
      <c r="J8" s="296"/>
      <c r="K8" s="276"/>
      <c r="L8" s="269"/>
      <c r="M8" s="269"/>
    </row>
    <row r="9" spans="1:14" ht="51" customHeight="1">
      <c r="A9" s="402"/>
      <c r="B9" s="402"/>
      <c r="C9" s="402"/>
      <c r="D9" s="323" t="s">
        <v>91</v>
      </c>
      <c r="E9" s="325" t="s">
        <v>304</v>
      </c>
      <c r="F9" s="264"/>
      <c r="G9" s="49">
        <f>IF(G3=0,0,ROUND(IF(F9&lt;&gt;"",VLOOKUP(F9,'1.0'!Q$75:R$77,2),0)*3.3333,2))</f>
        <v>0</v>
      </c>
      <c r="H9" s="264"/>
      <c r="I9" s="49">
        <f>IF(I3=0,0,ROUND(IF(H9&lt;&gt;"",VLOOKUP(H9,'1.0'!Q$75:R$77,2),0)*3.3333,2))</f>
        <v>0</v>
      </c>
      <c r="J9" s="276"/>
      <c r="K9" s="276"/>
      <c r="L9" s="269"/>
      <c r="M9" s="269"/>
    </row>
    <row r="10" spans="1:14" ht="70.75" customHeight="1">
      <c r="A10" s="402"/>
      <c r="B10" s="402"/>
      <c r="C10" s="402"/>
      <c r="D10" s="323" t="s">
        <v>95</v>
      </c>
      <c r="E10" s="325" t="s">
        <v>305</v>
      </c>
      <c r="F10" s="264"/>
      <c r="G10" s="49">
        <f>IF(G3=0,0,ROUND(IF(F10&lt;&gt;"",VLOOKUP(F10,'1.0'!E$69:F$71,2),0)*3.3333,2))</f>
        <v>0</v>
      </c>
      <c r="H10" s="264"/>
      <c r="I10" s="49">
        <f>IF(I3=0,0,ROUND(IF(H10&lt;&gt;"",VLOOKUP(H10,'1.0'!E$69:F$71,2),0)*3.3333,2))</f>
        <v>0</v>
      </c>
      <c r="J10" s="296"/>
      <c r="K10" s="276"/>
      <c r="L10" s="269"/>
      <c r="M10" s="269"/>
    </row>
    <row r="11" spans="1:14" ht="109.5" customHeight="1">
      <c r="A11" s="402">
        <v>2</v>
      </c>
      <c r="B11" s="402" t="s">
        <v>188</v>
      </c>
      <c r="C11" s="402" t="s">
        <v>47</v>
      </c>
      <c r="D11" s="323" t="s">
        <v>41</v>
      </c>
      <c r="E11" s="325" t="s">
        <v>306</v>
      </c>
      <c r="F11" s="320"/>
      <c r="G11" s="49">
        <f>ROUND(IF(F11&lt;&gt;"",VLOOKUP(F11,'1.0'!E$69:F$71,2),0)*3.3333,2)</f>
        <v>0</v>
      </c>
      <c r="H11" s="264"/>
      <c r="I11" s="49">
        <f>ROUND(IF(H11&lt;&gt;"",VLOOKUP(H11,'1.0'!E$69:F$71,2),0)*3.3333,2)</f>
        <v>0</v>
      </c>
      <c r="J11" s="276"/>
      <c r="K11" s="276"/>
      <c r="L11" s="340"/>
      <c r="M11" s="269"/>
    </row>
    <row r="12" spans="1:14" ht="75">
      <c r="A12" s="402"/>
      <c r="B12" s="402"/>
      <c r="C12" s="402"/>
      <c r="D12" s="323" t="s">
        <v>42</v>
      </c>
      <c r="E12" s="325" t="s">
        <v>469</v>
      </c>
      <c r="F12" s="264"/>
      <c r="G12" s="49">
        <f>IF(G11=0,0,ROUND(IF(F12&lt;&gt;"",VLOOKUP(F12,'1.0'!E$69:F$71,2),0)*3.3333,2))</f>
        <v>0</v>
      </c>
      <c r="H12" s="264"/>
      <c r="I12" s="49">
        <f>IF(I11=0,0,ROUND(IF(H12&lt;&gt;"",VLOOKUP(H12,'1.0'!E$69:F$71,2),0)*3.3333,2))</f>
        <v>0</v>
      </c>
      <c r="J12" s="296"/>
      <c r="K12" s="276"/>
      <c r="L12" s="269"/>
      <c r="M12" s="269"/>
    </row>
    <row r="13" spans="1:14" ht="62.5" hidden="1" customHeight="1">
      <c r="A13" s="402"/>
      <c r="B13" s="402"/>
      <c r="C13" s="402"/>
      <c r="D13" s="323" t="s">
        <v>43</v>
      </c>
      <c r="E13" s="325"/>
      <c r="F13" s="264"/>
      <c r="G13" s="49">
        <f>IF(G11=0,0,ROUND(IF(F13&lt;&gt;"",VLOOKUP(F13,'1.0'!X$69:Y$72,2),0)*2.5,2))</f>
        <v>0</v>
      </c>
      <c r="H13" s="264"/>
      <c r="I13" s="49">
        <f>IF(G11=0,0,ROUND(IF(F13&lt;&gt;"",VLOOKUP(F13,'1.0'!X$69:Y$72,2),0)*2.5,2))</f>
        <v>0</v>
      </c>
      <c r="J13" s="276"/>
      <c r="K13" s="276"/>
      <c r="L13" s="269"/>
      <c r="M13" s="269"/>
    </row>
    <row r="14" spans="1:14" ht="62.5" customHeight="1">
      <c r="A14" s="402"/>
      <c r="B14" s="402"/>
      <c r="C14" s="402"/>
      <c r="D14" s="323" t="s">
        <v>43</v>
      </c>
      <c r="E14" s="325" t="s">
        <v>307</v>
      </c>
      <c r="F14" s="264"/>
      <c r="G14" s="49">
        <f>IF(G11=0,0,ROUND(IF(F14&lt;&gt;"",VLOOKUP(F14,'1.0'!E$69:F$71,2),0)*3.3333,2))</f>
        <v>0</v>
      </c>
      <c r="H14" s="264"/>
      <c r="I14" s="49">
        <f>IF(I11=0,0,ROUND(IF(H14&lt;&gt;"",VLOOKUP(H14,'1.0'!E$69:F$71,2),0)*3.3333,2))</f>
        <v>0</v>
      </c>
      <c r="J14" s="296"/>
      <c r="K14" s="276"/>
      <c r="L14" s="269"/>
      <c r="M14" s="269"/>
    </row>
    <row r="15" spans="1:14" ht="72" customHeight="1">
      <c r="A15" s="402"/>
      <c r="B15" s="402"/>
      <c r="C15" s="402"/>
      <c r="D15" s="323" t="s">
        <v>44</v>
      </c>
      <c r="E15" s="325" t="s">
        <v>308</v>
      </c>
      <c r="F15" s="264"/>
      <c r="G15" s="49">
        <f>IF(G11=0,0,ROUND(IF(F15&lt;&gt;"",VLOOKUP(F15,'1.0'!E$69:F$71,2),0)*3.3333,2))</f>
        <v>0</v>
      </c>
      <c r="H15" s="264"/>
      <c r="I15" s="49">
        <f>IF(I11=0,0,ROUND(IF(H15&lt;&gt;"",VLOOKUP(H15,'1.0'!E$69:F$71,2),0)*3.3333,2))</f>
        <v>0</v>
      </c>
      <c r="J15" s="322"/>
      <c r="K15" s="320"/>
      <c r="L15" s="319"/>
      <c r="M15" s="269"/>
    </row>
    <row r="16" spans="1:14" ht="45">
      <c r="A16" s="402"/>
      <c r="B16" s="402"/>
      <c r="C16" s="402"/>
      <c r="D16" s="323" t="s">
        <v>84</v>
      </c>
      <c r="E16" s="325" t="s">
        <v>309</v>
      </c>
      <c r="F16" s="264"/>
      <c r="G16" s="49">
        <f>IF(G11=0,0,ROUND(IF(F16&lt;&gt;"",VLOOKUP(F16,'1.0'!E$69:F$71,2),0)*3.3333,2))</f>
        <v>0</v>
      </c>
      <c r="H16" s="264"/>
      <c r="I16" s="49">
        <f>IF(I11=0,0,ROUND(IF(H16&lt;&gt;"",VLOOKUP(H16,'1.0'!E$69:F$71,2),0)*3.3333,2))</f>
        <v>0</v>
      </c>
      <c r="J16" s="276"/>
      <c r="K16" s="276"/>
      <c r="L16" s="269"/>
      <c r="M16" s="269"/>
    </row>
    <row r="17" spans="1:13" ht="51" customHeight="1">
      <c r="A17" s="402"/>
      <c r="B17" s="402"/>
      <c r="C17" s="402"/>
      <c r="D17" s="323" t="s">
        <v>85</v>
      </c>
      <c r="E17" s="325" t="s">
        <v>177</v>
      </c>
      <c r="F17" s="264"/>
      <c r="G17" s="49">
        <f>IF(G11=0,0,ROUND(IF(F17&lt;&gt;"",VLOOKUP(F17,'1.0'!X$69:Y$72,2),0)*2.5,2))</f>
        <v>0</v>
      </c>
      <c r="H17" s="264"/>
      <c r="I17" s="49">
        <f>IF(I11=0,0,ROUND(IF(H17&lt;&gt;"",VLOOKUP(H17,'1.0'!X$69:Y$72,2),0)*2.5,2))</f>
        <v>0</v>
      </c>
      <c r="J17" s="276"/>
      <c r="K17" s="276"/>
      <c r="L17" s="269"/>
      <c r="M17" s="269"/>
    </row>
    <row r="18" spans="1:13" ht="80.5" customHeight="1">
      <c r="A18" s="402"/>
      <c r="B18" s="402"/>
      <c r="C18" s="402"/>
      <c r="D18" s="323" t="s">
        <v>91</v>
      </c>
      <c r="E18" s="325" t="s">
        <v>470</v>
      </c>
      <c r="F18" s="264"/>
      <c r="G18" s="49">
        <f>IF(G11=0,0,ROUND(IF(F18&lt;&gt;"",VLOOKUP(F18,'1.0'!E$74:F$76,2,FALSE),0)*3.3333,2))</f>
        <v>0</v>
      </c>
      <c r="H18" s="264"/>
      <c r="I18" s="49">
        <f>IF(I11=0,0,ROUND(IF(H18&lt;&gt;"",VLOOKUP(H18,'1.0'!E$74:F$76,2,FALSE),0)*3.3333,2))</f>
        <v>0</v>
      </c>
      <c r="J18" s="322"/>
      <c r="K18" s="276"/>
      <c r="L18" s="269"/>
      <c r="M18" s="269"/>
    </row>
    <row r="19" spans="1:13" ht="107.25" customHeight="1">
      <c r="A19" s="402"/>
      <c r="B19" s="402"/>
      <c r="C19" s="402"/>
      <c r="D19" s="323" t="s">
        <v>95</v>
      </c>
      <c r="E19" s="325" t="s">
        <v>310</v>
      </c>
      <c r="F19" s="264"/>
      <c r="G19" s="49">
        <f>IF(G11=0,0,ROUND(IF(F19&lt;&gt;"",VLOOKUP(F19,'1.0'!E$69:F$71,2,FALSE),0)*3.3333,2))</f>
        <v>0</v>
      </c>
      <c r="H19" s="264"/>
      <c r="I19" s="49">
        <f>IF(I11=0,0,ROUND(IF(H19&lt;&gt;"",VLOOKUP(H19,'1.0'!E$69:F$71,2),0)*3.3333,2))</f>
        <v>0</v>
      </c>
      <c r="J19" s="296"/>
      <c r="K19" s="276"/>
      <c r="L19" s="269"/>
      <c r="M19" s="269"/>
    </row>
    <row r="20" spans="1:13">
      <c r="L20" s="327"/>
    </row>
  </sheetData>
  <sheetProtection formatColumns="0" selectLockedCells="1"/>
  <mergeCells count="8">
    <mergeCell ref="D1:M1"/>
    <mergeCell ref="C3:C10"/>
    <mergeCell ref="A1:C1"/>
    <mergeCell ref="A11:A19"/>
    <mergeCell ref="B11:B19"/>
    <mergeCell ref="C11:C19"/>
    <mergeCell ref="A3:A10"/>
    <mergeCell ref="B3:B10"/>
  </mergeCells>
  <conditionalFormatting sqref="H3:H8 H10 H12 H14:H15 H19">
    <cfRule type="cellIs" dxfId="342" priority="47" operator="equal">
      <formula>"Sí, en su mayoría"</formula>
    </cfRule>
  </conditionalFormatting>
  <conditionalFormatting sqref="H18">
    <cfRule type="cellIs" dxfId="341" priority="44" operator="equal">
      <formula>"Sí, en su mayoría"</formula>
    </cfRule>
  </conditionalFormatting>
  <conditionalFormatting sqref="H12 H14:H15 H3:H10 H18:H19">
    <cfRule type="cellIs" dxfId="340" priority="46" operator="equal">
      <formula>"Sí, en parte"</formula>
    </cfRule>
  </conditionalFormatting>
  <conditionalFormatting sqref="H17">
    <cfRule type="cellIs" dxfId="339" priority="40" operator="equal">
      <formula>"Menos de 1 año"</formula>
    </cfRule>
    <cfRule type="cellIs" dxfId="338" priority="41" operator="equal">
      <formula>"Más de 3 años"</formula>
    </cfRule>
    <cfRule type="cellIs" dxfId="337" priority="42" operator="equal">
      <formula>"De 2 a 3 años"</formula>
    </cfRule>
    <cfRule type="cellIs" dxfId="336" priority="43" operator="equal">
      <formula>"De 1 a 2 años"</formula>
    </cfRule>
  </conditionalFormatting>
  <conditionalFormatting sqref="H3:H8 H14:H15 H10:H12 H19">
    <cfRule type="cellIs" dxfId="335" priority="48" operator="equal">
      <formula>"No, en absoluto"</formula>
    </cfRule>
  </conditionalFormatting>
  <conditionalFormatting sqref="H11">
    <cfRule type="cellIs" dxfId="334" priority="38" operator="equal">
      <formula>"Sí, en borrador"</formula>
    </cfRule>
    <cfRule type="cellIs" dxfId="333" priority="39" operator="equal">
      <formula>"Sí, aprobado"</formula>
    </cfRule>
  </conditionalFormatting>
  <conditionalFormatting sqref="H18 H9">
    <cfRule type="cellIs" dxfId="332" priority="45" operator="equal">
      <formula>"No, en absoluto"</formula>
    </cfRule>
  </conditionalFormatting>
  <conditionalFormatting sqref="H9">
    <cfRule type="cellIs" dxfId="331" priority="37" operator="equal">
      <formula>"Sí, completamente"</formula>
    </cfRule>
  </conditionalFormatting>
  <conditionalFormatting sqref="H11">
    <cfRule type="cellIs" dxfId="330" priority="30" operator="equal">
      <formula>"Sí, en su mayoría"</formula>
    </cfRule>
  </conditionalFormatting>
  <conditionalFormatting sqref="H11">
    <cfRule type="cellIs" dxfId="329" priority="29" operator="equal">
      <formula>"Sí, en parte"</formula>
    </cfRule>
  </conditionalFormatting>
  <conditionalFormatting sqref="H16">
    <cfRule type="cellIs" dxfId="328" priority="27" operator="equal">
      <formula>"Sí, en su mayoría"</formula>
    </cfRule>
  </conditionalFormatting>
  <conditionalFormatting sqref="H16">
    <cfRule type="cellIs" dxfId="327" priority="26" operator="equal">
      <formula>"Sí, en parte"</formula>
    </cfRule>
  </conditionalFormatting>
  <conditionalFormatting sqref="H16">
    <cfRule type="cellIs" dxfId="326" priority="28" operator="equal">
      <formula>"No, en absoluto"</formula>
    </cfRule>
  </conditionalFormatting>
  <conditionalFormatting sqref="L2:M2">
    <cfRule type="duplicateValues" dxfId="325" priority="25"/>
  </conditionalFormatting>
  <conditionalFormatting sqref="H4:H10">
    <cfRule type="expression" dxfId="324" priority="23">
      <formula>$H$3="No, en absoluto"</formula>
    </cfRule>
  </conditionalFormatting>
  <conditionalFormatting sqref="H12:H19">
    <cfRule type="expression" dxfId="323" priority="21">
      <formula>$H$11="No, en absoluto"</formula>
    </cfRule>
  </conditionalFormatting>
  <conditionalFormatting sqref="H19">
    <cfRule type="expression" dxfId="322" priority="20">
      <formula>$F$11="No, en absoluto"</formula>
    </cfRule>
  </conditionalFormatting>
  <conditionalFormatting sqref="F3:F8 F10 F12 F14:F15 F19">
    <cfRule type="cellIs" dxfId="321" priority="18" operator="equal">
      <formula>"Sí, en su mayoría"</formula>
    </cfRule>
  </conditionalFormatting>
  <conditionalFormatting sqref="F18">
    <cfRule type="cellIs" dxfId="320" priority="15" operator="equal">
      <formula>"Sí, en su mayoría"</formula>
    </cfRule>
  </conditionalFormatting>
  <conditionalFormatting sqref="F12 F14:F15 F18:F19 F3:F10">
    <cfRule type="cellIs" dxfId="319" priority="17" operator="equal">
      <formula>"Sí, en parte"</formula>
    </cfRule>
  </conditionalFormatting>
  <conditionalFormatting sqref="F17">
    <cfRule type="cellIs" dxfId="318" priority="11" operator="equal">
      <formula>"Menos de 1 año"</formula>
    </cfRule>
    <cfRule type="cellIs" dxfId="317" priority="12" operator="equal">
      <formula>"Más de 3 años"</formula>
    </cfRule>
    <cfRule type="cellIs" dxfId="316" priority="13" operator="equal">
      <formula>"De 2 a 3 años"</formula>
    </cfRule>
    <cfRule type="cellIs" dxfId="315" priority="14" operator="equal">
      <formula>"De 1 a 2 años"</formula>
    </cfRule>
  </conditionalFormatting>
  <conditionalFormatting sqref="F3:F8 F14:F15 F19 F10:F12">
    <cfRule type="cellIs" dxfId="314" priority="19" operator="equal">
      <formula>"No, en absoluto"</formula>
    </cfRule>
  </conditionalFormatting>
  <conditionalFormatting sqref="F11">
    <cfRule type="cellIs" dxfId="313" priority="9" operator="equal">
      <formula>"Sí, en borrador"</formula>
    </cfRule>
    <cfRule type="cellIs" dxfId="312" priority="10" operator="equal">
      <formula>"Sí, aprobado"</formula>
    </cfRule>
  </conditionalFormatting>
  <conditionalFormatting sqref="F18 F9">
    <cfRule type="cellIs" dxfId="311" priority="16" operator="equal">
      <formula>"No, en absoluto"</formula>
    </cfRule>
  </conditionalFormatting>
  <conditionalFormatting sqref="F9">
    <cfRule type="cellIs" dxfId="310" priority="8" operator="equal">
      <formula>"Sí, completamente"</formula>
    </cfRule>
  </conditionalFormatting>
  <conditionalFormatting sqref="F11">
    <cfRule type="cellIs" dxfId="309" priority="7" operator="equal">
      <formula>"Sí, en su mayoría"</formula>
    </cfRule>
  </conditionalFormatting>
  <conditionalFormatting sqref="F11">
    <cfRule type="cellIs" dxfId="308" priority="6" operator="equal">
      <formula>"Sí, en parte"</formula>
    </cfRule>
  </conditionalFormatting>
  <conditionalFormatting sqref="F16">
    <cfRule type="cellIs" dxfId="307" priority="4" operator="equal">
      <formula>"Sí, en su mayoría"</formula>
    </cfRule>
  </conditionalFormatting>
  <conditionalFormatting sqref="F16">
    <cfRule type="cellIs" dxfId="306" priority="3" operator="equal">
      <formula>"Sí, en parte"</formula>
    </cfRule>
  </conditionalFormatting>
  <conditionalFormatting sqref="F16">
    <cfRule type="cellIs" dxfId="305" priority="5" operator="equal">
      <formula>"No, en absoluto"</formula>
    </cfRule>
  </conditionalFormatting>
  <conditionalFormatting sqref="F4:F10">
    <cfRule type="expression" dxfId="304" priority="2">
      <formula>$F$3="No, en absoluto"</formula>
    </cfRule>
  </conditionalFormatting>
  <conditionalFormatting sqref="F12:F19">
    <cfRule type="expression" dxfId="303" priority="1">
      <formula>$F$11="No, en absoluto"</formula>
    </cfRule>
  </conditionalFormatting>
  <dataValidations count="1">
    <dataValidation type="list" allowBlank="1" showInputMessage="1" showErrorMessage="1" sqref="H13" xr:uid="{00000000-0002-0000-0A00-000000000000}">
      <formula1>$X$69:$X$72</formula1>
    </dataValidation>
  </dataValidations>
  <pageMargins left="0.7" right="0.7" top="0.75" bottom="0.75" header="0.3" footer="0.3"/>
  <pageSetup scale="65" fitToHeight="0"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A00-000001000000}">
          <x14:formula1>
            <xm:f>'1.0'!$Q$75:$Q$77</xm:f>
          </x14:formula1>
          <xm:sqref>H9 F9</xm:sqref>
        </x14:dataValidation>
        <x14:dataValidation type="list" allowBlank="1" showInputMessage="1" showErrorMessage="1" xr:uid="{00000000-0002-0000-0A00-000002000000}">
          <x14:formula1>
            <xm:f>'1.0'!$E$74:$E$76</xm:f>
          </x14:formula1>
          <xm:sqref>F18 H18</xm:sqref>
        </x14:dataValidation>
        <x14:dataValidation type="list" allowBlank="1" showInputMessage="1" showErrorMessage="1" xr:uid="{00000000-0002-0000-0A00-000003000000}">
          <x14:formula1>
            <xm:f>'1.0'!$X$69:$X$72</xm:f>
          </x14:formula1>
          <xm:sqref>F13 F17 H17</xm:sqref>
        </x14:dataValidation>
        <x14:dataValidation type="list" allowBlank="1" showInputMessage="1" showErrorMessage="1" xr:uid="{00000000-0002-0000-0A00-000004000000}">
          <x14:formula1>
            <xm:f>'1.0'!$E$69:$E$71</xm:f>
          </x14:formula1>
          <xm:sqref>F3:F8 F14:F16 H14:H16 H18:H19 F18:F19 H10:H12 F10:F12 H3:H8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t80">
    <pageSetUpPr fitToPage="1"/>
  </sheetPr>
  <dimension ref="A1:N21"/>
  <sheetViews>
    <sheetView zoomScale="70" zoomScaleNormal="70" zoomScalePageLayoutView="55" workbookViewId="0">
      <pane xSplit="4" ySplit="2" topLeftCell="E3" activePane="bottomRight" state="frozen"/>
      <selection pane="topRight" activeCell="E1" sqref="E1"/>
      <selection pane="bottomLeft" activeCell="A3" sqref="A3"/>
      <selection pane="bottomRight" activeCell="E16" sqref="E16"/>
    </sheetView>
  </sheetViews>
  <sheetFormatPr baseColWidth="10" defaultColWidth="9.1640625" defaultRowHeight="15"/>
  <cols>
    <col min="1" max="1" width="3.83203125" style="98" customWidth="1"/>
    <col min="2" max="2" width="16" style="98" customWidth="1"/>
    <col min="3" max="3" width="18.83203125" style="98" customWidth="1"/>
    <col min="4" max="4" width="15.83203125" style="98" customWidth="1"/>
    <col min="5" max="5" width="35.83203125" style="92" customWidth="1"/>
    <col min="6" max="6" width="26.6640625" style="92" customWidth="1"/>
    <col min="7" max="7" width="16.5" style="98" customWidth="1"/>
    <col min="8" max="8" width="23.6640625" style="92" customWidth="1"/>
    <col min="9" max="9" width="12.5" style="98" customWidth="1"/>
    <col min="10" max="11" width="35.83203125" style="92" customWidth="1"/>
    <col min="12" max="12" width="30.5" style="92" customWidth="1"/>
    <col min="13" max="13" width="29.1640625" style="92" customWidth="1"/>
    <col min="14" max="16384" width="9.1640625" style="92"/>
  </cols>
  <sheetData>
    <row r="1" spans="1:14" ht="107.5" customHeight="1">
      <c r="A1" s="411" t="s">
        <v>96</v>
      </c>
      <c r="B1" s="411"/>
      <c r="C1" s="411"/>
      <c r="D1" s="403" t="s">
        <v>178</v>
      </c>
      <c r="E1" s="404"/>
      <c r="F1" s="404"/>
      <c r="G1" s="404"/>
      <c r="H1" s="404"/>
      <c r="I1" s="404"/>
      <c r="J1" s="404"/>
      <c r="K1" s="404"/>
      <c r="L1" s="404"/>
      <c r="M1" s="404"/>
      <c r="N1" s="277"/>
    </row>
    <row r="2" spans="1:14" ht="46.5" customHeight="1">
      <c r="A2" s="323" t="s">
        <v>0</v>
      </c>
      <c r="B2" s="323" t="s">
        <v>35</v>
      </c>
      <c r="C2" s="323" t="s">
        <v>80</v>
      </c>
      <c r="D2" s="323" t="s">
        <v>36</v>
      </c>
      <c r="E2" s="323" t="s">
        <v>37</v>
      </c>
      <c r="F2" s="323" t="s">
        <v>38</v>
      </c>
      <c r="G2" s="339" t="s">
        <v>81</v>
      </c>
      <c r="H2" s="323" t="s">
        <v>39</v>
      </c>
      <c r="I2" s="339" t="s">
        <v>40</v>
      </c>
      <c r="J2" s="323" t="s">
        <v>82</v>
      </c>
      <c r="K2" s="323" t="s">
        <v>83</v>
      </c>
      <c r="L2" s="323" t="s">
        <v>385</v>
      </c>
      <c r="M2" s="323" t="s">
        <v>386</v>
      </c>
    </row>
    <row r="3" spans="1:14" ht="62.5" customHeight="1">
      <c r="A3" s="402">
        <v>1</v>
      </c>
      <c r="B3" s="402" t="s">
        <v>190</v>
      </c>
      <c r="C3" s="402" t="s">
        <v>47</v>
      </c>
      <c r="D3" s="323" t="s">
        <v>41</v>
      </c>
      <c r="E3" s="325" t="s">
        <v>311</v>
      </c>
      <c r="F3" s="264"/>
      <c r="G3" s="49">
        <f>ROUND(IF(F3&lt;&gt;"",VLOOKUP(F3,'1.0'!E$69:F$71,2),0)*3.3333,2)</f>
        <v>0</v>
      </c>
      <c r="H3" s="264"/>
      <c r="I3" s="49">
        <f>ROUND(IF(H3&lt;&gt;"",VLOOKUP(H3,'1.0'!E$69:F$71,2),0)*3.3333,2)</f>
        <v>0</v>
      </c>
      <c r="J3" s="276"/>
      <c r="K3" s="276"/>
      <c r="L3" s="269"/>
      <c r="M3" s="269"/>
    </row>
    <row r="4" spans="1:14" ht="89.25" customHeight="1">
      <c r="A4" s="402"/>
      <c r="B4" s="402"/>
      <c r="C4" s="402"/>
      <c r="D4" s="323" t="s">
        <v>42</v>
      </c>
      <c r="E4" s="325" t="s">
        <v>312</v>
      </c>
      <c r="F4" s="264"/>
      <c r="G4" s="49">
        <f>IF(G3=0,0,ROUND(IF(F4&lt;&gt;"",VLOOKUP(F4,'1.0'!Q$85:R$89,2,FALSE),0)*2.5,2))</f>
        <v>0</v>
      </c>
      <c r="H4" s="264"/>
      <c r="I4" s="49">
        <f>IF(I3=0,0,ROUND(IF(H4&lt;&gt;"",VLOOKUP(H4,'1.0'!Q$85:R$89,2,FALSE),0)*2.5,2))</f>
        <v>0</v>
      </c>
      <c r="J4" s="276"/>
      <c r="K4" s="276"/>
      <c r="L4" s="269"/>
      <c r="M4" s="269"/>
    </row>
    <row r="5" spans="1:14" ht="61.75" customHeight="1">
      <c r="A5" s="402"/>
      <c r="B5" s="402"/>
      <c r="C5" s="402"/>
      <c r="D5" s="323" t="s">
        <v>43</v>
      </c>
      <c r="E5" s="325" t="s">
        <v>313</v>
      </c>
      <c r="F5" s="264"/>
      <c r="G5" s="49">
        <f>IF(G3=0,0,ROUND(IF(F5&lt;&gt;"",VLOOKUP(F5,'1.0'!Q$69:R$71,2),0)*3.3333,2))</f>
        <v>0</v>
      </c>
      <c r="H5" s="264"/>
      <c r="I5" s="49">
        <f>IF(I3=0,0,ROUND(IF(H5&lt;&gt;"",VLOOKUP(H5,'1.0'!Q$69:R$71,2),0)*3.3333,2))</f>
        <v>0</v>
      </c>
      <c r="J5" s="276"/>
      <c r="K5" s="276"/>
      <c r="L5" s="269"/>
      <c r="M5" s="269"/>
    </row>
    <row r="6" spans="1:14" ht="50.25" hidden="1" customHeight="1">
      <c r="A6" s="402"/>
      <c r="B6" s="402"/>
      <c r="C6" s="402"/>
      <c r="D6" s="323" t="s">
        <v>44</v>
      </c>
      <c r="E6" s="272" t="s">
        <v>1</v>
      </c>
      <c r="F6" s="272"/>
      <c r="G6" s="49">
        <v>0</v>
      </c>
      <c r="H6" s="272"/>
      <c r="I6" s="49">
        <v>0</v>
      </c>
      <c r="J6" s="276"/>
      <c r="K6" s="276"/>
      <c r="L6" s="269"/>
      <c r="M6" s="269"/>
    </row>
    <row r="7" spans="1:14" ht="78.75" customHeight="1">
      <c r="A7" s="402"/>
      <c r="B7" s="402"/>
      <c r="C7" s="402"/>
      <c r="D7" s="323" t="s">
        <v>91</v>
      </c>
      <c r="E7" s="325" t="s">
        <v>314</v>
      </c>
      <c r="F7" s="264"/>
      <c r="G7" s="49">
        <f>IF(G3=0,0,ROUND(IF(F7&lt;&gt;"",VLOOKUP(F7,'1.0'!Q$75:R$77,2),0)*3.3333,2))</f>
        <v>0</v>
      </c>
      <c r="H7" s="264"/>
      <c r="I7" s="49">
        <f>IF(I3=0,0,ROUND(IF(H7&lt;&gt;"",VLOOKUP(H7,'1.0'!Q$75:R$77,2),0)*3.3333,2))</f>
        <v>0</v>
      </c>
      <c r="J7" s="276"/>
      <c r="K7" s="276"/>
      <c r="L7" s="269"/>
      <c r="M7" s="269"/>
    </row>
    <row r="8" spans="1:14" ht="99.75" customHeight="1">
      <c r="A8" s="402"/>
      <c r="B8" s="402"/>
      <c r="C8" s="402"/>
      <c r="D8" s="323" t="s">
        <v>95</v>
      </c>
      <c r="E8" s="325" t="s">
        <v>315</v>
      </c>
      <c r="F8" s="264"/>
      <c r="G8" s="49">
        <f>IF(G3=0,0,ROUND(IF(F8&lt;&gt;"",VLOOKUP(F8,'1.0'!E$69:F$71,2),0)*3.3333,2))</f>
        <v>0</v>
      </c>
      <c r="H8" s="264"/>
      <c r="I8" s="49">
        <f>IF(I3=0,0,ROUND(IF(H8&lt;&gt;"",VLOOKUP(H8,'1.0'!E$69:F$71,2),0)*3.3333,2))</f>
        <v>0</v>
      </c>
      <c r="J8" s="276"/>
      <c r="K8" s="276"/>
      <c r="L8" s="269"/>
      <c r="M8" s="269"/>
    </row>
    <row r="9" spans="1:14" ht="45">
      <c r="A9" s="402">
        <v>2</v>
      </c>
      <c r="B9" s="402" t="s">
        <v>179</v>
      </c>
      <c r="C9" s="402" t="s">
        <v>47</v>
      </c>
      <c r="D9" s="323" t="s">
        <v>41</v>
      </c>
      <c r="E9" s="325" t="s">
        <v>316</v>
      </c>
      <c r="F9" s="264"/>
      <c r="G9" s="49">
        <f>ROUND(IF(F9&lt;&gt;"",VLOOKUP(F9,'1.0'!E$69:F$71,2),0)*3.3333,2)</f>
        <v>0</v>
      </c>
      <c r="H9" s="264"/>
      <c r="I9" s="49">
        <f>ROUND(IF(H9&lt;&gt;"",VLOOKUP(H9,'1.0'!E$69:F$71,2),0)*3.3333,2)</f>
        <v>0</v>
      </c>
      <c r="J9" s="276"/>
      <c r="K9" s="276"/>
      <c r="L9" s="269"/>
      <c r="M9" s="269"/>
    </row>
    <row r="10" spans="1:14" ht="82.5" customHeight="1">
      <c r="A10" s="402"/>
      <c r="B10" s="402"/>
      <c r="C10" s="402"/>
      <c r="D10" s="323" t="s">
        <v>42</v>
      </c>
      <c r="E10" s="325" t="s">
        <v>317</v>
      </c>
      <c r="F10" s="264"/>
      <c r="G10" s="49">
        <f>IF(G9=0,0,ROUND(IF(F10&lt;&gt;"",VLOOKUP(F10,'1.0'!E$69:F$71,2),0)*3.3333,2))</f>
        <v>0</v>
      </c>
      <c r="H10" s="264"/>
      <c r="I10" s="49">
        <f>IF(I9=0,0,ROUND(IF(H10&lt;&gt;"",VLOOKUP(H10,'1.0'!E$69:F$71,2),0)*3.3333,2))</f>
        <v>0</v>
      </c>
      <c r="J10" s="276"/>
      <c r="K10" s="276"/>
      <c r="L10" s="269"/>
      <c r="M10" s="269"/>
    </row>
    <row r="11" spans="1:14" ht="75">
      <c r="A11" s="402"/>
      <c r="B11" s="402"/>
      <c r="C11" s="402"/>
      <c r="D11" s="323" t="s">
        <v>43</v>
      </c>
      <c r="E11" s="325" t="s">
        <v>318</v>
      </c>
      <c r="F11" s="264"/>
      <c r="G11" s="49">
        <f>IF(G9=0,0,ROUND(IF(F11&lt;&gt;"",VLOOKUP(F11,'1.0'!E$69:F$71,2),0)*3.3333,2))</f>
        <v>0</v>
      </c>
      <c r="H11" s="264"/>
      <c r="I11" s="49">
        <f>IF(I9=0,0,ROUND(IF(H11&lt;&gt;"",VLOOKUP(H11,'1.0'!E$69:F$71,2),0)*3.3333,2))</f>
        <v>0</v>
      </c>
      <c r="J11" s="276"/>
      <c r="K11" s="276"/>
      <c r="L11" s="269"/>
      <c r="M11" s="269"/>
    </row>
    <row r="12" spans="1:14" ht="50.25" hidden="1" customHeight="1">
      <c r="A12" s="402"/>
      <c r="B12" s="402"/>
      <c r="C12" s="402"/>
      <c r="D12" s="323" t="s">
        <v>44</v>
      </c>
      <c r="E12" s="272" t="s">
        <v>1</v>
      </c>
      <c r="F12" s="272"/>
      <c r="G12" s="49">
        <v>0</v>
      </c>
      <c r="H12" s="272"/>
      <c r="I12" s="49">
        <v>0</v>
      </c>
      <c r="J12" s="276"/>
      <c r="K12" s="276"/>
      <c r="L12" s="269"/>
      <c r="M12" s="269"/>
    </row>
    <row r="13" spans="1:14" ht="30" hidden="1" customHeight="1">
      <c r="A13" s="402"/>
      <c r="B13" s="402"/>
      <c r="C13" s="402"/>
      <c r="D13" s="323" t="s">
        <v>91</v>
      </c>
      <c r="E13" s="272" t="s">
        <v>1</v>
      </c>
      <c r="F13" s="272"/>
      <c r="G13" s="49">
        <v>0</v>
      </c>
      <c r="H13" s="272"/>
      <c r="I13" s="49">
        <v>0</v>
      </c>
      <c r="J13" s="276"/>
      <c r="K13" s="276"/>
      <c r="L13" s="269"/>
      <c r="M13" s="269"/>
    </row>
    <row r="14" spans="1:14" ht="28.5" hidden="1" customHeight="1">
      <c r="A14" s="402"/>
      <c r="B14" s="402"/>
      <c r="C14" s="402"/>
      <c r="D14" s="323" t="s">
        <v>95</v>
      </c>
      <c r="E14" s="272" t="s">
        <v>1</v>
      </c>
      <c r="F14" s="272"/>
      <c r="G14" s="49">
        <v>0</v>
      </c>
      <c r="H14" s="272"/>
      <c r="I14" s="49">
        <v>0</v>
      </c>
      <c r="J14" s="276"/>
      <c r="K14" s="276"/>
      <c r="L14" s="269"/>
      <c r="M14" s="269"/>
    </row>
    <row r="15" spans="1:14" ht="49.75" customHeight="1">
      <c r="A15" s="402">
        <v>3</v>
      </c>
      <c r="B15" s="402" t="s">
        <v>97</v>
      </c>
      <c r="C15" s="402" t="s">
        <v>47</v>
      </c>
      <c r="D15" s="323" t="s">
        <v>41</v>
      </c>
      <c r="E15" s="325" t="s">
        <v>319</v>
      </c>
      <c r="F15" s="264"/>
      <c r="G15" s="49">
        <f>ROUND(IF(F15&lt;&gt;"",VLOOKUP(F15,'1.0'!E$69:F$71,2),0)*3.3333,2)</f>
        <v>0</v>
      </c>
      <c r="H15" s="264"/>
      <c r="I15" s="49">
        <f>ROUND(IF(H15&lt;&gt;"",VLOOKUP(H15,'1.0'!E$69:F$71,2),0)*3.3333,2)</f>
        <v>0</v>
      </c>
      <c r="J15" s="276"/>
      <c r="K15" s="276"/>
      <c r="L15" s="340"/>
      <c r="M15" s="269"/>
    </row>
    <row r="16" spans="1:14" ht="90">
      <c r="A16" s="402"/>
      <c r="B16" s="402"/>
      <c r="C16" s="402"/>
      <c r="D16" s="323" t="s">
        <v>42</v>
      </c>
      <c r="E16" s="325" t="s">
        <v>471</v>
      </c>
      <c r="F16" s="264"/>
      <c r="G16" s="49">
        <f>IF(G15=0,0,ROUND(IF(F16&lt;&gt;"",VLOOKUP(F16,'1.0'!E$69:F$71,2),0)*3.3333,2))</f>
        <v>0</v>
      </c>
      <c r="H16" s="264"/>
      <c r="I16" s="49">
        <f>IF(I15=0,0,ROUND(IF(H16&lt;&gt;"",VLOOKUP(H16,'1.0'!E$69:F$71,2),0)*3.3333,2))</f>
        <v>0</v>
      </c>
      <c r="J16" s="276"/>
      <c r="K16" s="276"/>
      <c r="L16" s="269"/>
      <c r="M16" s="269"/>
    </row>
    <row r="17" spans="1:13" ht="103.5" customHeight="1">
      <c r="A17" s="402"/>
      <c r="B17" s="402"/>
      <c r="C17" s="402"/>
      <c r="D17" s="323" t="s">
        <v>43</v>
      </c>
      <c r="E17" s="325" t="s">
        <v>320</v>
      </c>
      <c r="F17" s="264"/>
      <c r="G17" s="49">
        <f>IF(G15=0,0,ROUND(IF(F17&lt;&gt;"",VLOOKUP(F17,'1.0'!E$69:F$71,2),0)*3.3333,2))</f>
        <v>0</v>
      </c>
      <c r="H17" s="264"/>
      <c r="I17" s="49">
        <f>IF(I15=0,0,ROUND(IF(H17&lt;&gt;"",VLOOKUP(H17,'1.0'!E$69:F$71,2),0)*3.3333,2))</f>
        <v>0</v>
      </c>
      <c r="J17" s="320"/>
      <c r="K17" s="320"/>
      <c r="L17" s="319"/>
      <c r="M17" s="269"/>
    </row>
    <row r="18" spans="1:13" ht="60">
      <c r="A18" s="402"/>
      <c r="B18" s="402"/>
      <c r="C18" s="402"/>
      <c r="D18" s="323" t="s">
        <v>44</v>
      </c>
      <c r="E18" s="325" t="s">
        <v>321</v>
      </c>
      <c r="F18" s="264"/>
      <c r="G18" s="49">
        <f>IF(G15=0,0,ROUND(IF(F18&lt;&gt;"",VLOOKUP(F18,'1.0'!E$69:F$71,2),0)*3.3333,2))</f>
        <v>0</v>
      </c>
      <c r="H18" s="264"/>
      <c r="I18" s="49">
        <f>IF(I15=0,0,ROUND(IF(H18&lt;&gt;"",VLOOKUP(H18,'1.0'!E$69:F$71,2),0)*3.3333,2))</f>
        <v>0</v>
      </c>
      <c r="J18" s="320"/>
      <c r="K18" s="320"/>
      <c r="L18" s="319"/>
      <c r="M18" s="269"/>
    </row>
    <row r="19" spans="1:13" ht="61.75" customHeight="1">
      <c r="A19" s="402"/>
      <c r="B19" s="402"/>
      <c r="C19" s="402"/>
      <c r="D19" s="323" t="s">
        <v>91</v>
      </c>
      <c r="E19" s="325" t="s">
        <v>322</v>
      </c>
      <c r="F19" s="264"/>
      <c r="G19" s="49">
        <f>IF(G15=0,0,ROUND(IF(F19&lt;&gt;"",VLOOKUP(F19,'1.0'!Q$75:R$77,2),0)*3.3333,2))</f>
        <v>0</v>
      </c>
      <c r="H19" s="264"/>
      <c r="I19" s="49">
        <f>IF(I15=0,0,ROUND(IF(H19&lt;&gt;"",VLOOKUP(H19,'1.0'!Q$75:R$77,2),0)*3.3333,2))</f>
        <v>0</v>
      </c>
      <c r="J19" s="276"/>
      <c r="K19" s="276"/>
      <c r="L19" s="269"/>
      <c r="M19" s="269"/>
    </row>
    <row r="20" spans="1:13" ht="70.75" customHeight="1">
      <c r="A20" s="402"/>
      <c r="B20" s="402"/>
      <c r="C20" s="402"/>
      <c r="D20" s="323" t="s">
        <v>95</v>
      </c>
      <c r="E20" s="325" t="s">
        <v>323</v>
      </c>
      <c r="F20" s="264"/>
      <c r="G20" s="49">
        <f>IF(G15=0,0,ROUND(IF(F20&lt;&gt;"",VLOOKUP(F20,'1.0'!E$69:F$71,2),0)*3.3333,2))</f>
        <v>0</v>
      </c>
      <c r="H20" s="264"/>
      <c r="I20" s="49">
        <f>IF(I15=0,0,ROUND(IF(H20&lt;&gt;"",VLOOKUP(H20,'1.0'!E$69:F$71,2),0)*3.3333,2))</f>
        <v>0</v>
      </c>
      <c r="J20" s="276"/>
      <c r="K20" s="276"/>
      <c r="L20" s="269"/>
      <c r="M20" s="269"/>
    </row>
    <row r="21" spans="1:13">
      <c r="L21" s="327"/>
      <c r="M21" s="327"/>
    </row>
  </sheetData>
  <sheetProtection formatColumns="0" selectLockedCells="1"/>
  <mergeCells count="11">
    <mergeCell ref="A1:C1"/>
    <mergeCell ref="A3:A8"/>
    <mergeCell ref="B3:B8"/>
    <mergeCell ref="C3:C8"/>
    <mergeCell ref="D1:M1"/>
    <mergeCell ref="A9:A14"/>
    <mergeCell ref="B9:B14"/>
    <mergeCell ref="C9:C14"/>
    <mergeCell ref="A15:A20"/>
    <mergeCell ref="B15:B20"/>
    <mergeCell ref="C15:C20"/>
  </mergeCells>
  <conditionalFormatting sqref="H8:H11 H20 H3:H5 H15:H18">
    <cfRule type="cellIs" dxfId="302" priority="38" operator="equal">
      <formula>"No, en absoluto"</formula>
    </cfRule>
  </conditionalFormatting>
  <conditionalFormatting sqref="H3:H4 H8:H11 H20 H15:H18">
    <cfRule type="cellIs" dxfId="301" priority="37" operator="equal">
      <formula>"Sí, en su mayoría"</formula>
    </cfRule>
  </conditionalFormatting>
  <conditionalFormatting sqref="H7 H19">
    <cfRule type="cellIs" dxfId="300" priority="30" operator="equal">
      <formula>"Sí, completamente"</formula>
    </cfRule>
    <cfRule type="cellIs" dxfId="299" priority="31" operator="equal">
      <formula>"No, en absoluto"</formula>
    </cfRule>
  </conditionalFormatting>
  <conditionalFormatting sqref="H8:H11 H15:H16 H20 H3:H5">
    <cfRule type="cellIs" dxfId="298" priority="36" operator="equal">
      <formula>"Sí, en parte"</formula>
    </cfRule>
  </conditionalFormatting>
  <conditionalFormatting sqref="H5">
    <cfRule type="containsText" dxfId="297" priority="28" operator="containsText" text="Sí, completamente">
      <formula>NOT(ISERROR(SEARCH("Sí, completamente",H5)))</formula>
    </cfRule>
  </conditionalFormatting>
  <conditionalFormatting sqref="H7 H17:H19">
    <cfRule type="cellIs" dxfId="296" priority="29" operator="equal">
      <formula>"Sí, en parte"</formula>
    </cfRule>
  </conditionalFormatting>
  <conditionalFormatting sqref="L2:M2">
    <cfRule type="duplicateValues" dxfId="295" priority="27"/>
  </conditionalFormatting>
  <conditionalFormatting sqref="H4:H8">
    <cfRule type="expression" dxfId="294" priority="25">
      <formula>$H$3="No, en absoluto"</formula>
    </cfRule>
  </conditionalFormatting>
  <conditionalFormatting sqref="H10:H11">
    <cfRule type="expression" dxfId="293" priority="23">
      <formula>$H$9="No, en absoluto"</formula>
    </cfRule>
  </conditionalFormatting>
  <conditionalFormatting sqref="H16:H20">
    <cfRule type="expression" dxfId="292" priority="21">
      <formula>$H$15="No, en absoluto"</formula>
    </cfRule>
  </conditionalFormatting>
  <conditionalFormatting sqref="H4">
    <cfRule type="cellIs" dxfId="291" priority="16" operator="equal">
      <formula>"Sí, fue actualizado en los ultimo 5 años"</formula>
    </cfRule>
    <cfRule type="cellIs" dxfId="290" priority="17" operator="equal">
      <formula>"Sí, fue actualizado hace mas de 5 años"</formula>
    </cfRule>
    <cfRule type="cellIs" dxfId="289" priority="18" operator="equal">
      <formula>"Sí, fue actualizado en los ultimo 3 años"</formula>
    </cfRule>
    <cfRule type="cellIs" dxfId="288" priority="19" operator="equal">
      <formula>"Sí, fue actualizado hace menos de 1 año"</formula>
    </cfRule>
    <cfRule type="cellIs" dxfId="287" priority="20" operator="equal">
      <formula>"No, nunca fue actualizado"</formula>
    </cfRule>
  </conditionalFormatting>
  <conditionalFormatting sqref="F8:F11 F20 F3:F5 F15:F18">
    <cfRule type="cellIs" dxfId="286" priority="15" operator="equal">
      <formula>"No, en absoluto"</formula>
    </cfRule>
  </conditionalFormatting>
  <conditionalFormatting sqref="F3:F4 F8:F11 F20 F15:F18">
    <cfRule type="cellIs" dxfId="285" priority="14" operator="equal">
      <formula>"Sí, en su mayoría"</formula>
    </cfRule>
  </conditionalFormatting>
  <conditionalFormatting sqref="F7 F19">
    <cfRule type="cellIs" dxfId="284" priority="11" operator="equal">
      <formula>"Sí, completamente"</formula>
    </cfRule>
    <cfRule type="cellIs" dxfId="283" priority="12" operator="equal">
      <formula>"No, en absoluto"</formula>
    </cfRule>
  </conditionalFormatting>
  <conditionalFormatting sqref="F8:F11 F15:F16 F20 F3:F5">
    <cfRule type="cellIs" dxfId="282" priority="13" operator="equal">
      <formula>"Sí, en parte"</formula>
    </cfRule>
  </conditionalFormatting>
  <conditionalFormatting sqref="F5">
    <cfRule type="containsText" dxfId="281" priority="9" operator="containsText" text="Sí, completamente">
      <formula>NOT(ISERROR(SEARCH("Sí, completamente",F5)))</formula>
    </cfRule>
  </conditionalFormatting>
  <conditionalFormatting sqref="F7 F17:F19">
    <cfRule type="cellIs" dxfId="280" priority="10" operator="equal">
      <formula>"Sí, en parte"</formula>
    </cfRule>
  </conditionalFormatting>
  <conditionalFormatting sqref="F4:F8">
    <cfRule type="expression" dxfId="279" priority="8">
      <formula>$F$3="No, en absoluto"</formula>
    </cfRule>
  </conditionalFormatting>
  <conditionalFormatting sqref="F10:F11">
    <cfRule type="expression" dxfId="278" priority="7">
      <formula>$F$9="No, en absoluto"</formula>
    </cfRule>
  </conditionalFormatting>
  <conditionalFormatting sqref="F16:F20">
    <cfRule type="expression" dxfId="277" priority="6">
      <formula>$F$15="No, en absoluto"</formula>
    </cfRule>
  </conditionalFormatting>
  <conditionalFormatting sqref="F4">
    <cfRule type="cellIs" dxfId="276" priority="1" operator="equal">
      <formula>"Sí, fue actualizado en los ultimo 5 años"</formula>
    </cfRule>
    <cfRule type="cellIs" dxfId="275" priority="2" operator="equal">
      <formula>"Sí, fue actualizado hace mas de 5 años"</formula>
    </cfRule>
    <cfRule type="cellIs" dxfId="274" priority="3" operator="equal">
      <formula>"Sí, fue actualizado en los ultimo 3 años"</formula>
    </cfRule>
    <cfRule type="cellIs" dxfId="273" priority="4" operator="equal">
      <formula>"Sí, fue actualizado hace menos de 1 año"</formula>
    </cfRule>
    <cfRule type="cellIs" dxfId="272" priority="5" operator="equal">
      <formula>"No, nunca fue actualizado"</formula>
    </cfRule>
  </conditionalFormatting>
  <pageMargins left="0.7" right="0.7" top="0.75" bottom="0.75" header="0.3" footer="0.3"/>
  <pageSetup scale="90" fitToHeight="0"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B00-000000000000}">
          <x14:formula1>
            <xm:f>'1.0'!$Q$75:$Q$77</xm:f>
          </x14:formula1>
          <xm:sqref>H19 F7 H7 F19</xm:sqref>
        </x14:dataValidation>
        <x14:dataValidation type="list" allowBlank="1" showInputMessage="1" showErrorMessage="1" xr:uid="{00000000-0002-0000-0B00-000001000000}">
          <x14:formula1>
            <xm:f>'1.0'!$E$69:$E$71</xm:f>
          </x14:formula1>
          <xm:sqref>F8:F11 F15:F18 F20 H8:H11 F3 H20 H15:H18 H3</xm:sqref>
        </x14:dataValidation>
        <x14:dataValidation type="list" allowBlank="1" showInputMessage="1" showErrorMessage="1" xr:uid="{00000000-0002-0000-0B00-000002000000}">
          <x14:formula1>
            <xm:f>'1.0'!$Q$69:$Q$71</xm:f>
          </x14:formula1>
          <xm:sqref>H5 F5</xm:sqref>
        </x14:dataValidation>
        <x14:dataValidation type="list" allowBlank="1" showInputMessage="1" showErrorMessage="1" xr:uid="{00000000-0002-0000-0B00-000005000000}">
          <x14:formula1>
            <xm:f>'1.0'!$Q$85:$Q$89</xm:f>
          </x14:formula1>
          <xm:sqref>F4 H4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t90">
    <pageSetUpPr fitToPage="1"/>
  </sheetPr>
  <dimension ref="A1:N23"/>
  <sheetViews>
    <sheetView zoomScale="70" zoomScaleNormal="70" zoomScalePageLayoutView="55" workbookViewId="0">
      <pane xSplit="4" ySplit="2" topLeftCell="E18" activePane="bottomRight" state="frozen"/>
      <selection pane="topRight" activeCell="E1" sqref="E1"/>
      <selection pane="bottomLeft" activeCell="A3" sqref="A3"/>
      <selection pane="bottomRight" activeCell="E15" sqref="E15"/>
    </sheetView>
  </sheetViews>
  <sheetFormatPr baseColWidth="10" defaultColWidth="9.1640625" defaultRowHeight="15"/>
  <cols>
    <col min="1" max="1" width="3.83203125" style="98" customWidth="1"/>
    <col min="2" max="2" width="19.5" style="98" customWidth="1"/>
    <col min="3" max="3" width="18.83203125" style="98" customWidth="1"/>
    <col min="4" max="4" width="15.83203125" style="98" customWidth="1"/>
    <col min="5" max="5" width="35.83203125" style="92" customWidth="1"/>
    <col min="6" max="6" width="27.5" style="92" customWidth="1"/>
    <col min="7" max="7" width="16" style="98" customWidth="1"/>
    <col min="8" max="8" width="25.5" style="92" customWidth="1"/>
    <col min="9" max="9" width="13.83203125" style="98" customWidth="1"/>
    <col min="10" max="11" width="35.83203125" style="92" customWidth="1"/>
    <col min="12" max="12" width="32.5" style="92" customWidth="1"/>
    <col min="13" max="13" width="33.5" style="92" customWidth="1"/>
    <col min="14" max="16384" width="9.1640625" style="92"/>
  </cols>
  <sheetData>
    <row r="1" spans="1:14" ht="131.25" customHeight="1">
      <c r="A1" s="411" t="s">
        <v>98</v>
      </c>
      <c r="B1" s="411"/>
      <c r="C1" s="411"/>
      <c r="D1" s="403" t="s">
        <v>180</v>
      </c>
      <c r="E1" s="404"/>
      <c r="F1" s="404"/>
      <c r="G1" s="404"/>
      <c r="H1" s="404"/>
      <c r="I1" s="404"/>
      <c r="J1" s="404"/>
      <c r="K1" s="404"/>
      <c r="L1" s="404"/>
      <c r="M1" s="405"/>
    </row>
    <row r="2" spans="1:14" ht="45.75" customHeight="1">
      <c r="A2" s="324" t="s">
        <v>0</v>
      </c>
      <c r="B2" s="324" t="s">
        <v>35</v>
      </c>
      <c r="C2" s="324" t="s">
        <v>80</v>
      </c>
      <c r="D2" s="324" t="s">
        <v>36</v>
      </c>
      <c r="E2" s="324" t="s">
        <v>37</v>
      </c>
      <c r="F2" s="270" t="s">
        <v>38</v>
      </c>
      <c r="G2" s="271" t="s">
        <v>81</v>
      </c>
      <c r="H2" s="270" t="s">
        <v>39</v>
      </c>
      <c r="I2" s="271" t="s">
        <v>40</v>
      </c>
      <c r="J2" s="270" t="s">
        <v>82</v>
      </c>
      <c r="K2" s="274" t="s">
        <v>83</v>
      </c>
      <c r="L2" s="270" t="s">
        <v>385</v>
      </c>
      <c r="M2" s="282" t="s">
        <v>386</v>
      </c>
    </row>
    <row r="3" spans="1:14" ht="90">
      <c r="A3" s="402">
        <v>1</v>
      </c>
      <c r="B3" s="402" t="s">
        <v>208</v>
      </c>
      <c r="C3" s="402" t="s">
        <v>2</v>
      </c>
      <c r="D3" s="323" t="s">
        <v>41</v>
      </c>
      <c r="E3" s="325" t="s">
        <v>324</v>
      </c>
      <c r="F3" s="264"/>
      <c r="G3" s="49">
        <f>ROUND(IF(F3&lt;&gt;"",VLOOKUP(F3,'1.0'!E$69:F$71,2),0)*3.3333,2)</f>
        <v>0</v>
      </c>
      <c r="H3" s="264"/>
      <c r="I3" s="49">
        <f>ROUND(IF(H3&lt;&gt;"",VLOOKUP(H3,'1.0'!E$69:F$71,2),0)*3.3333,2)</f>
        <v>0</v>
      </c>
      <c r="J3" s="276"/>
      <c r="K3" s="276"/>
      <c r="L3" s="269"/>
      <c r="M3" s="269"/>
      <c r="N3" s="327"/>
    </row>
    <row r="4" spans="1:14" ht="50.5" customHeight="1">
      <c r="A4" s="402"/>
      <c r="B4" s="402"/>
      <c r="C4" s="402"/>
      <c r="D4" s="323" t="s">
        <v>42</v>
      </c>
      <c r="E4" s="325" t="s">
        <v>325</v>
      </c>
      <c r="F4" s="264"/>
      <c r="G4" s="49">
        <f>IF(G3=0,0,ROUND(IF(F4&lt;&gt;"",VLOOKUP(F4,'1.0'!E$69:F$71,2),0)*3.3333,2))</f>
        <v>0</v>
      </c>
      <c r="H4" s="264"/>
      <c r="I4" s="49">
        <f>IF(I3=0,0,ROUND(IF(H4&lt;&gt;"",VLOOKUP(H4,'1.0'!E$69:F$71,2),0)*3.3333,2))</f>
        <v>0</v>
      </c>
      <c r="J4" s="276"/>
      <c r="K4" s="276"/>
      <c r="L4" s="269"/>
      <c r="M4" s="269"/>
      <c r="N4" s="327"/>
    </row>
    <row r="5" spans="1:14" ht="105">
      <c r="A5" s="402"/>
      <c r="B5" s="402"/>
      <c r="C5" s="402"/>
      <c r="D5" s="323" t="s">
        <v>43</v>
      </c>
      <c r="E5" s="325" t="s">
        <v>326</v>
      </c>
      <c r="F5" s="264"/>
      <c r="G5" s="49">
        <f>IF(G3=0,0,ROUND(IF(F5&lt;&gt;"",VLOOKUP(F5,'1.0'!E$69:F$71,2),0)*3.3333,2))</f>
        <v>0</v>
      </c>
      <c r="H5" s="264"/>
      <c r="I5" s="49">
        <f>IF(I3=0,0,ROUND(IF(H5&lt;&gt;"",VLOOKUP(H5,'1.0'!E$69:F$71,2),0)*3.3333,2))</f>
        <v>0</v>
      </c>
      <c r="J5" s="276"/>
      <c r="K5" s="276"/>
      <c r="L5" s="269"/>
      <c r="M5" s="269"/>
    </row>
    <row r="6" spans="1:14" ht="75" customHeight="1">
      <c r="A6" s="402"/>
      <c r="B6" s="402"/>
      <c r="C6" s="402"/>
      <c r="D6" s="323" t="s">
        <v>44</v>
      </c>
      <c r="E6" s="325" t="s">
        <v>327</v>
      </c>
      <c r="F6" s="264"/>
      <c r="G6" s="49">
        <f>IF(G3=0,0,ROUND(IF(F6&lt;&gt;"",VLOOKUP(F6,'1.0'!E$69:F$71,2),0)*3.3333,2))</f>
        <v>0</v>
      </c>
      <c r="H6" s="264"/>
      <c r="I6" s="49">
        <f>IF(I3=0,0,ROUND(IF(H6&lt;&gt;"",VLOOKUP(H6,'1.0'!E$69:F$71,2),0)*3.3333,2))</f>
        <v>0</v>
      </c>
      <c r="J6" s="276"/>
      <c r="K6" s="276"/>
      <c r="L6" s="269"/>
      <c r="M6" s="269"/>
    </row>
    <row r="7" spans="1:14" ht="105">
      <c r="A7" s="402"/>
      <c r="B7" s="402"/>
      <c r="C7" s="402"/>
      <c r="D7" s="323" t="s">
        <v>84</v>
      </c>
      <c r="E7" s="325" t="s">
        <v>328</v>
      </c>
      <c r="F7" s="264"/>
      <c r="G7" s="49">
        <f>IF(G3=0,0,ROUND(IF(F7&lt;&gt;"",VLOOKUP(F7,'1.0'!E$69:F$71,2),0)*3.3333,2))</f>
        <v>0</v>
      </c>
      <c r="H7" s="264"/>
      <c r="I7" s="49">
        <f>IF(I3=0,0,ROUND(IF(H7&lt;&gt;"",VLOOKUP(H7,'1.0'!E$69:F$71,2),0)*3.3333,2))</f>
        <v>0</v>
      </c>
      <c r="J7" s="269"/>
      <c r="K7" s="276"/>
      <c r="L7" s="269"/>
      <c r="M7" s="269"/>
    </row>
    <row r="8" spans="1:14" ht="94.75" customHeight="1">
      <c r="A8" s="402"/>
      <c r="B8" s="402"/>
      <c r="C8" s="402"/>
      <c r="D8" s="323" t="s">
        <v>85</v>
      </c>
      <c r="E8" s="325" t="s">
        <v>329</v>
      </c>
      <c r="F8" s="295"/>
      <c r="G8" s="49">
        <f>IF(G3=0,0,ROUND(IF(F8&lt;&gt;"",VLOOKUP(F8,'1.0'!E$69:F$71,2),0)*3.3333,2))</f>
        <v>0</v>
      </c>
      <c r="H8" s="264"/>
      <c r="I8" s="49">
        <f>IF(I3=0,0,ROUND(IF(H8&lt;&gt;"",VLOOKUP(H8,'1.0'!E$69:F$71,2),0)*3.3333,2))</f>
        <v>0</v>
      </c>
      <c r="J8" s="276"/>
      <c r="K8" s="276"/>
      <c r="L8" s="269"/>
      <c r="M8" s="269"/>
    </row>
    <row r="9" spans="1:14" ht="100.5" customHeight="1">
      <c r="A9" s="402"/>
      <c r="B9" s="402"/>
      <c r="C9" s="402"/>
      <c r="D9" s="323" t="s">
        <v>86</v>
      </c>
      <c r="E9" s="325" t="s">
        <v>330</v>
      </c>
      <c r="F9" s="264"/>
      <c r="G9" s="49">
        <f>IF(G3=0,0,ROUND(IF(F9&lt;&gt;"",VLOOKUP(F9,'1.0'!E$69:F$71,2),0)*3.3333,2))</f>
        <v>0</v>
      </c>
      <c r="H9" s="264"/>
      <c r="I9" s="49">
        <f>IF(I3=0,0,ROUND(IF(H9&lt;&gt;"",VLOOKUP(H9,'1.0'!E$69:F$71,2),0)*3.3333,2))</f>
        <v>0</v>
      </c>
      <c r="J9" s="276"/>
      <c r="K9" s="276"/>
      <c r="L9" s="269"/>
      <c r="M9" s="269"/>
    </row>
    <row r="10" spans="1:14" ht="50.25" hidden="1" customHeight="1">
      <c r="A10" s="402"/>
      <c r="B10" s="402"/>
      <c r="C10" s="402"/>
      <c r="D10" s="323" t="s">
        <v>91</v>
      </c>
      <c r="E10" s="325" t="s">
        <v>1</v>
      </c>
      <c r="F10" s="272"/>
      <c r="G10" s="97">
        <v>0</v>
      </c>
      <c r="H10" s="272"/>
      <c r="I10" s="97">
        <v>0</v>
      </c>
      <c r="J10" s="276"/>
      <c r="K10" s="276"/>
      <c r="L10" s="269"/>
      <c r="M10" s="269"/>
    </row>
    <row r="11" spans="1:14" ht="50.25" hidden="1" customHeight="1">
      <c r="A11" s="402"/>
      <c r="B11" s="402"/>
      <c r="C11" s="402"/>
      <c r="D11" s="323" t="s">
        <v>95</v>
      </c>
      <c r="E11" s="325" t="s">
        <v>1</v>
      </c>
      <c r="F11" s="272"/>
      <c r="G11" s="97">
        <v>0</v>
      </c>
      <c r="H11" s="272"/>
      <c r="I11" s="97">
        <v>0</v>
      </c>
      <c r="J11" s="276"/>
      <c r="K11" s="276"/>
      <c r="L11" s="269"/>
      <c r="M11" s="269"/>
    </row>
    <row r="12" spans="1:14" ht="51" customHeight="1">
      <c r="A12" s="402">
        <v>2</v>
      </c>
      <c r="B12" s="402" t="s">
        <v>99</v>
      </c>
      <c r="C12" s="402" t="s">
        <v>2</v>
      </c>
      <c r="D12" s="323" t="s">
        <v>41</v>
      </c>
      <c r="E12" s="325" t="s">
        <v>331</v>
      </c>
      <c r="F12" s="264"/>
      <c r="G12" s="49">
        <f>ROUND(IF(F12&lt;&gt;"",VLOOKUP(F12,'1.0'!E$69:F$71,2),0)*3.3333,2)</f>
        <v>0</v>
      </c>
      <c r="H12" s="264"/>
      <c r="I12" s="49">
        <f>ROUND(IF(H12&lt;&gt;"",VLOOKUP(H12,'1.0'!E$69:F$71,2),0)*3.3333,2)</f>
        <v>0</v>
      </c>
      <c r="J12" s="276"/>
      <c r="K12" s="276"/>
      <c r="L12" s="269"/>
      <c r="M12" s="269"/>
    </row>
    <row r="13" spans="1:14" ht="49.75" customHeight="1">
      <c r="A13" s="402"/>
      <c r="B13" s="402"/>
      <c r="C13" s="402"/>
      <c r="D13" s="323" t="s">
        <v>42</v>
      </c>
      <c r="E13" s="325" t="s">
        <v>332</v>
      </c>
      <c r="F13" s="264"/>
      <c r="G13" s="49">
        <f>IF(G12=0,0,ROUND(IF(F13&lt;&gt;"",VLOOKUP(F13,'1.0'!E$69:F$71,2),0)*3.3333,2))</f>
        <v>0</v>
      </c>
      <c r="H13" s="264"/>
      <c r="I13" s="49">
        <f>IF(I12=0,0,ROUND(IF(H13&lt;&gt;"",VLOOKUP(H13,'1.0'!E$69:F$71,2),0)*3.3333,2))</f>
        <v>0</v>
      </c>
      <c r="J13" s="276"/>
      <c r="K13" s="276"/>
      <c r="L13" s="269"/>
      <c r="M13" s="269"/>
    </row>
    <row r="14" spans="1:14" ht="61.75" customHeight="1">
      <c r="A14" s="402"/>
      <c r="B14" s="402"/>
      <c r="C14" s="402"/>
      <c r="D14" s="323" t="s">
        <v>43</v>
      </c>
      <c r="E14" s="325" t="s">
        <v>472</v>
      </c>
      <c r="F14" s="264"/>
      <c r="G14" s="49">
        <f>IF(G12=0,0,ROUND(IF(F14&lt;&gt;"",VLOOKUP(F14,'1.0'!E$69:F$71,2),0)*3.3333,2))</f>
        <v>0</v>
      </c>
      <c r="H14" s="264"/>
      <c r="I14" s="49">
        <f>IF(I12=0,0,ROUND(IF(H14&lt;&gt;"",VLOOKUP(H14,'1.0'!E$69:F$71,2),0)*3.3333,2))</f>
        <v>0</v>
      </c>
      <c r="J14" s="276"/>
      <c r="K14" s="276"/>
      <c r="L14" s="269"/>
      <c r="M14" s="269"/>
    </row>
    <row r="15" spans="1:14" ht="69.75" customHeight="1">
      <c r="A15" s="402"/>
      <c r="B15" s="402"/>
      <c r="C15" s="402"/>
      <c r="D15" s="323" t="s">
        <v>44</v>
      </c>
      <c r="E15" s="325" t="s">
        <v>335</v>
      </c>
      <c r="F15" s="264"/>
      <c r="G15" s="49">
        <f>IF(G12=0,0,ROUND(IF(F15&lt;&gt;"",VLOOKUP(F15,'1.0'!E$69:F$71,2),0)*3.3333,2))</f>
        <v>0</v>
      </c>
      <c r="H15" s="264"/>
      <c r="I15" s="49">
        <f>IF(I12=0,0,ROUND(IF(H15&lt;&gt;"",VLOOKUP(H15,'1.0'!E$69:F$71,2),0)*3.3333,2))</f>
        <v>0</v>
      </c>
      <c r="J15" s="276"/>
      <c r="K15" s="276"/>
      <c r="L15" s="269"/>
      <c r="M15" s="269"/>
    </row>
    <row r="16" spans="1:14" ht="68.25" customHeight="1">
      <c r="A16" s="402"/>
      <c r="B16" s="402"/>
      <c r="C16" s="402"/>
      <c r="D16" s="323" t="s">
        <v>84</v>
      </c>
      <c r="E16" s="325" t="s">
        <v>334</v>
      </c>
      <c r="F16" s="264"/>
      <c r="G16" s="49">
        <f>IF(G12=0,0,ROUND(IF(F16&lt;&gt;"",VLOOKUP(F16,'1.0'!E$69:F$71,2),0)*3.3333,2))</f>
        <v>0</v>
      </c>
      <c r="H16" s="264"/>
      <c r="I16" s="49">
        <f>IF(I12=0,0,ROUND(IF(H16&lt;&gt;"",VLOOKUP(H16,'1.0'!E$69:F$71,2),0)*3.3333,2))</f>
        <v>0</v>
      </c>
      <c r="J16" s="276"/>
      <c r="K16" s="276"/>
      <c r="L16" s="269"/>
      <c r="M16" s="269"/>
    </row>
    <row r="17" spans="1:13" ht="50.25" customHeight="1">
      <c r="A17" s="402"/>
      <c r="B17" s="402"/>
      <c r="C17" s="402"/>
      <c r="D17" s="323" t="s">
        <v>85</v>
      </c>
      <c r="E17" s="325" t="s">
        <v>333</v>
      </c>
      <c r="F17" s="264"/>
      <c r="G17" s="49">
        <f>IF(G12=0,0,ROUND(IF(F17&lt;&gt;"",VLOOKUP(F17,'1.0'!E$69:F$71,2),0)*3.3333,2))</f>
        <v>0</v>
      </c>
      <c r="H17" s="264"/>
      <c r="I17" s="49">
        <f>IF(I12=0,0,ROUND(IF(H17&lt;&gt;"",VLOOKUP(H17,'1.0'!E$69:F$71,2),0)*3.3333,2))</f>
        <v>0</v>
      </c>
      <c r="J17" s="276"/>
      <c r="K17" s="276"/>
      <c r="L17" s="269"/>
      <c r="M17" s="269"/>
    </row>
    <row r="18" spans="1:13" ht="75" customHeight="1">
      <c r="A18" s="402"/>
      <c r="B18" s="402"/>
      <c r="C18" s="402"/>
      <c r="D18" s="323" t="s">
        <v>86</v>
      </c>
      <c r="E18" s="325" t="s">
        <v>336</v>
      </c>
      <c r="F18" s="264"/>
      <c r="G18" s="49">
        <f>IF(G12=0,0,ROUND(IF(F18&lt;&gt;"",VLOOKUP(F18,'1.0'!E$81:F$84,2,FALSE),0)*2.5,2))</f>
        <v>0</v>
      </c>
      <c r="H18" s="264"/>
      <c r="I18" s="49">
        <f>IF(I12=0,0,ROUND(IF(H18&lt;&gt;"",VLOOKUP(H18,'1.0'!E$81:F$84,2,FALSE),0)*2.5,2))</f>
        <v>0</v>
      </c>
      <c r="J18" s="297"/>
      <c r="K18" s="276"/>
      <c r="L18" s="269"/>
      <c r="M18" s="269"/>
    </row>
    <row r="19" spans="1:13" ht="111" customHeight="1">
      <c r="A19" s="402"/>
      <c r="B19" s="402"/>
      <c r="C19" s="402"/>
      <c r="D19" s="323" t="s">
        <v>123</v>
      </c>
      <c r="E19" s="325" t="s">
        <v>337</v>
      </c>
      <c r="F19" s="264"/>
      <c r="G19" s="49">
        <f>IF(G12=0,0,ROUND(IF(F19&lt;&gt;"",VLOOKUP(F19,'1.0'!E$69:F$71,2),0)*3.3333,2))</f>
        <v>0</v>
      </c>
      <c r="H19" s="264"/>
      <c r="I19" s="49">
        <f>IF(I12=0,0,ROUND(IF(H19&lt;&gt;"",VLOOKUP(H19,'1.0'!E$69:F$71,2),0)*3.3333,2))</f>
        <v>0</v>
      </c>
      <c r="J19" s="276"/>
      <c r="K19" s="276"/>
      <c r="L19" s="269"/>
      <c r="M19" s="269"/>
    </row>
    <row r="20" spans="1:13" ht="111" customHeight="1">
      <c r="A20" s="402"/>
      <c r="B20" s="402"/>
      <c r="C20" s="402"/>
      <c r="D20" s="323" t="s">
        <v>192</v>
      </c>
      <c r="E20" s="325" t="s">
        <v>338</v>
      </c>
      <c r="F20" s="264"/>
      <c r="G20" s="49">
        <f>IF(G12=0,0,ROUND(IF(F20&lt;&gt;"",VLOOKUP(F20,'1.0'!E$69:F$71,2),0)*3.3333,2))</f>
        <v>0</v>
      </c>
      <c r="H20" s="264"/>
      <c r="I20" s="49">
        <f>IF(I12=0,0,ROUND(IF(H20&lt;&gt;"",VLOOKUP(H20,'1.0'!E$69:F$71,2),0)*3.3333,2))</f>
        <v>0</v>
      </c>
      <c r="J20" s="276"/>
      <c r="K20" s="276"/>
      <c r="L20" s="269"/>
      <c r="M20" s="269"/>
    </row>
    <row r="21" spans="1:13" ht="61.75" customHeight="1">
      <c r="A21" s="402"/>
      <c r="B21" s="402"/>
      <c r="C21" s="402"/>
      <c r="D21" s="323" t="s">
        <v>91</v>
      </c>
      <c r="E21" s="325" t="s">
        <v>339</v>
      </c>
      <c r="F21" s="264"/>
      <c r="G21" s="49">
        <f>IF(G12=0,0,ROUND(IF(F21&lt;&gt;"",VLOOKUP(F21,'1.0'!Q$75:R$77,2),0)*3.3333,2))</f>
        <v>0</v>
      </c>
      <c r="H21" s="264"/>
      <c r="I21" s="49">
        <f>IF(I12=0,0,ROUND(IF(H21&lt;&gt;"",VLOOKUP(H21,'1.0'!Q$75:R$77,2),0)*3.3333,2))</f>
        <v>0</v>
      </c>
      <c r="J21" s="276"/>
      <c r="K21" s="276"/>
      <c r="L21" s="269"/>
      <c r="M21" s="269"/>
    </row>
    <row r="22" spans="1:13" ht="61.75" customHeight="1">
      <c r="A22" s="402"/>
      <c r="B22" s="402"/>
      <c r="C22" s="402"/>
      <c r="D22" s="323" t="s">
        <v>95</v>
      </c>
      <c r="E22" s="325" t="s">
        <v>340</v>
      </c>
      <c r="F22" s="264"/>
      <c r="G22" s="49">
        <f>IF(G12=0,0,ROUND(IF(F22&lt;&gt;"",VLOOKUP(F22,'1.0'!E$69:F$71,2),0)*3.3333,2))</f>
        <v>0</v>
      </c>
      <c r="H22" s="264"/>
      <c r="I22" s="49">
        <f>IF(I12=0,0,ROUND(IF(H22&lt;&gt;"",VLOOKUP(H22,'1.0'!E$69:F$71,2),0)*3.3333,2))</f>
        <v>0</v>
      </c>
      <c r="J22" s="276"/>
      <c r="K22" s="276"/>
      <c r="L22" s="269"/>
      <c r="M22" s="269"/>
    </row>
    <row r="23" spans="1:13">
      <c r="L23" s="327"/>
      <c r="M23" s="327"/>
    </row>
  </sheetData>
  <sheetProtection formatColumns="0" selectLockedCells="1"/>
  <mergeCells count="8">
    <mergeCell ref="D1:M1"/>
    <mergeCell ref="A12:A22"/>
    <mergeCell ref="B12:B22"/>
    <mergeCell ref="C12:C22"/>
    <mergeCell ref="A1:C1"/>
    <mergeCell ref="A3:A11"/>
    <mergeCell ref="B3:B11"/>
    <mergeCell ref="C3:C11"/>
  </mergeCells>
  <conditionalFormatting sqref="F4:F9 H4:H9 F22 H22 H19:H20 F19:F20 H12:H17 F12:F17">
    <cfRule type="cellIs" dxfId="271" priority="41" operator="equal">
      <formula>"No, en absoluto"</formula>
    </cfRule>
  </conditionalFormatting>
  <conditionalFormatting sqref="F4:F17 H4:H17 H19:H22 F19:F22">
    <cfRule type="cellIs" dxfId="270" priority="39" operator="equal">
      <formula>"Sí, en parte"</formula>
    </cfRule>
  </conditionalFormatting>
  <conditionalFormatting sqref="F21 H21">
    <cfRule type="cellIs" dxfId="269" priority="37" operator="equal">
      <formula>"No, en absoluto"</formula>
    </cfRule>
    <cfRule type="cellIs" dxfId="268" priority="38" operator="equal">
      <formula>"Sí, completamente"</formula>
    </cfRule>
  </conditionalFormatting>
  <conditionalFormatting sqref="F4:F9 H4:H9 F22 H22 H19:H20 H12:H17 F12:F17 F19:F20">
    <cfRule type="cellIs" dxfId="267" priority="40" operator="equal">
      <formula>"Sí, en su mayoría"</formula>
    </cfRule>
  </conditionalFormatting>
  <conditionalFormatting sqref="F3">
    <cfRule type="cellIs" dxfId="266" priority="27" operator="equal">
      <formula>"No, en absoluto"</formula>
    </cfRule>
  </conditionalFormatting>
  <conditionalFormatting sqref="F3">
    <cfRule type="cellIs" dxfId="265" priority="25" operator="equal">
      <formula>"Sí, en parte"</formula>
    </cfRule>
  </conditionalFormatting>
  <conditionalFormatting sqref="F3">
    <cfRule type="cellIs" dxfId="264" priority="26" operator="equal">
      <formula>"Sí, en su mayoría"</formula>
    </cfRule>
  </conditionalFormatting>
  <conditionalFormatting sqref="H3">
    <cfRule type="cellIs" dxfId="263" priority="24" operator="equal">
      <formula>"No, en absoluto"</formula>
    </cfRule>
  </conditionalFormatting>
  <conditionalFormatting sqref="H3">
    <cfRule type="cellIs" dxfId="262" priority="22" operator="equal">
      <formula>"Sí, en parte"</formula>
    </cfRule>
  </conditionalFormatting>
  <conditionalFormatting sqref="H3">
    <cfRule type="cellIs" dxfId="261" priority="23" operator="equal">
      <formula>"Sí, en su mayoría"</formula>
    </cfRule>
  </conditionalFormatting>
  <conditionalFormatting sqref="F18">
    <cfRule type="cellIs" dxfId="260" priority="18" operator="equal">
      <formula>"Muy en desacuerdo"</formula>
    </cfRule>
    <cfRule type="cellIs" dxfId="259" priority="19" operator="equal">
      <formula>"Muy de acuerdo"</formula>
    </cfRule>
    <cfRule type="cellIs" dxfId="258" priority="20" operator="equal">
      <formula>"En desacuerdo"</formula>
    </cfRule>
    <cfRule type="cellIs" dxfId="257" priority="21" operator="equal">
      <formula>"De acuerdo"</formula>
    </cfRule>
  </conditionalFormatting>
  <conditionalFormatting sqref="F18">
    <cfRule type="cellIs" dxfId="256" priority="14" operator="equal">
      <formula>"Semestralmente"</formula>
    </cfRule>
    <cfRule type="cellIs" dxfId="255" priority="15" operator="equal">
      <formula>"Trimestralmente"</formula>
    </cfRule>
    <cfRule type="cellIs" dxfId="254" priority="17" operator="equal">
      <formula>"Anualmente"</formula>
    </cfRule>
  </conditionalFormatting>
  <conditionalFormatting sqref="F18">
    <cfRule type="cellIs" dxfId="253" priority="16" operator="equal">
      <formula>"Nunca"</formula>
    </cfRule>
  </conditionalFormatting>
  <conditionalFormatting sqref="H18">
    <cfRule type="cellIs" dxfId="252" priority="10" operator="equal">
      <formula>"Muy en desacuerdo"</formula>
    </cfRule>
    <cfRule type="cellIs" dxfId="251" priority="11" operator="equal">
      <formula>"Muy de acuerdo"</formula>
    </cfRule>
    <cfRule type="cellIs" dxfId="250" priority="12" operator="equal">
      <formula>"En desacuerdo"</formula>
    </cfRule>
    <cfRule type="cellIs" dxfId="249" priority="13" operator="equal">
      <formula>"De acuerdo"</formula>
    </cfRule>
  </conditionalFormatting>
  <conditionalFormatting sqref="H18">
    <cfRule type="cellIs" dxfId="248" priority="6" operator="equal">
      <formula>"Semestralmente"</formula>
    </cfRule>
    <cfRule type="cellIs" dxfId="247" priority="7" operator="equal">
      <formula>"Trimestralmente"</formula>
    </cfRule>
    <cfRule type="cellIs" dxfId="246" priority="9" operator="equal">
      <formula>"Anualmente"</formula>
    </cfRule>
  </conditionalFormatting>
  <conditionalFormatting sqref="H18">
    <cfRule type="cellIs" dxfId="245" priority="8" operator="equal">
      <formula>"Nunca"</formula>
    </cfRule>
  </conditionalFormatting>
  <conditionalFormatting sqref="L2:M2">
    <cfRule type="duplicateValues" dxfId="244" priority="5"/>
  </conditionalFormatting>
  <conditionalFormatting sqref="F4:F9">
    <cfRule type="expression" dxfId="243" priority="4">
      <formula>$F$3="No, en absoluto"</formula>
    </cfRule>
  </conditionalFormatting>
  <conditionalFormatting sqref="H4:H9">
    <cfRule type="expression" dxfId="242" priority="3">
      <formula>$H$3="No, en absoluto"</formula>
    </cfRule>
  </conditionalFormatting>
  <conditionalFormatting sqref="F13:F22">
    <cfRule type="expression" dxfId="241" priority="2">
      <formula>$F$12="No, en absoluto"</formula>
    </cfRule>
  </conditionalFormatting>
  <conditionalFormatting sqref="H13:H22">
    <cfRule type="expression" dxfId="240" priority="1">
      <formula>$H$12="No, en absoluto"</formula>
    </cfRule>
  </conditionalFormatting>
  <pageMargins left="0.7" right="0.7" top="0.75" bottom="0.75" header="0.3" footer="0.3"/>
  <pageSetup scale="78"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C00-000000000000}">
          <x14:formula1>
            <xm:f>'1.0'!$Q$75:$Q$77</xm:f>
          </x14:formula1>
          <xm:sqref>H21 F21</xm:sqref>
        </x14:dataValidation>
        <x14:dataValidation type="list" allowBlank="1" showInputMessage="1" showErrorMessage="1" xr:uid="{00000000-0002-0000-0C00-000001000000}">
          <x14:formula1>
            <xm:f>'1.0'!$E$69:$E$71</xm:f>
          </x14:formula1>
          <xm:sqref>H22 H19:H20 F3:F9 F12:F17 H12:H17 F19:F20 F22 H3:H9</xm:sqref>
        </x14:dataValidation>
        <x14:dataValidation type="list" allowBlank="1" showInputMessage="1" showErrorMessage="1" xr:uid="{00000000-0002-0000-0C00-000002000000}">
          <x14:formula1>
            <xm:f>'1.0'!$E$81:$E$84</xm:f>
          </x14:formula1>
          <xm:sqref>F18 H18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t100">
    <pageSetUpPr fitToPage="1"/>
  </sheetPr>
  <dimension ref="A1:N16"/>
  <sheetViews>
    <sheetView zoomScale="60" zoomScaleNormal="60" zoomScalePageLayoutView="55" workbookViewId="0">
      <pane xSplit="4" ySplit="2" topLeftCell="E6" activePane="bottomRight" state="frozen"/>
      <selection pane="topRight" activeCell="E1" sqref="E1"/>
      <selection pane="bottomLeft" activeCell="A3" sqref="A3"/>
      <selection pane="bottomRight" activeCell="D1" sqref="D1:M1"/>
    </sheetView>
  </sheetViews>
  <sheetFormatPr baseColWidth="10" defaultColWidth="9.1640625" defaultRowHeight="15"/>
  <cols>
    <col min="1" max="1" width="3.83203125" style="98" customWidth="1"/>
    <col min="2" max="2" width="35.5" style="98" customWidth="1"/>
    <col min="3" max="3" width="18.83203125" style="98" customWidth="1"/>
    <col min="4" max="4" width="15.83203125" style="92" customWidth="1"/>
    <col min="5" max="5" width="35.83203125" style="92" customWidth="1"/>
    <col min="6" max="6" width="25.1640625" style="92" customWidth="1"/>
    <col min="7" max="7" width="14.83203125" style="98" customWidth="1"/>
    <col min="8" max="8" width="23" style="92" customWidth="1"/>
    <col min="9" max="9" width="14.5" style="98" customWidth="1"/>
    <col min="10" max="11" width="35.83203125" style="92" customWidth="1"/>
    <col min="12" max="12" width="30.5" style="92" customWidth="1"/>
    <col min="13" max="13" width="29.1640625" style="92" customWidth="1"/>
    <col min="14" max="14" width="41.33203125" style="92" customWidth="1"/>
    <col min="15" max="16384" width="9.1640625" style="92"/>
  </cols>
  <sheetData>
    <row r="1" spans="1:14" ht="95.25" customHeight="1">
      <c r="A1" s="411" t="s">
        <v>100</v>
      </c>
      <c r="B1" s="411"/>
      <c r="C1" s="411"/>
      <c r="D1" s="403" t="s">
        <v>101</v>
      </c>
      <c r="E1" s="404"/>
      <c r="F1" s="404"/>
      <c r="G1" s="404"/>
      <c r="H1" s="404"/>
      <c r="I1" s="404"/>
      <c r="J1" s="404"/>
      <c r="K1" s="404"/>
      <c r="L1" s="404"/>
      <c r="M1" s="404"/>
      <c r="N1" s="277"/>
    </row>
    <row r="2" spans="1:14" ht="46.5" customHeight="1">
      <c r="A2" s="323" t="s">
        <v>0</v>
      </c>
      <c r="B2" s="323" t="s">
        <v>35</v>
      </c>
      <c r="C2" s="323" t="s">
        <v>80</v>
      </c>
      <c r="D2" s="323" t="s">
        <v>36</v>
      </c>
      <c r="E2" s="323" t="s">
        <v>37</v>
      </c>
      <c r="F2" s="323" t="s">
        <v>38</v>
      </c>
      <c r="G2" s="339" t="s">
        <v>81</v>
      </c>
      <c r="H2" s="323" t="s">
        <v>39</v>
      </c>
      <c r="I2" s="339" t="s">
        <v>40</v>
      </c>
      <c r="J2" s="323" t="s">
        <v>82</v>
      </c>
      <c r="K2" s="323" t="s">
        <v>83</v>
      </c>
      <c r="L2" s="323" t="s">
        <v>385</v>
      </c>
      <c r="M2" s="323" t="s">
        <v>386</v>
      </c>
    </row>
    <row r="3" spans="1:14" ht="45">
      <c r="A3" s="402">
        <v>1</v>
      </c>
      <c r="B3" s="402" t="s">
        <v>181</v>
      </c>
      <c r="C3" s="402" t="s">
        <v>47</v>
      </c>
      <c r="D3" s="323" t="s">
        <v>41</v>
      </c>
      <c r="E3" s="325" t="s">
        <v>341</v>
      </c>
      <c r="F3" s="264"/>
      <c r="G3" s="49">
        <f>ROUND(IF(F3&lt;&gt;"",VLOOKUP(F3,'1.0'!N$69:O$71,2),0)*3.3333,2)</f>
        <v>0</v>
      </c>
      <c r="H3" s="264"/>
      <c r="I3" s="49">
        <f>ROUND(IF(H3&lt;&gt;"",VLOOKUP(H3,'1.0'!N$69:O$71,2),0)*3.3333,2)</f>
        <v>0</v>
      </c>
      <c r="J3" s="276"/>
      <c r="K3" s="276"/>
      <c r="L3" s="331"/>
      <c r="M3" s="269"/>
    </row>
    <row r="4" spans="1:14" ht="105">
      <c r="A4" s="402"/>
      <c r="B4" s="402"/>
      <c r="C4" s="402"/>
      <c r="D4" s="323" t="s">
        <v>42</v>
      </c>
      <c r="E4" s="325" t="s">
        <v>342</v>
      </c>
      <c r="F4" s="264"/>
      <c r="G4" s="49">
        <f>IF(G3=0,0,ROUND(IF(F4&lt;&gt;"",VLOOKUP(F4,'1.0'!E$69:F$71,2),0)*3.3333,2))</f>
        <v>0</v>
      </c>
      <c r="H4" s="264"/>
      <c r="I4" s="49">
        <f>IF(I3=0,0,ROUND(IF(H4&lt;&gt;"",VLOOKUP(H4,'1.0'!E$69:F$71,2),0)*3.3333,2))</f>
        <v>0</v>
      </c>
      <c r="J4" s="276"/>
      <c r="K4" s="276"/>
      <c r="L4" s="340"/>
      <c r="M4" s="269"/>
    </row>
    <row r="5" spans="1:14" ht="60">
      <c r="A5" s="402"/>
      <c r="B5" s="402"/>
      <c r="C5" s="402"/>
      <c r="D5" s="323" t="s">
        <v>43</v>
      </c>
      <c r="E5" s="325" t="s">
        <v>343</v>
      </c>
      <c r="F5" s="264"/>
      <c r="G5" s="49">
        <f>IF(G3=0,0,ROUND(IF(F5&lt;&gt;"",VLOOKUP(F5,'1.0'!E$69:F$71,2),0)*3.3333,2))</f>
        <v>0</v>
      </c>
      <c r="H5" s="264"/>
      <c r="I5" s="49">
        <f>IF(I3=0,0,ROUND(IF(H5&lt;&gt;"",VLOOKUP(H5,'1.0'!E$69:F$71,2),0)*3.3333,2))</f>
        <v>0</v>
      </c>
      <c r="J5" s="276"/>
      <c r="K5" s="276"/>
      <c r="L5" s="331"/>
      <c r="M5" s="269"/>
    </row>
    <row r="6" spans="1:14" ht="65" customHeight="1">
      <c r="A6" s="402"/>
      <c r="B6" s="402"/>
      <c r="C6" s="402"/>
      <c r="D6" s="323" t="s">
        <v>44</v>
      </c>
      <c r="E6" s="325" t="s">
        <v>344</v>
      </c>
      <c r="F6" s="264"/>
      <c r="G6" s="49">
        <f>IF(G3=0,0,ROUND(IF(F6&lt;&gt;"",VLOOKUP(F6,'1.0'!E$69:F$71,2),0)*3.3333,2))</f>
        <v>0</v>
      </c>
      <c r="H6" s="264"/>
      <c r="I6" s="49">
        <f>IF(I3=0,0,ROUND(IF(H6&lt;&gt;"",VLOOKUP(H6,'1.0'!E$69:F$71,2),0)*3.3333,2))</f>
        <v>0</v>
      </c>
      <c r="J6" s="320"/>
      <c r="K6" s="320"/>
      <c r="L6" s="319"/>
      <c r="M6" s="269"/>
    </row>
    <row r="7" spans="1:14" ht="78" customHeight="1">
      <c r="A7" s="402"/>
      <c r="B7" s="402"/>
      <c r="C7" s="402"/>
      <c r="D7" s="323" t="s">
        <v>91</v>
      </c>
      <c r="E7" s="325" t="s">
        <v>345</v>
      </c>
      <c r="F7" s="264"/>
      <c r="G7" s="49">
        <f>IF(G3=0,0,ROUND(IF(F7&lt;&gt;"",VLOOKUP(F7,'1.0'!Q$75:R$77,2),0)*3.3333,2))</f>
        <v>0</v>
      </c>
      <c r="H7" s="264"/>
      <c r="I7" s="49">
        <f>IF(I3=0,0,ROUND(IF(H7&lt;&gt;"",VLOOKUP(H7,'1.0'!Q$75:R$77,2),0)*3.3333,2))</f>
        <v>0</v>
      </c>
      <c r="J7" s="276"/>
      <c r="K7" s="276"/>
      <c r="L7" s="269"/>
      <c r="M7" s="269"/>
    </row>
    <row r="8" spans="1:14" ht="89.5" customHeight="1">
      <c r="A8" s="402"/>
      <c r="B8" s="402"/>
      <c r="C8" s="402"/>
      <c r="D8" s="323" t="s">
        <v>95</v>
      </c>
      <c r="E8" s="325" t="s">
        <v>346</v>
      </c>
      <c r="F8" s="264"/>
      <c r="G8" s="49">
        <f>IF(G3=0,0,ROUND(IF(F8&lt;&gt;"",VLOOKUP(F8,'1.0'!E$69:F$71,2),0)*3.3333,2))</f>
        <v>0</v>
      </c>
      <c r="H8" s="264"/>
      <c r="I8" s="49">
        <f>IF(I3=0,0,ROUND(IF(H8&lt;&gt;"",VLOOKUP(H8,'1.0'!E$69:F$71,2),0)*3.3333,2))</f>
        <v>0</v>
      </c>
      <c r="J8" s="276"/>
      <c r="K8" s="276"/>
      <c r="L8" s="269"/>
      <c r="M8" s="269"/>
    </row>
    <row r="9" spans="1:14" ht="63" customHeight="1">
      <c r="A9" s="402">
        <v>2</v>
      </c>
      <c r="B9" s="402" t="s">
        <v>102</v>
      </c>
      <c r="C9" s="402" t="s">
        <v>47</v>
      </c>
      <c r="D9" s="323" t="s">
        <v>41</v>
      </c>
      <c r="E9" s="325" t="s">
        <v>347</v>
      </c>
      <c r="F9" s="264"/>
      <c r="G9" s="49">
        <f>ROUND(IF(F9&lt;&gt;"",VLOOKUP(F9,'1.0'!N$69:O$71,2),0)*3.3333,2)</f>
        <v>0</v>
      </c>
      <c r="H9" s="264"/>
      <c r="I9" s="49">
        <f>ROUND(IF(H9&lt;&gt;"",VLOOKUP(H9,'1.0'!N$69:O$71,2),0)*3.3333,2)</f>
        <v>0</v>
      </c>
      <c r="J9" s="276"/>
      <c r="K9" s="276"/>
      <c r="L9" s="269"/>
      <c r="M9" s="269"/>
    </row>
    <row r="10" spans="1:14" ht="78" customHeight="1">
      <c r="A10" s="402"/>
      <c r="B10" s="402"/>
      <c r="C10" s="402"/>
      <c r="D10" s="323" t="s">
        <v>42</v>
      </c>
      <c r="E10" s="325" t="s">
        <v>348</v>
      </c>
      <c r="F10" s="264"/>
      <c r="G10" s="49">
        <f>IF(G9=0,0,ROUND(IF(F10&lt;&gt;"",VLOOKUP(F10,'1.0'!E$69:F$71,2),0)*3.3333,2))</f>
        <v>0</v>
      </c>
      <c r="H10" s="264"/>
      <c r="I10" s="49">
        <f>IF(I9=0,0,ROUND(IF(H10&lt;&gt;"",VLOOKUP(H10,'1.0'!E$69:F$71,2),0)*3.3333,2))</f>
        <v>0</v>
      </c>
      <c r="J10" s="276"/>
      <c r="K10" s="276"/>
      <c r="L10" s="269"/>
      <c r="M10" s="269"/>
    </row>
    <row r="11" spans="1:14" ht="63" customHeight="1">
      <c r="A11" s="402"/>
      <c r="B11" s="402"/>
      <c r="C11" s="402"/>
      <c r="D11" s="323" t="s">
        <v>43</v>
      </c>
      <c r="E11" s="325" t="s">
        <v>393</v>
      </c>
      <c r="F11" s="264"/>
      <c r="G11" s="49">
        <f>IF(G9=0,0,ROUND(IF(F11&lt;&gt;"",VLOOKUP(F11,'1.0'!E$69:F$71,2),0)*3.3333,2))</f>
        <v>0</v>
      </c>
      <c r="H11" s="264"/>
      <c r="I11" s="49">
        <f>IF(I9=0,0,ROUND(IF(H11&lt;&gt;"",VLOOKUP(H11,'1.0'!E$69:F$71,2),0)*3.3333,2))</f>
        <v>0</v>
      </c>
      <c r="J11" s="276"/>
      <c r="K11" s="276"/>
      <c r="L11" s="269"/>
      <c r="M11" s="269"/>
    </row>
    <row r="12" spans="1:14" ht="86.25" customHeight="1">
      <c r="A12" s="402"/>
      <c r="B12" s="402"/>
      <c r="C12" s="402"/>
      <c r="D12" s="323" t="s">
        <v>44</v>
      </c>
      <c r="E12" s="325" t="s">
        <v>349</v>
      </c>
      <c r="F12" s="264"/>
      <c r="G12" s="49">
        <f>IF(G9=0,0,ROUND(IF(F12&lt;&gt;"",VLOOKUP(F12,'1.0'!E$69:F$71,2),0)*3.3333,2))</f>
        <v>0</v>
      </c>
      <c r="H12" s="264"/>
      <c r="I12" s="49">
        <f>IF(I9=0,0,ROUND(IF(H12&lt;&gt;"",VLOOKUP(H12,'1.0'!E$69:F$71,2),0)*3.3333,2))</f>
        <v>0</v>
      </c>
      <c r="J12" s="320"/>
      <c r="K12" s="320"/>
      <c r="L12" s="319"/>
      <c r="M12" s="269"/>
    </row>
    <row r="13" spans="1:14" ht="67.5" customHeight="1">
      <c r="A13" s="402"/>
      <c r="B13" s="402"/>
      <c r="C13" s="402"/>
      <c r="D13" s="323" t="s">
        <v>84</v>
      </c>
      <c r="E13" s="325" t="s">
        <v>350</v>
      </c>
      <c r="F13" s="264"/>
      <c r="G13" s="49">
        <f>IF(G9=0,0,ROUND(IF(F13&lt;&gt;"",VLOOKUP(F13,'1.0'!E$69:F$71,2),0)*3.3333,2))</f>
        <v>0</v>
      </c>
      <c r="H13" s="264"/>
      <c r="I13" s="49">
        <f>IF(I9=0,0,ROUND(IF(H13&lt;&gt;"",VLOOKUP(H13,'1.0'!E$69:F$71,2),0)*3.3333,2))</f>
        <v>0</v>
      </c>
      <c r="J13" s="320"/>
      <c r="K13" s="320"/>
      <c r="L13" s="319"/>
      <c r="M13" s="269"/>
    </row>
    <row r="14" spans="1:14" ht="61.75" customHeight="1">
      <c r="A14" s="402"/>
      <c r="B14" s="402"/>
      <c r="C14" s="402"/>
      <c r="D14" s="323" t="s">
        <v>91</v>
      </c>
      <c r="E14" s="325" t="s">
        <v>351</v>
      </c>
      <c r="F14" s="264"/>
      <c r="G14" s="49">
        <f>IF(G9=0,0,ROUND(IF(F14&lt;&gt;"",VLOOKUP(F14,'1.0'!Q$75:R$77,2),0)*3.3333,2))</f>
        <v>0</v>
      </c>
      <c r="H14" s="264"/>
      <c r="I14" s="49">
        <f>IF(I9=0,0,ROUND(IF(H14&lt;&gt;"",VLOOKUP(H14,'1.0'!Q$75:R$77,2),0)*3.3333,2))</f>
        <v>0</v>
      </c>
      <c r="J14" s="276"/>
      <c r="K14" s="276"/>
      <c r="L14" s="269"/>
      <c r="M14" s="269"/>
    </row>
    <row r="15" spans="1:14" ht="71.5" customHeight="1">
      <c r="A15" s="402"/>
      <c r="B15" s="402"/>
      <c r="C15" s="402"/>
      <c r="D15" s="323" t="s">
        <v>95</v>
      </c>
      <c r="E15" s="325" t="s">
        <v>352</v>
      </c>
      <c r="F15" s="264"/>
      <c r="G15" s="49">
        <f>IF(G9=0,0,ROUND(IF(F15&lt;&gt;"",VLOOKUP(F15,'1.0'!E$69:F$71,2),0)*3.3333,2))</f>
        <v>0</v>
      </c>
      <c r="H15" s="264"/>
      <c r="I15" s="49">
        <f>IF(I9=0,0,ROUND(IF(H15&lt;&gt;"",VLOOKUP(H15,'1.0'!E$69:F$71,2),0)*3.3333,2))</f>
        <v>0</v>
      </c>
      <c r="J15" s="276"/>
      <c r="K15" s="276"/>
      <c r="L15" s="269"/>
      <c r="M15" s="269"/>
    </row>
    <row r="16" spans="1:14">
      <c r="L16" s="327"/>
      <c r="M16" s="327"/>
    </row>
  </sheetData>
  <sheetProtection formatColumns="0" selectLockedCells="1"/>
  <mergeCells count="8">
    <mergeCell ref="D1:M1"/>
    <mergeCell ref="A9:A15"/>
    <mergeCell ref="B9:B15"/>
    <mergeCell ref="C9:C15"/>
    <mergeCell ref="A1:C1"/>
    <mergeCell ref="A3:A8"/>
    <mergeCell ref="B3:B8"/>
    <mergeCell ref="C3:C8"/>
  </mergeCells>
  <conditionalFormatting sqref="H15 H3:H6 H8:H13">
    <cfRule type="cellIs" dxfId="239" priority="21" operator="equal">
      <formula>"No, en absoluto"</formula>
    </cfRule>
  </conditionalFormatting>
  <conditionalFormatting sqref="H3 H9">
    <cfRule type="cellIs" dxfId="238" priority="20" operator="equal">
      <formula>"Sí, aprobado"</formula>
    </cfRule>
  </conditionalFormatting>
  <conditionalFormatting sqref="H3 H9">
    <cfRule type="cellIs" dxfId="237" priority="19" operator="equal">
      <formula>"Sí, en borrador"</formula>
    </cfRule>
  </conditionalFormatting>
  <conditionalFormatting sqref="H8 H15 H4:H6 H10:H13">
    <cfRule type="cellIs" dxfId="236" priority="18" operator="equal">
      <formula>"Sí, en su mayoría"</formula>
    </cfRule>
  </conditionalFormatting>
  <conditionalFormatting sqref="H7 H14">
    <cfRule type="cellIs" dxfId="235" priority="15" operator="equal">
      <formula>"Sí, completamente"</formula>
    </cfRule>
    <cfRule type="cellIs" dxfId="234" priority="16" operator="equal">
      <formula>"No, en absoluto"</formula>
    </cfRule>
  </conditionalFormatting>
  <conditionalFormatting sqref="H4:H8 H10:H15">
    <cfRule type="cellIs" dxfId="233" priority="17" operator="equal">
      <formula>"Sí, en parte"</formula>
    </cfRule>
  </conditionalFormatting>
  <conditionalFormatting sqref="L2:M2">
    <cfRule type="duplicateValues" dxfId="232" priority="14"/>
  </conditionalFormatting>
  <conditionalFormatting sqref="H4:H8">
    <cfRule type="expression" dxfId="231" priority="12">
      <formula>$H$3="No, en absoluto"</formula>
    </cfRule>
  </conditionalFormatting>
  <conditionalFormatting sqref="H10:H15">
    <cfRule type="expression" dxfId="230" priority="10">
      <formula>$H$9="No, en absoluto"</formula>
    </cfRule>
  </conditionalFormatting>
  <conditionalFormatting sqref="F15 F3:F6 F8:F13">
    <cfRule type="cellIs" dxfId="229" priority="9" operator="equal">
      <formula>"No, en absoluto"</formula>
    </cfRule>
  </conditionalFormatting>
  <conditionalFormatting sqref="F3 F9">
    <cfRule type="cellIs" dxfId="228" priority="8" operator="equal">
      <formula>"Sí, aprobado"</formula>
    </cfRule>
  </conditionalFormatting>
  <conditionalFormatting sqref="F3 F9">
    <cfRule type="cellIs" dxfId="227" priority="7" operator="equal">
      <formula>"Sí, en borrador"</formula>
    </cfRule>
  </conditionalFormatting>
  <conditionalFormatting sqref="F8 F15 F4:F6 F10:F13">
    <cfRule type="cellIs" dxfId="226" priority="6" operator="equal">
      <formula>"Sí, en su mayoría"</formula>
    </cfRule>
  </conditionalFormatting>
  <conditionalFormatting sqref="F7 F14">
    <cfRule type="cellIs" dxfId="225" priority="3" operator="equal">
      <formula>"Sí, completamente"</formula>
    </cfRule>
    <cfRule type="cellIs" dxfId="224" priority="4" operator="equal">
      <formula>"No, en absoluto"</formula>
    </cfRule>
  </conditionalFormatting>
  <conditionalFormatting sqref="F4:F8 F10:F15">
    <cfRule type="cellIs" dxfId="223" priority="5" operator="equal">
      <formula>"Sí, en parte"</formula>
    </cfRule>
  </conditionalFormatting>
  <conditionalFormatting sqref="F4:F8">
    <cfRule type="expression" dxfId="222" priority="2">
      <formula>$F$3="No, en absoluto"</formula>
    </cfRule>
  </conditionalFormatting>
  <conditionalFormatting sqref="F10:F15">
    <cfRule type="expression" dxfId="221" priority="1">
      <formula>$F$9="No, en absoluto"</formula>
    </cfRule>
  </conditionalFormatting>
  <pageMargins left="0.7" right="0.7" top="0.75" bottom="0.75" header="0.3" footer="0.3"/>
  <pageSetup scale="85"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D00-000000000000}">
          <x14:formula1>
            <xm:f>'1.0'!$N$69:$N$71</xm:f>
          </x14:formula1>
          <xm:sqref>H9 F3 H3 F9</xm:sqref>
        </x14:dataValidation>
        <x14:dataValidation type="list" allowBlank="1" showInputMessage="1" showErrorMessage="1" xr:uid="{00000000-0002-0000-0D00-000001000000}">
          <x14:formula1>
            <xm:f>'1.0'!$Q$75:$Q$77</xm:f>
          </x14:formula1>
          <xm:sqref>H14 F7 H7 F14</xm:sqref>
        </x14:dataValidation>
        <x14:dataValidation type="list" allowBlank="1" showInputMessage="1" showErrorMessage="1" xr:uid="{00000000-0002-0000-0D00-000002000000}">
          <x14:formula1>
            <xm:f>'1.0'!$E$69:$E$71</xm:f>
          </x14:formula1>
          <xm:sqref>F15 F4:F6 H4:H6 F8 H8 F10:F13 H10:H13 H15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t110">
    <pageSetUpPr fitToPage="1"/>
  </sheetPr>
  <dimension ref="A1:M22"/>
  <sheetViews>
    <sheetView zoomScale="60" zoomScaleNormal="60" zoomScalePageLayoutView="55" workbookViewId="0">
      <pane xSplit="4" ySplit="2" topLeftCell="E18" activePane="bottomRight" state="frozen"/>
      <selection pane="topRight" activeCell="E1" sqref="E1"/>
      <selection pane="bottomLeft" activeCell="A3" sqref="A3"/>
      <selection pane="bottomRight" activeCell="D1" sqref="D1:M1"/>
    </sheetView>
  </sheetViews>
  <sheetFormatPr baseColWidth="10" defaultColWidth="9.1640625" defaultRowHeight="15"/>
  <cols>
    <col min="1" max="1" width="3.83203125" style="98" customWidth="1"/>
    <col min="2" max="2" width="35.5" style="98" customWidth="1"/>
    <col min="3" max="3" width="18.83203125" style="98" customWidth="1"/>
    <col min="4" max="4" width="15.83203125" style="98" customWidth="1"/>
    <col min="5" max="5" width="35.83203125" style="92" customWidth="1"/>
    <col min="6" max="6" width="24.33203125" style="92" customWidth="1"/>
    <col min="7" max="7" width="16.5" style="98" customWidth="1"/>
    <col min="8" max="8" width="23.5" style="92" customWidth="1"/>
    <col min="9" max="9" width="14.6640625" style="98" customWidth="1"/>
    <col min="10" max="11" width="35.83203125" style="92" customWidth="1"/>
    <col min="12" max="12" width="30.33203125" style="92" customWidth="1"/>
    <col min="13" max="13" width="31.5" style="92" customWidth="1"/>
    <col min="14" max="16384" width="9.1640625" style="92"/>
  </cols>
  <sheetData>
    <row r="1" spans="1:13" ht="156" customHeight="1">
      <c r="A1" s="411" t="s">
        <v>103</v>
      </c>
      <c r="B1" s="411"/>
      <c r="C1" s="411"/>
      <c r="D1" s="403" t="s">
        <v>104</v>
      </c>
      <c r="E1" s="404"/>
      <c r="F1" s="404"/>
      <c r="G1" s="404"/>
      <c r="H1" s="404"/>
      <c r="I1" s="404"/>
      <c r="J1" s="404"/>
      <c r="K1" s="404"/>
      <c r="L1" s="404"/>
      <c r="M1" s="405"/>
    </row>
    <row r="2" spans="1:13" ht="46.5" customHeight="1">
      <c r="A2" s="324" t="s">
        <v>0</v>
      </c>
      <c r="B2" s="324" t="s">
        <v>35</v>
      </c>
      <c r="C2" s="324" t="s">
        <v>80</v>
      </c>
      <c r="D2" s="324" t="s">
        <v>36</v>
      </c>
      <c r="E2" s="324" t="s">
        <v>37</v>
      </c>
      <c r="F2" s="270" t="s">
        <v>38</v>
      </c>
      <c r="G2" s="271" t="s">
        <v>81</v>
      </c>
      <c r="H2" s="270" t="s">
        <v>39</v>
      </c>
      <c r="I2" s="271" t="s">
        <v>40</v>
      </c>
      <c r="J2" s="270" t="s">
        <v>82</v>
      </c>
      <c r="K2" s="274" t="s">
        <v>83</v>
      </c>
      <c r="L2" s="270" t="s">
        <v>385</v>
      </c>
      <c r="M2" s="282" t="s">
        <v>386</v>
      </c>
    </row>
    <row r="3" spans="1:13" ht="71.5" customHeight="1">
      <c r="A3" s="402">
        <v>1</v>
      </c>
      <c r="B3" s="402" t="s">
        <v>182</v>
      </c>
      <c r="C3" s="402" t="s">
        <v>47</v>
      </c>
      <c r="D3" s="323" t="s">
        <v>41</v>
      </c>
      <c r="E3" s="325" t="s">
        <v>353</v>
      </c>
      <c r="F3" s="264"/>
      <c r="G3" s="49">
        <f>ROUND(IF(F3&lt;&gt;"",VLOOKUP(F3,'1.0'!X$80:Y$82,2),0)*3.3333,2)</f>
        <v>0</v>
      </c>
      <c r="H3" s="264"/>
      <c r="I3" s="49">
        <f>ROUND(IF(H3&lt;&gt;"",VLOOKUP(H3,'1.0'!X$80:Y$82,2),0)*3.3333,2)</f>
        <v>0</v>
      </c>
      <c r="J3" s="276"/>
      <c r="K3" s="276"/>
      <c r="L3" s="269"/>
      <c r="M3" s="269"/>
    </row>
    <row r="4" spans="1:13" ht="90">
      <c r="A4" s="402"/>
      <c r="B4" s="402"/>
      <c r="C4" s="402"/>
      <c r="D4" s="323" t="s">
        <v>42</v>
      </c>
      <c r="E4" s="325" t="s">
        <v>354</v>
      </c>
      <c r="F4" s="264"/>
      <c r="G4" s="49">
        <f>IF(G3=0,0,ROUND(IF(F4&lt;&gt;"",VLOOKUP(F4,'1.0'!E$69:F$71,2),0)*3.3333,2))</f>
        <v>0</v>
      </c>
      <c r="H4" s="264"/>
      <c r="I4" s="49">
        <f>IF(I3=0,0,ROUND(IF(H4&lt;&gt;"",VLOOKUP(H4,'1.0'!E$69:F$71,2),0)*3.3333,2))</f>
        <v>0</v>
      </c>
      <c r="J4" s="276"/>
      <c r="K4" s="276"/>
      <c r="L4" s="269"/>
      <c r="M4" s="269"/>
    </row>
    <row r="5" spans="1:13" ht="45">
      <c r="A5" s="402"/>
      <c r="B5" s="402"/>
      <c r="C5" s="402"/>
      <c r="D5" s="323" t="s">
        <v>43</v>
      </c>
      <c r="E5" s="325" t="s">
        <v>355</v>
      </c>
      <c r="F5" s="264"/>
      <c r="G5" s="49">
        <f>IF(G3=0,0,ROUND(IF(F5&lt;&gt;"",VLOOKUP(F5,'1.0'!E$69:F$71,2),0)*3.3333,2))</f>
        <v>0</v>
      </c>
      <c r="H5" s="264"/>
      <c r="I5" s="49">
        <f>IF(I3=0,0,ROUND(IF(H5&lt;&gt;"",VLOOKUP(H5,'1.0'!E$69:F$71,2),0)*3.3333,2))</f>
        <v>0</v>
      </c>
      <c r="J5" s="276"/>
      <c r="K5" s="276"/>
      <c r="L5" s="269"/>
      <c r="M5" s="269"/>
    </row>
    <row r="6" spans="1:13" ht="60">
      <c r="A6" s="402"/>
      <c r="B6" s="402"/>
      <c r="C6" s="402"/>
      <c r="D6" s="323" t="s">
        <v>44</v>
      </c>
      <c r="E6" s="325" t="s">
        <v>356</v>
      </c>
      <c r="F6" s="264"/>
      <c r="G6" s="49">
        <f>IF(G3=0,0,ROUND(IF(F6&lt;&gt;"",VLOOKUP(F6,'1.0'!V$82:W$83,2),0)*5,2))</f>
        <v>0</v>
      </c>
      <c r="H6" s="264"/>
      <c r="I6" s="49">
        <f>IF(I3=0,0,ROUND(IF(H6&lt;&gt;"",VLOOKUP(H6,'1.0'!V$82:W$83,2),0)*5,2))</f>
        <v>0</v>
      </c>
      <c r="J6" s="276"/>
      <c r="K6" s="276"/>
      <c r="L6" s="269"/>
      <c r="M6" s="269"/>
    </row>
    <row r="7" spans="1:13" ht="45">
      <c r="A7" s="402"/>
      <c r="B7" s="402"/>
      <c r="C7" s="402"/>
      <c r="D7" s="323" t="s">
        <v>91</v>
      </c>
      <c r="E7" s="325" t="s">
        <v>357</v>
      </c>
      <c r="F7" s="264"/>
      <c r="G7" s="49">
        <f>IF(G3=0,0,ROUND(IF(F7&lt;&gt;"",VLOOKUP(F7,'1.0'!Q$75:R$77,2),0)*3.3333,2))</f>
        <v>0</v>
      </c>
      <c r="H7" s="264"/>
      <c r="I7" s="49">
        <f>IF(I3=0,0,ROUND(IF(H7&lt;&gt;"",VLOOKUP(H7,'1.0'!Q$75:R$77,2),0)*3.3333,2))</f>
        <v>0</v>
      </c>
      <c r="J7" s="276"/>
      <c r="K7" s="276"/>
      <c r="L7" s="269"/>
      <c r="M7" s="269"/>
    </row>
    <row r="8" spans="1:13" ht="45">
      <c r="A8" s="402"/>
      <c r="B8" s="402"/>
      <c r="C8" s="402"/>
      <c r="D8" s="323" t="s">
        <v>95</v>
      </c>
      <c r="E8" s="325" t="s">
        <v>358</v>
      </c>
      <c r="F8" s="264"/>
      <c r="G8" s="49">
        <f>IF(G3=0,0,ROUND(IF(F8&lt;&gt;"",VLOOKUP(F8,'1.0'!E$69:F$71,2),0)*3.3333,2))</f>
        <v>0</v>
      </c>
      <c r="H8" s="264"/>
      <c r="I8" s="49">
        <f>IF(I3=0,0,ROUND(IF(H8&lt;&gt;"",VLOOKUP(H8,'1.0'!E$69:F$71,2),0)*3.3333,2))</f>
        <v>0</v>
      </c>
      <c r="J8" s="276"/>
      <c r="K8" s="276"/>
      <c r="L8" s="269"/>
      <c r="M8" s="269"/>
    </row>
    <row r="9" spans="1:13" ht="49.75" customHeight="1">
      <c r="A9" s="402">
        <v>2</v>
      </c>
      <c r="B9" s="402" t="s">
        <v>183</v>
      </c>
      <c r="C9" s="402" t="s">
        <v>47</v>
      </c>
      <c r="D9" s="323" t="s">
        <v>41</v>
      </c>
      <c r="E9" s="325" t="s">
        <v>359</v>
      </c>
      <c r="F9" s="264"/>
      <c r="G9" s="49">
        <f>ROUND(IF(F9&lt;&gt;"",VLOOKUP(F9,'1.0'!N$69:O$71,2),0)*3.3333,2)</f>
        <v>0</v>
      </c>
      <c r="H9" s="264"/>
      <c r="I9" s="49">
        <f>ROUND(IF(H9&lt;&gt;"",VLOOKUP(H9,'1.0'!N$69:O$71,2),0)*3.3333,2)</f>
        <v>0</v>
      </c>
      <c r="J9" s="276"/>
      <c r="K9" s="276"/>
      <c r="L9" s="269"/>
      <c r="M9" s="269"/>
    </row>
    <row r="10" spans="1:13" ht="59.25" customHeight="1">
      <c r="A10" s="402"/>
      <c r="B10" s="402"/>
      <c r="C10" s="402"/>
      <c r="D10" s="323" t="s">
        <v>42</v>
      </c>
      <c r="E10" s="325" t="s">
        <v>360</v>
      </c>
      <c r="F10" s="264"/>
      <c r="G10" s="49">
        <f>IF(G9=0,0,ROUND(IF(F10&lt;&gt;"",VLOOKUP(F10,'1.0'!E$69:F$71,2),0)*3.3333,2))</f>
        <v>0</v>
      </c>
      <c r="H10" s="264"/>
      <c r="I10" s="49">
        <f>IF(I9=0,0,ROUND(IF(H10&lt;&gt;"",VLOOKUP(H10,'1.0'!E$69:F$71,2),0)*3.3333,2))</f>
        <v>0</v>
      </c>
      <c r="J10" s="276"/>
      <c r="K10" s="276"/>
      <c r="L10" s="269"/>
      <c r="M10" s="269"/>
    </row>
    <row r="11" spans="1:13" ht="74.25" customHeight="1">
      <c r="A11" s="402"/>
      <c r="B11" s="402"/>
      <c r="C11" s="402"/>
      <c r="D11" s="323" t="s">
        <v>43</v>
      </c>
      <c r="E11" s="325" t="s">
        <v>361</v>
      </c>
      <c r="F11" s="264"/>
      <c r="G11" s="49">
        <f>IF(G9=0,0,ROUND(IF(F11&lt;&gt;"",VLOOKUP(F11,'1.0'!E$69:F$71,2),0)*3.3333,2))</f>
        <v>0</v>
      </c>
      <c r="H11" s="264"/>
      <c r="I11" s="49">
        <f>IF(I9=0,0,ROUND(IF(H11&lt;&gt;"",VLOOKUP(H11,'1.0'!E$69:F$71,2),0)*3.3333,2))</f>
        <v>0</v>
      </c>
      <c r="J11" s="276"/>
      <c r="K11" s="276"/>
      <c r="L11" s="269"/>
      <c r="M11" s="269"/>
    </row>
    <row r="12" spans="1:13" ht="82.5" customHeight="1">
      <c r="A12" s="402"/>
      <c r="B12" s="402"/>
      <c r="C12" s="402"/>
      <c r="D12" s="323" t="s">
        <v>44</v>
      </c>
      <c r="E12" s="325" t="s">
        <v>362</v>
      </c>
      <c r="F12" s="264"/>
      <c r="G12" s="49">
        <f>IF(G9=0,0,ROUND(IF(F12&lt;&gt;"",VLOOKUP(F12,'1.0'!E$69:F$71,2),0)*3.3333,2))</f>
        <v>0</v>
      </c>
      <c r="H12" s="264"/>
      <c r="I12" s="49">
        <f>IF(I9=0,0,ROUND(IF(H12&lt;&gt;"",VLOOKUP(H12,'1.0'!E$69:F$71,2),0)*3.3333,2))</f>
        <v>0</v>
      </c>
      <c r="J12" s="320"/>
      <c r="K12" s="320"/>
      <c r="L12" s="319"/>
      <c r="M12" s="269"/>
    </row>
    <row r="13" spans="1:13" ht="50.25" hidden="1" customHeight="1">
      <c r="A13" s="402"/>
      <c r="B13" s="402"/>
      <c r="C13" s="402"/>
      <c r="D13" s="323" t="s">
        <v>91</v>
      </c>
      <c r="E13" s="272" t="s">
        <v>1</v>
      </c>
      <c r="F13" s="272"/>
      <c r="G13" s="97">
        <v>0</v>
      </c>
      <c r="H13" s="272"/>
      <c r="I13" s="97">
        <v>0</v>
      </c>
      <c r="J13" s="276"/>
      <c r="K13" s="276"/>
      <c r="L13" s="269"/>
      <c r="M13" s="269"/>
    </row>
    <row r="14" spans="1:13" ht="50.25" hidden="1" customHeight="1">
      <c r="A14" s="402"/>
      <c r="B14" s="402"/>
      <c r="C14" s="402"/>
      <c r="D14" s="323" t="s">
        <v>95</v>
      </c>
      <c r="E14" s="272" t="s">
        <v>1</v>
      </c>
      <c r="F14" s="272"/>
      <c r="G14" s="97">
        <v>0</v>
      </c>
      <c r="H14" s="272"/>
      <c r="I14" s="97">
        <v>0</v>
      </c>
      <c r="J14" s="276"/>
      <c r="K14" s="276"/>
      <c r="L14" s="269"/>
      <c r="M14" s="269"/>
    </row>
    <row r="15" spans="1:13" ht="61.75" customHeight="1">
      <c r="A15" s="402">
        <v>3</v>
      </c>
      <c r="B15" s="402" t="s">
        <v>184</v>
      </c>
      <c r="C15" s="402" t="s">
        <v>2</v>
      </c>
      <c r="D15" s="323" t="s">
        <v>41</v>
      </c>
      <c r="E15" s="325" t="s">
        <v>363</v>
      </c>
      <c r="F15" s="264"/>
      <c r="G15" s="49">
        <f>ROUND(IF(F15&lt;&gt;"",VLOOKUP(F15,'1.0'!T$81:U$82,2),0)*5,2)</f>
        <v>0</v>
      </c>
      <c r="H15" s="264"/>
      <c r="I15" s="49">
        <f>ROUND(IF(H15&lt;&gt;"",VLOOKUP(H15,'1.0'!T$81:U$82,2),0)*5,2)</f>
        <v>0</v>
      </c>
      <c r="J15" s="276"/>
      <c r="K15" s="276"/>
      <c r="L15" s="269"/>
      <c r="M15" s="269"/>
    </row>
    <row r="16" spans="1:13" ht="90">
      <c r="A16" s="402"/>
      <c r="B16" s="402"/>
      <c r="C16" s="402"/>
      <c r="D16" s="323" t="s">
        <v>42</v>
      </c>
      <c r="E16" s="325" t="s">
        <v>364</v>
      </c>
      <c r="F16" s="264"/>
      <c r="G16" s="49">
        <f>IF(G15=0,0,ROUND(IF(F16&lt;&gt;"",VLOOKUP(F16,'1.0'!E$69:F$71,2),0)*3.3333,2))</f>
        <v>0</v>
      </c>
      <c r="H16" s="264"/>
      <c r="I16" s="49">
        <f>IF(I15=0,0,ROUND(IF(H16&lt;&gt;"",VLOOKUP(H16,'1.0'!E$69:F$71,2),0)*3.3333,2))</f>
        <v>0</v>
      </c>
      <c r="J16" s="276"/>
      <c r="K16" s="276"/>
      <c r="L16" s="269"/>
      <c r="M16" s="269"/>
    </row>
    <row r="17" spans="1:13" ht="90">
      <c r="A17" s="402"/>
      <c r="B17" s="402"/>
      <c r="C17" s="402"/>
      <c r="D17" s="323" t="s">
        <v>43</v>
      </c>
      <c r="E17" s="325" t="s">
        <v>365</v>
      </c>
      <c r="F17" s="264"/>
      <c r="G17" s="49">
        <f>IF(G15=0,0,ROUND(IF(F17&lt;&gt;"",VLOOKUP(F17,'1.0'!E$69:F$71,2),0)*3.3333,2))</f>
        <v>0</v>
      </c>
      <c r="H17" s="264"/>
      <c r="I17" s="49">
        <f>IF(I15=0,0,ROUND(IF(H17&lt;&gt;"",VLOOKUP(H17,'1.0'!E$69:F$71,2),0)*3.3333,2))</f>
        <v>0</v>
      </c>
      <c r="J17" s="320"/>
      <c r="K17" s="320"/>
      <c r="L17" s="319"/>
      <c r="M17" s="269"/>
    </row>
    <row r="18" spans="1:13" ht="105">
      <c r="A18" s="402"/>
      <c r="B18" s="402"/>
      <c r="C18" s="402"/>
      <c r="D18" s="323" t="s">
        <v>44</v>
      </c>
      <c r="E18" s="325" t="s">
        <v>366</v>
      </c>
      <c r="F18" s="264"/>
      <c r="G18" s="49">
        <f>IF(G15=0,0,ROUND(IF(F18&lt;&gt;"",VLOOKUP(F18,'1.0'!E$69:F$71,2),0)*3.3333,2))</f>
        <v>0</v>
      </c>
      <c r="H18" s="264"/>
      <c r="I18" s="49">
        <f>IF(I15=0,0,ROUND(IF(H18&lt;&gt;"",VLOOKUP(H18,'1.0'!E$69:F$71,2),0)*3.3333,2))</f>
        <v>0</v>
      </c>
      <c r="J18" s="276"/>
      <c r="K18" s="276"/>
      <c r="L18" s="269"/>
      <c r="M18" s="269"/>
    </row>
    <row r="19" spans="1:13" ht="90">
      <c r="A19" s="402"/>
      <c r="B19" s="402"/>
      <c r="C19" s="402"/>
      <c r="D19" s="323" t="s">
        <v>84</v>
      </c>
      <c r="E19" s="325" t="s">
        <v>367</v>
      </c>
      <c r="F19" s="264"/>
      <c r="G19" s="49">
        <f>IF(G15=0,0,ROUND(IF(F19&lt;&gt;"",VLOOKUP(F19,'1.0'!E$69:F$71,2),0)*3.3333,2))</f>
        <v>0</v>
      </c>
      <c r="H19" s="264"/>
      <c r="I19" s="49">
        <f>IF(I15=0,0,ROUND(IF(H19&lt;&gt;"",VLOOKUP(H19,'1.0'!E$69:F$71,2),0)*3.3333,2))</f>
        <v>0</v>
      </c>
      <c r="J19" s="276"/>
      <c r="K19" s="276"/>
      <c r="L19" s="269"/>
      <c r="M19" s="269"/>
    </row>
    <row r="20" spans="1:13" ht="90">
      <c r="A20" s="402"/>
      <c r="B20" s="402"/>
      <c r="C20" s="402"/>
      <c r="D20" s="323" t="s">
        <v>91</v>
      </c>
      <c r="E20" s="325" t="s">
        <v>368</v>
      </c>
      <c r="F20" s="264"/>
      <c r="G20" s="49">
        <f>IF(G15=0,0,ROUND(IF(F20&lt;&gt;"",VLOOKUP(F20,'1.0'!Q$75:R$77,2),0)*3.3333,2))</f>
        <v>0</v>
      </c>
      <c r="H20" s="264"/>
      <c r="I20" s="49">
        <f>IF(I15=0,0,ROUND(IF(H20&lt;&gt;"",VLOOKUP(H20,'1.0'!Q$75:R$77,2),0)*3.3333,2))</f>
        <v>0</v>
      </c>
      <c r="J20" s="276"/>
      <c r="K20" s="276"/>
      <c r="L20" s="269"/>
      <c r="M20" s="269"/>
    </row>
    <row r="21" spans="1:13" ht="90">
      <c r="A21" s="402"/>
      <c r="B21" s="402"/>
      <c r="C21" s="402"/>
      <c r="D21" s="323" t="s">
        <v>95</v>
      </c>
      <c r="E21" s="325" t="s">
        <v>369</v>
      </c>
      <c r="F21" s="264"/>
      <c r="G21" s="49">
        <f>IF(G15=0,0,ROUND(IF(F21&lt;&gt;"",VLOOKUP(F21,'1.0'!E$69:F$71,2),0)*3.3333,2))</f>
        <v>0</v>
      </c>
      <c r="H21" s="264"/>
      <c r="I21" s="49">
        <f>IF(I15=0,0,ROUND(IF(H21&lt;&gt;"",VLOOKUP(H21,'1.0'!E$69:F$71,2),0)*3.3333,2))</f>
        <v>0</v>
      </c>
      <c r="J21" s="276"/>
      <c r="K21" s="276"/>
      <c r="L21" s="269"/>
      <c r="M21" s="269"/>
    </row>
    <row r="22" spans="1:13">
      <c r="L22" s="327"/>
      <c r="M22" s="327"/>
    </row>
  </sheetData>
  <sheetProtection formatColumns="0" selectLockedCells="1"/>
  <dataConsolidate/>
  <mergeCells count="11">
    <mergeCell ref="A1:C1"/>
    <mergeCell ref="A3:A8"/>
    <mergeCell ref="B3:B8"/>
    <mergeCell ref="C3:C8"/>
    <mergeCell ref="D1:M1"/>
    <mergeCell ref="A9:A14"/>
    <mergeCell ref="B9:B14"/>
    <mergeCell ref="C9:C14"/>
    <mergeCell ref="A15:A21"/>
    <mergeCell ref="B15:B21"/>
    <mergeCell ref="C15:C21"/>
  </mergeCells>
  <conditionalFormatting sqref="H21 H16:H19 H3:H5 H8:H12">
    <cfRule type="cellIs" dxfId="220" priority="30" operator="equal">
      <formula>"No, en absoluto"</formula>
    </cfRule>
  </conditionalFormatting>
  <conditionalFormatting sqref="H3 H6 H15">
    <cfRule type="cellIs" dxfId="219" priority="29" operator="equal">
      <formula>"Sí"</formula>
    </cfRule>
  </conditionalFormatting>
  <conditionalFormatting sqref="H3">
    <cfRule type="cellIs" dxfId="218" priority="28" operator="equal">
      <formula>"Sí, como borrador"</formula>
    </cfRule>
  </conditionalFormatting>
  <conditionalFormatting sqref="H6 H15">
    <cfRule type="cellIs" dxfId="217" priority="27" operator="equal">
      <formula>"No"</formula>
    </cfRule>
  </conditionalFormatting>
  <conditionalFormatting sqref="H21 H16:H19 H8 H4:H5 H10:H12">
    <cfRule type="cellIs" dxfId="216" priority="26" operator="equal">
      <formula>"Sí, en su mayoría"</formula>
    </cfRule>
  </conditionalFormatting>
  <conditionalFormatting sqref="H9">
    <cfRule type="cellIs" dxfId="215" priority="23" operator="equal">
      <formula>"Sí, en borrador"</formula>
    </cfRule>
    <cfRule type="cellIs" dxfId="214" priority="24" operator="equal">
      <formula>"Sí, aprobado"</formula>
    </cfRule>
  </conditionalFormatting>
  <conditionalFormatting sqref="H20 H7">
    <cfRule type="cellIs" dxfId="213" priority="21" operator="equal">
      <formula>"Sí, completamente"</formula>
    </cfRule>
    <cfRule type="cellIs" dxfId="212" priority="22" operator="equal">
      <formula>"No, en absoluto"</formula>
    </cfRule>
  </conditionalFormatting>
  <conditionalFormatting sqref="H4:H5 H7:H8 H16:H21 H10:H12">
    <cfRule type="cellIs" dxfId="211" priority="25" operator="equal">
      <formula>"Sí, en parte"</formula>
    </cfRule>
  </conditionalFormatting>
  <conditionalFormatting sqref="L2:M2">
    <cfRule type="duplicateValues" dxfId="210" priority="20"/>
  </conditionalFormatting>
  <conditionalFormatting sqref="H4:H8">
    <cfRule type="expression" dxfId="209" priority="18">
      <formula>$H$3="No, en absoluto"</formula>
    </cfRule>
  </conditionalFormatting>
  <conditionalFormatting sqref="H10:H12">
    <cfRule type="expression" dxfId="208" priority="16">
      <formula>$H$9="No, en absoluto"</formula>
    </cfRule>
  </conditionalFormatting>
  <conditionalFormatting sqref="H16:H21">
    <cfRule type="expression" dxfId="207" priority="14">
      <formula>$H$15="No"</formula>
    </cfRule>
  </conditionalFormatting>
  <conditionalFormatting sqref="F21 F16:F19 F3:F5 F8:F12">
    <cfRule type="cellIs" dxfId="206" priority="13" operator="equal">
      <formula>"No, en absoluto"</formula>
    </cfRule>
  </conditionalFormatting>
  <conditionalFormatting sqref="F3 F6 F15">
    <cfRule type="cellIs" dxfId="205" priority="12" operator="equal">
      <formula>"Sí"</formula>
    </cfRule>
  </conditionalFormatting>
  <conditionalFormatting sqref="F3">
    <cfRule type="cellIs" dxfId="204" priority="11" operator="equal">
      <formula>"Sí, como borrador"</formula>
    </cfRule>
  </conditionalFormatting>
  <conditionalFormatting sqref="F6 F15">
    <cfRule type="cellIs" dxfId="203" priority="10" operator="equal">
      <formula>"No"</formula>
    </cfRule>
  </conditionalFormatting>
  <conditionalFormatting sqref="F21 F16:F19 F8 F4:F5 F10:F12">
    <cfRule type="cellIs" dxfId="202" priority="9" operator="equal">
      <formula>"Sí, en su mayoría"</formula>
    </cfRule>
  </conditionalFormatting>
  <conditionalFormatting sqref="F9">
    <cfRule type="cellIs" dxfId="201" priority="6" operator="equal">
      <formula>"Sí, en borrador"</formula>
    </cfRule>
    <cfRule type="cellIs" dxfId="200" priority="7" operator="equal">
      <formula>"Sí, aprobado"</formula>
    </cfRule>
  </conditionalFormatting>
  <conditionalFormatting sqref="F20 F7">
    <cfRule type="cellIs" dxfId="199" priority="4" operator="equal">
      <formula>"Sí, completamente"</formula>
    </cfRule>
    <cfRule type="cellIs" dxfId="198" priority="5" operator="equal">
      <formula>"No, en absoluto"</formula>
    </cfRule>
  </conditionalFormatting>
  <conditionalFormatting sqref="F4:F5 F7:F8 F16:F21 F10:F12">
    <cfRule type="cellIs" dxfId="197" priority="8" operator="equal">
      <formula>"Sí, en parte"</formula>
    </cfRule>
  </conditionalFormatting>
  <conditionalFormatting sqref="F4:F8">
    <cfRule type="expression" dxfId="196" priority="3">
      <formula>$F$3="No, en absoluto"</formula>
    </cfRule>
  </conditionalFormatting>
  <conditionalFormatting sqref="F10:F12">
    <cfRule type="expression" dxfId="195" priority="2">
      <formula>$F$9="No, en absoluto"</formula>
    </cfRule>
  </conditionalFormatting>
  <conditionalFormatting sqref="F16:F21">
    <cfRule type="expression" dxfId="194" priority="1">
      <formula>$F$15="No"</formula>
    </cfRule>
  </conditionalFormatting>
  <pageMargins left="0.7" right="0.7" top="0.75" bottom="0.75" header="0.3" footer="0.3"/>
  <pageSetup scale="76" fitToHeight="0" orientation="landscape"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E00-000000000000}">
          <x14:formula1>
            <xm:f>'1.0'!$T$81:$T$82</xm:f>
          </x14:formula1>
          <xm:sqref>H15 F15</xm:sqref>
        </x14:dataValidation>
        <x14:dataValidation type="list" allowBlank="1" showInputMessage="1" showErrorMessage="1" xr:uid="{00000000-0002-0000-0E00-000001000000}">
          <x14:formula1>
            <xm:f>'1.0'!$X$80:$X$82</xm:f>
          </x14:formula1>
          <xm:sqref>H3 F3</xm:sqref>
        </x14:dataValidation>
        <x14:dataValidation type="list" allowBlank="1" showInputMessage="1" showErrorMessage="1" xr:uid="{00000000-0002-0000-0E00-000002000000}">
          <x14:formula1>
            <xm:f>'1.0'!$V$82:$V$83</xm:f>
          </x14:formula1>
          <xm:sqref>H6 F6</xm:sqref>
        </x14:dataValidation>
        <x14:dataValidation type="list" allowBlank="1" showInputMessage="1" showErrorMessage="1" xr:uid="{00000000-0002-0000-0E00-000003000000}">
          <x14:formula1>
            <xm:f>'1.0'!$Q$75:$Q$77</xm:f>
          </x14:formula1>
          <xm:sqref>H20 H7 F7 F20</xm:sqref>
        </x14:dataValidation>
        <x14:dataValidation type="list" allowBlank="1" showInputMessage="1" showErrorMessage="1" xr:uid="{00000000-0002-0000-0E00-000004000000}">
          <x14:formula1>
            <xm:f>'1.0'!$N$69:$N$71</xm:f>
          </x14:formula1>
          <xm:sqref>H9 F9</xm:sqref>
        </x14:dataValidation>
        <x14:dataValidation type="list" allowBlank="1" showInputMessage="1" showErrorMessage="1" xr:uid="{00000000-0002-0000-0E00-000005000000}">
          <x14:formula1>
            <xm:f>'1.0'!$E$69:$E$71</xm:f>
          </x14:formula1>
          <xm:sqref>H21 F21 F4:F5 H4:H5 F8 H8 F10:F12 H10:H12 F16:F19 H16:H19</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t120">
    <pageSetUpPr fitToPage="1"/>
  </sheetPr>
  <dimension ref="A1:N21"/>
  <sheetViews>
    <sheetView zoomScale="60" zoomScaleNormal="60" zoomScalePageLayoutView="55" workbookViewId="0">
      <pane xSplit="4" ySplit="2" topLeftCell="E3" activePane="bottomRight" state="frozen"/>
      <selection pane="topRight" activeCell="E1" sqref="E1"/>
      <selection pane="bottomLeft" activeCell="A3" sqref="A3"/>
      <selection pane="bottomRight" activeCell="F7" sqref="F7"/>
    </sheetView>
  </sheetViews>
  <sheetFormatPr baseColWidth="10" defaultColWidth="9.1640625" defaultRowHeight="15"/>
  <cols>
    <col min="1" max="1" width="3.83203125" style="98" customWidth="1"/>
    <col min="2" max="2" width="35.5" style="98" customWidth="1"/>
    <col min="3" max="3" width="18.83203125" style="98" customWidth="1"/>
    <col min="4" max="4" width="15.83203125" style="98" customWidth="1"/>
    <col min="5" max="5" width="35.83203125" style="92" customWidth="1"/>
    <col min="6" max="6" width="26.6640625" style="92" customWidth="1"/>
    <col min="7" max="7" width="18.1640625" style="98" customWidth="1"/>
    <col min="8" max="8" width="26.5" style="92" customWidth="1"/>
    <col min="9" max="9" width="15.83203125" style="98" customWidth="1"/>
    <col min="10" max="11" width="35.83203125" style="92" customWidth="1"/>
    <col min="12" max="12" width="36" style="92" customWidth="1"/>
    <col min="13" max="13" width="34" style="92" customWidth="1"/>
    <col min="14" max="16384" width="9.1640625" style="92"/>
  </cols>
  <sheetData>
    <row r="1" spans="1:14" ht="151.5" customHeight="1">
      <c r="A1" s="411" t="s">
        <v>105</v>
      </c>
      <c r="B1" s="411"/>
      <c r="C1" s="411"/>
      <c r="D1" s="403" t="s">
        <v>185</v>
      </c>
      <c r="E1" s="404"/>
      <c r="F1" s="404"/>
      <c r="G1" s="404"/>
      <c r="H1" s="404"/>
      <c r="I1" s="404"/>
      <c r="J1" s="404"/>
      <c r="K1" s="404"/>
      <c r="L1" s="404"/>
      <c r="M1" s="404"/>
      <c r="N1" s="277"/>
    </row>
    <row r="2" spans="1:14" ht="46.5" customHeight="1">
      <c r="A2" s="323" t="s">
        <v>0</v>
      </c>
      <c r="B2" s="323" t="s">
        <v>35</v>
      </c>
      <c r="C2" s="323" t="s">
        <v>80</v>
      </c>
      <c r="D2" s="323" t="s">
        <v>36</v>
      </c>
      <c r="E2" s="323" t="s">
        <v>37</v>
      </c>
      <c r="F2" s="323" t="s">
        <v>38</v>
      </c>
      <c r="G2" s="339" t="s">
        <v>81</v>
      </c>
      <c r="H2" s="323" t="s">
        <v>39</v>
      </c>
      <c r="I2" s="339" t="s">
        <v>40</v>
      </c>
      <c r="J2" s="323" t="s">
        <v>82</v>
      </c>
      <c r="K2" s="323" t="s">
        <v>83</v>
      </c>
      <c r="L2" s="323" t="s">
        <v>385</v>
      </c>
      <c r="M2" s="323" t="s">
        <v>386</v>
      </c>
    </row>
    <row r="3" spans="1:14" ht="36.75" customHeight="1">
      <c r="A3" s="402">
        <v>1</v>
      </c>
      <c r="B3" s="402" t="s">
        <v>186</v>
      </c>
      <c r="C3" s="402" t="s">
        <v>47</v>
      </c>
      <c r="D3" s="323" t="s">
        <v>41</v>
      </c>
      <c r="E3" s="325" t="s">
        <v>370</v>
      </c>
      <c r="F3" s="264"/>
      <c r="G3" s="49">
        <f>ROUND(IF(F3&lt;&gt;"",VLOOKUP(F3,'1.0'!N$69:O$71,2),0)*3.3333,2)</f>
        <v>0</v>
      </c>
      <c r="H3" s="264"/>
      <c r="I3" s="49">
        <f>ROUND(IF(H3&lt;&gt;"",VLOOKUP(H3,'1.0'!N$69:O$71,2),0)*3.3333,2)</f>
        <v>0</v>
      </c>
      <c r="J3" s="276"/>
      <c r="K3" s="276"/>
      <c r="L3" s="269"/>
      <c r="M3" s="269"/>
    </row>
    <row r="4" spans="1:14" ht="75">
      <c r="A4" s="402"/>
      <c r="B4" s="402"/>
      <c r="C4" s="402"/>
      <c r="D4" s="323" t="s">
        <v>42</v>
      </c>
      <c r="E4" s="325" t="s">
        <v>371</v>
      </c>
      <c r="F4" s="264"/>
      <c r="G4" s="49">
        <f>IF(G3=0,0,ROUND(IF(F4&lt;&gt;"",VLOOKUP(F4,'1.0'!E$69:F$71,2),0)*3.3333,2))</f>
        <v>0</v>
      </c>
      <c r="H4" s="264"/>
      <c r="I4" s="49">
        <f>IF(I3=0,0,ROUND(IF(H4&lt;&gt;"",VLOOKUP(H4,'1.0'!E$69:F$71,2),0)*3.3333,2))</f>
        <v>0</v>
      </c>
      <c r="J4" s="276"/>
      <c r="K4" s="276"/>
      <c r="L4" s="269"/>
      <c r="M4" s="269"/>
    </row>
    <row r="5" spans="1:14" ht="61.75" customHeight="1">
      <c r="A5" s="402"/>
      <c r="B5" s="402"/>
      <c r="C5" s="402"/>
      <c r="D5" s="323" t="s">
        <v>43</v>
      </c>
      <c r="E5" s="325" t="s">
        <v>372</v>
      </c>
      <c r="F5" s="264"/>
      <c r="G5" s="49">
        <f>IF(G3=0,0,ROUND(IF(F5&lt;&gt;"",VLOOKUP(F5,'1.0'!E$69:F$71,2),0)*3.3333,2))</f>
        <v>0</v>
      </c>
      <c r="H5" s="264"/>
      <c r="I5" s="49">
        <f>IF(I3=0,0,ROUND(IF(H5&lt;&gt;"",VLOOKUP(H5,'1.0'!E$69:F$71,2),0)*3.3333,2))</f>
        <v>0</v>
      </c>
      <c r="J5" s="276"/>
      <c r="K5" s="276"/>
      <c r="L5" s="269"/>
      <c r="M5" s="269"/>
    </row>
    <row r="6" spans="1:14" ht="50.5" customHeight="1">
      <c r="A6" s="402"/>
      <c r="B6" s="402"/>
      <c r="C6" s="402"/>
      <c r="D6" s="323" t="s">
        <v>44</v>
      </c>
      <c r="E6" s="325" t="s">
        <v>373</v>
      </c>
      <c r="F6" s="264"/>
      <c r="G6" s="49">
        <f>IF(G3=0,0,ROUND(IF(F6&lt;&gt;"",VLOOKUP(F6,'1.0'!T$81:U$82,2),0)*5,2))</f>
        <v>0</v>
      </c>
      <c r="H6" s="264"/>
      <c r="I6" s="49">
        <f>IF(I3=0,0,ROUND(IF(H6&lt;&gt;"",VLOOKUP(H6,'1.0'!T$81:U$82,2),0)*5,2))</f>
        <v>0</v>
      </c>
      <c r="J6" s="276"/>
      <c r="K6" s="276"/>
      <c r="L6" s="269"/>
      <c r="M6" s="269"/>
    </row>
    <row r="7" spans="1:14" ht="60.75" customHeight="1">
      <c r="A7" s="402"/>
      <c r="B7" s="402"/>
      <c r="C7" s="402"/>
      <c r="D7" s="323" t="s">
        <v>91</v>
      </c>
      <c r="E7" s="325" t="s">
        <v>374</v>
      </c>
      <c r="F7" s="264"/>
      <c r="G7" s="49">
        <f>IF(G3=0,0,ROUND(IF(F7&lt;&gt;"",VLOOKUP(F7,'1.0'!Q$75:R$77,2),0)*3.3333,2))</f>
        <v>0</v>
      </c>
      <c r="H7" s="264"/>
      <c r="I7" s="49">
        <f>IF(I3=0,0,ROUND(IF(H7&lt;&gt;"",VLOOKUP(H7,'1.0'!Q$75:R$77,2),0)*3.3333,2))</f>
        <v>0</v>
      </c>
      <c r="J7" s="276"/>
      <c r="K7" s="276"/>
      <c r="L7" s="269"/>
      <c r="M7" s="269"/>
    </row>
    <row r="8" spans="1:14" ht="75" customHeight="1">
      <c r="A8" s="402"/>
      <c r="B8" s="402"/>
      <c r="C8" s="402"/>
      <c r="D8" s="323" t="s">
        <v>95</v>
      </c>
      <c r="E8" s="325" t="s">
        <v>375</v>
      </c>
      <c r="F8" s="264"/>
      <c r="G8" s="49">
        <f>IF(G3=0,0,ROUND(IF(F8&lt;&gt;"",VLOOKUP(F8,'1.0'!E$69:F$71,2),0)*3.3333,2))</f>
        <v>0</v>
      </c>
      <c r="H8" s="264"/>
      <c r="I8" s="49">
        <f>IF(I3=0,0,ROUND(IF(H8&lt;&gt;"",VLOOKUP(H8,'1.0'!E$69:F$71,2),0)*3.3333,2))</f>
        <v>0</v>
      </c>
      <c r="J8" s="276"/>
      <c r="K8" s="276"/>
      <c r="L8" s="269"/>
      <c r="M8" s="269"/>
    </row>
    <row r="9" spans="1:14" ht="90.75" customHeight="1">
      <c r="A9" s="402">
        <v>2</v>
      </c>
      <c r="B9" s="402" t="s">
        <v>106</v>
      </c>
      <c r="C9" s="402" t="s">
        <v>2</v>
      </c>
      <c r="D9" s="323" t="s">
        <v>41</v>
      </c>
      <c r="E9" s="325" t="s">
        <v>473</v>
      </c>
      <c r="F9" s="264"/>
      <c r="G9" s="49">
        <f>ROUND(IF(F9&lt;&gt;"",VLOOKUP(F9,'1.0'!E$69:F$71,2),0)*3.3333,2)</f>
        <v>0</v>
      </c>
      <c r="H9" s="264"/>
      <c r="I9" s="49">
        <f>ROUND(IF(H9&lt;&gt;"",VLOOKUP(H9,'1.0'!E$69:F$71,2),0)*3.3333,2)</f>
        <v>0</v>
      </c>
      <c r="J9" s="276"/>
      <c r="K9" s="276"/>
      <c r="L9" s="269"/>
      <c r="M9" s="269"/>
    </row>
    <row r="10" spans="1:14" ht="60">
      <c r="A10" s="402"/>
      <c r="B10" s="402"/>
      <c r="C10" s="402"/>
      <c r="D10" s="323" t="s">
        <v>42</v>
      </c>
      <c r="E10" s="325" t="s">
        <v>376</v>
      </c>
      <c r="F10" s="264"/>
      <c r="G10" s="49">
        <f>IF(G9=0,0,ROUND(IF(F10&lt;&gt;"",VLOOKUP(F10,'1.0'!E$69:F$71,2),0)*3.3333,2))</f>
        <v>0</v>
      </c>
      <c r="H10" s="264"/>
      <c r="I10" s="49">
        <f>IF(I9=0,0,ROUND(IF(H10&lt;&gt;"",VLOOKUP(H10,'1.0'!E$69:F$71,2),0)*3.3333,2))</f>
        <v>0</v>
      </c>
      <c r="J10" s="276"/>
      <c r="K10" s="276"/>
      <c r="L10" s="269"/>
      <c r="M10" s="269"/>
    </row>
    <row r="11" spans="1:14" ht="132" customHeight="1">
      <c r="A11" s="402"/>
      <c r="B11" s="402"/>
      <c r="C11" s="402"/>
      <c r="D11" s="323" t="s">
        <v>43</v>
      </c>
      <c r="E11" s="325" t="s">
        <v>377</v>
      </c>
      <c r="F11" s="264"/>
      <c r="G11" s="49">
        <f>IF(G9=0,0,ROUND(IF(F11&lt;&gt;"",VLOOKUP(F11,'1.0'!E$69:F$71,2),0)*3.3333,2))</f>
        <v>0</v>
      </c>
      <c r="H11" s="264"/>
      <c r="I11" s="49">
        <f>IF(I9=0,0,ROUND(IF(H11&lt;&gt;"",VLOOKUP(H11,'1.0'!E$69:F$71,2),0)*3.3333,2))</f>
        <v>0</v>
      </c>
      <c r="J11" s="276"/>
      <c r="K11" s="276"/>
      <c r="L11" s="269"/>
      <c r="M11" s="269"/>
    </row>
    <row r="12" spans="1:14" ht="30.75" hidden="1" customHeight="1">
      <c r="A12" s="402"/>
      <c r="B12" s="402"/>
      <c r="C12" s="402"/>
      <c r="D12" s="323" t="s">
        <v>44</v>
      </c>
      <c r="E12" s="325" t="s">
        <v>1</v>
      </c>
      <c r="F12" s="272"/>
      <c r="G12" s="97">
        <v>0</v>
      </c>
      <c r="H12" s="272"/>
      <c r="I12" s="97">
        <v>0</v>
      </c>
      <c r="J12" s="276"/>
      <c r="K12" s="276"/>
      <c r="L12" s="269"/>
      <c r="M12" s="269"/>
    </row>
    <row r="13" spans="1:14" ht="61.75" customHeight="1">
      <c r="A13" s="402"/>
      <c r="B13" s="402"/>
      <c r="C13" s="402"/>
      <c r="D13" s="323" t="s">
        <v>91</v>
      </c>
      <c r="E13" s="325" t="s">
        <v>378</v>
      </c>
      <c r="F13" s="264"/>
      <c r="G13" s="49">
        <f>IF(G9=0,0,ROUND(IF(F13&lt;&gt;"",VLOOKUP(F13,'1.0'!Q$75:R$77,2),0)*3.3333,2))</f>
        <v>0</v>
      </c>
      <c r="H13" s="264"/>
      <c r="I13" s="49">
        <f>IF(I9=0,0,ROUND(IF(H13&lt;&gt;"",VLOOKUP(H13,'1.0'!Q$75:R$77,2),0)*3.3333,2))</f>
        <v>0</v>
      </c>
      <c r="J13" s="276"/>
      <c r="K13" s="276"/>
      <c r="L13" s="269"/>
      <c r="M13" s="269"/>
    </row>
    <row r="14" spans="1:14" ht="61.75" customHeight="1">
      <c r="A14" s="402"/>
      <c r="B14" s="402"/>
      <c r="C14" s="402"/>
      <c r="D14" s="323" t="s">
        <v>95</v>
      </c>
      <c r="E14" s="325" t="s">
        <v>401</v>
      </c>
      <c r="F14" s="264"/>
      <c r="G14" s="49">
        <f>IF(G9=0,0,ROUND(IF(F14&lt;&gt;"",VLOOKUP(F14,'1.0'!E$69:F$71,2),0)*3.3333,2))</f>
        <v>0</v>
      </c>
      <c r="H14" s="264"/>
      <c r="I14" s="49">
        <f>IF(I9=0,0,ROUND(IF(H14&lt;&gt;"",VLOOKUP(H14,'1.0'!E$69:F$71,2),0)*3.3333,2))</f>
        <v>0</v>
      </c>
      <c r="J14" s="276"/>
      <c r="K14" s="276"/>
      <c r="L14" s="269"/>
      <c r="M14" s="269"/>
    </row>
    <row r="15" spans="1:14" ht="49.75" customHeight="1">
      <c r="A15" s="402">
        <v>3</v>
      </c>
      <c r="B15" s="402" t="s">
        <v>187</v>
      </c>
      <c r="C15" s="402" t="s">
        <v>47</v>
      </c>
      <c r="D15" s="323" t="s">
        <v>41</v>
      </c>
      <c r="E15" s="325" t="s">
        <v>379</v>
      </c>
      <c r="F15" s="264"/>
      <c r="G15" s="49">
        <f>ROUND(IF(F15&lt;&gt;"",VLOOKUP(F15,'1.0'!E$69:F$71,2),0)*3.3333,2)</f>
        <v>0</v>
      </c>
      <c r="H15" s="264"/>
      <c r="I15" s="49">
        <f>ROUND(IF(H15&lt;&gt;"",VLOOKUP(H15,'1.0'!E$69:F$71,2),0)*3.3333,2)</f>
        <v>0</v>
      </c>
      <c r="J15" s="276"/>
      <c r="K15" s="276"/>
      <c r="L15" s="269"/>
      <c r="M15" s="269"/>
    </row>
    <row r="16" spans="1:14" ht="49.75" customHeight="1">
      <c r="A16" s="402"/>
      <c r="B16" s="402"/>
      <c r="C16" s="402"/>
      <c r="D16" s="323" t="s">
        <v>42</v>
      </c>
      <c r="E16" s="325" t="s">
        <v>380</v>
      </c>
      <c r="F16" s="264"/>
      <c r="G16" s="49">
        <f>IF(G15=0,0,ROUND(IF(F16&lt;&gt;"",VLOOKUP(F16,'1.0'!E$69:F$71,2),0)*3.3333,2))</f>
        <v>0</v>
      </c>
      <c r="H16" s="264"/>
      <c r="I16" s="49">
        <f>IF(I15=0,0,ROUND(IF(H16&lt;&gt;"",VLOOKUP(H16,'1.0'!E$69:F$71,2),0)*3.3333,2))</f>
        <v>0</v>
      </c>
      <c r="J16" s="269"/>
      <c r="K16" s="276"/>
      <c r="L16" s="269"/>
      <c r="M16" s="269"/>
    </row>
    <row r="17" spans="1:13" ht="74.25" customHeight="1">
      <c r="A17" s="402"/>
      <c r="B17" s="402"/>
      <c r="C17" s="402"/>
      <c r="D17" s="323" t="s">
        <v>43</v>
      </c>
      <c r="E17" s="325" t="s">
        <v>381</v>
      </c>
      <c r="F17" s="264"/>
      <c r="G17" s="49">
        <f>IF(G15=0,0,ROUND(IF(F17&lt;&gt;"",VLOOKUP(F17,'1.0'!E$69:F$71,2),0)*3.3333,2))</f>
        <v>0</v>
      </c>
      <c r="H17" s="264"/>
      <c r="I17" s="49">
        <f>IF(I15=0,0,ROUND(IF(H17&lt;&gt;"",VLOOKUP(H17,'1.0'!E$69:F$71,2),0)*3.3333,2))</f>
        <v>0</v>
      </c>
      <c r="J17" s="276"/>
      <c r="K17" s="276"/>
      <c r="L17" s="269"/>
      <c r="M17" s="269"/>
    </row>
    <row r="18" spans="1:13" ht="112.5" customHeight="1">
      <c r="A18" s="402"/>
      <c r="B18" s="402"/>
      <c r="C18" s="402"/>
      <c r="D18" s="323" t="s">
        <v>44</v>
      </c>
      <c r="E18" s="325" t="s">
        <v>382</v>
      </c>
      <c r="F18" s="264"/>
      <c r="G18" s="49">
        <f>IF(G15=0,0,ROUND(IF(F18&lt;&gt;"",VLOOKUP(F18,'1.0'!E$69:F$71,2),0)*3.3333,2))</f>
        <v>0</v>
      </c>
      <c r="H18" s="264"/>
      <c r="I18" s="49">
        <f>IF(I15=0,0,ROUND(IF(H18&lt;&gt;"",VLOOKUP(H18,'1.0'!E$69:F$71,2),0)*3.3333,2))</f>
        <v>0</v>
      </c>
      <c r="J18" s="319"/>
      <c r="K18" s="320"/>
      <c r="L18" s="319"/>
      <c r="M18" s="269"/>
    </row>
    <row r="19" spans="1:13" ht="74.25" customHeight="1" thickBot="1">
      <c r="A19" s="402"/>
      <c r="B19" s="402"/>
      <c r="C19" s="402"/>
      <c r="D19" s="323" t="s">
        <v>84</v>
      </c>
      <c r="E19" s="325" t="s">
        <v>383</v>
      </c>
      <c r="F19" s="264"/>
      <c r="G19" s="49">
        <f>IF(G15=0,0,ROUND(IF(F19&lt;&gt;"",VLOOKUP(F19,'1.0'!E$69:F$71,2),0)*3.3333,2))</f>
        <v>0</v>
      </c>
      <c r="H19" s="264"/>
      <c r="I19" s="49">
        <f>IF(I15=0,0,ROUND(IF(H19&lt;&gt;"",VLOOKUP(H19,'1.0'!E$69:F$71,2),0)*3.3333,2))</f>
        <v>0</v>
      </c>
      <c r="J19" s="320"/>
      <c r="K19" s="276"/>
      <c r="L19" s="269"/>
      <c r="M19" s="269"/>
    </row>
    <row r="20" spans="1:13" ht="125.25" hidden="1" customHeight="1" thickBot="1">
      <c r="A20" s="349"/>
      <c r="B20" s="309"/>
      <c r="C20" s="286"/>
      <c r="D20" s="309" t="s">
        <v>95</v>
      </c>
      <c r="E20" s="310" t="s">
        <v>1</v>
      </c>
      <c r="F20" s="310" t="s">
        <v>1</v>
      </c>
      <c r="G20" s="341">
        <v>0</v>
      </c>
      <c r="H20" s="342"/>
      <c r="I20" s="343"/>
      <c r="J20" s="311"/>
      <c r="K20" s="312"/>
    </row>
    <row r="21" spans="1:13">
      <c r="A21" s="299"/>
      <c r="B21" s="299"/>
      <c r="D21" s="299"/>
      <c r="E21" s="291"/>
      <c r="F21" s="291"/>
      <c r="G21" s="299"/>
      <c r="H21" s="291"/>
      <c r="I21" s="299"/>
      <c r="J21" s="291"/>
      <c r="K21" s="291"/>
      <c r="L21" s="291"/>
      <c r="M21" s="291"/>
    </row>
  </sheetData>
  <sheetProtection formatColumns="0" selectLockedCells="1"/>
  <mergeCells count="11">
    <mergeCell ref="A1:C1"/>
    <mergeCell ref="A3:A8"/>
    <mergeCell ref="B3:B8"/>
    <mergeCell ref="C3:C8"/>
    <mergeCell ref="D1:M1"/>
    <mergeCell ref="A9:A14"/>
    <mergeCell ref="B9:B14"/>
    <mergeCell ref="C9:C14"/>
    <mergeCell ref="B15:B19"/>
    <mergeCell ref="A15:A19"/>
    <mergeCell ref="C15:C19"/>
  </mergeCells>
  <conditionalFormatting sqref="H3:H5 H8:H11 H14:H18">
    <cfRule type="cellIs" dxfId="193" priority="37" operator="equal">
      <formula>"No, en absoluto"</formula>
    </cfRule>
  </conditionalFormatting>
  <conditionalFormatting sqref="H3">
    <cfRule type="cellIs" dxfId="192" priority="35" operator="equal">
      <formula>"Sí, en borrador"</formula>
    </cfRule>
    <cfRule type="cellIs" dxfId="191" priority="36" operator="equal">
      <formula>"Sí, aprobado"</formula>
    </cfRule>
  </conditionalFormatting>
  <conditionalFormatting sqref="H4:H5 H14:H18 H8:H11">
    <cfRule type="cellIs" dxfId="190" priority="34" operator="equal">
      <formula>"Sí, en su mayoría"</formula>
    </cfRule>
  </conditionalFormatting>
  <conditionalFormatting sqref="H7 H13">
    <cfRule type="cellIs" dxfId="189" priority="32" operator="equal">
      <formula>"No, en absoluto"</formula>
    </cfRule>
  </conditionalFormatting>
  <conditionalFormatting sqref="H7 H13">
    <cfRule type="cellIs" dxfId="188" priority="31" operator="equal">
      <formula>"Sí, completamente"</formula>
    </cfRule>
  </conditionalFormatting>
  <conditionalFormatting sqref="H4:H5 H7:H11 H13:H18">
    <cfRule type="cellIs" dxfId="187" priority="33" operator="equal">
      <formula>"Sí, en parte"</formula>
    </cfRule>
  </conditionalFormatting>
  <conditionalFormatting sqref="H6">
    <cfRule type="containsText" dxfId="186" priority="30" operator="containsText" text="No">
      <formula>NOT(ISERROR(SEARCH("No",H6)))</formula>
    </cfRule>
  </conditionalFormatting>
  <conditionalFormatting sqref="H6">
    <cfRule type="containsText" dxfId="185" priority="29" operator="containsText" text="Sí">
      <formula>NOT(ISERROR(SEARCH("Sí",H6)))</formula>
    </cfRule>
  </conditionalFormatting>
  <conditionalFormatting sqref="H19">
    <cfRule type="cellIs" dxfId="184" priority="25" operator="equal">
      <formula>"No, en absoluto"</formula>
    </cfRule>
  </conditionalFormatting>
  <conditionalFormatting sqref="H19">
    <cfRule type="cellIs" dxfId="183" priority="24" operator="equal">
      <formula>"Sí, en su mayoría"</formula>
    </cfRule>
  </conditionalFormatting>
  <conditionalFormatting sqref="H19">
    <cfRule type="cellIs" dxfId="182" priority="23" operator="equal">
      <formula>"Sí, en parte"</formula>
    </cfRule>
  </conditionalFormatting>
  <conditionalFormatting sqref="L2:M2">
    <cfRule type="duplicateValues" dxfId="181" priority="22"/>
  </conditionalFormatting>
  <conditionalFormatting sqref="H4:H8">
    <cfRule type="expression" dxfId="180" priority="20">
      <formula>$H$3="No, en absoluto"</formula>
    </cfRule>
  </conditionalFormatting>
  <conditionalFormatting sqref="H10:H14">
    <cfRule type="expression" dxfId="179" priority="18">
      <formula>$H$9="No, en absoluto"</formula>
    </cfRule>
  </conditionalFormatting>
  <conditionalFormatting sqref="H16:H19">
    <cfRule type="expression" dxfId="178" priority="16">
      <formula>$H$15="No, en absoluto"</formula>
    </cfRule>
  </conditionalFormatting>
  <conditionalFormatting sqref="F3:F5 F8:F11 F14:F18">
    <cfRule type="cellIs" dxfId="177" priority="15" operator="equal">
      <formula>"No, en absoluto"</formula>
    </cfRule>
  </conditionalFormatting>
  <conditionalFormatting sqref="F3">
    <cfRule type="cellIs" dxfId="176" priority="13" operator="equal">
      <formula>"Sí, en borrador"</formula>
    </cfRule>
    <cfRule type="cellIs" dxfId="175" priority="14" operator="equal">
      <formula>"Sí, aprobado"</formula>
    </cfRule>
  </conditionalFormatting>
  <conditionalFormatting sqref="F4:F5 F14:F18 F8:F11">
    <cfRule type="cellIs" dxfId="174" priority="12" operator="equal">
      <formula>"Sí, en su mayoría"</formula>
    </cfRule>
  </conditionalFormatting>
  <conditionalFormatting sqref="F7 F13">
    <cfRule type="cellIs" dxfId="173" priority="10" operator="equal">
      <formula>"No, en absoluto"</formula>
    </cfRule>
  </conditionalFormatting>
  <conditionalFormatting sqref="F7 F13">
    <cfRule type="cellIs" dxfId="172" priority="9" operator="equal">
      <formula>"Sí, completamente"</formula>
    </cfRule>
  </conditionalFormatting>
  <conditionalFormatting sqref="F4:F5 F7:F11 F13:F18">
    <cfRule type="cellIs" dxfId="171" priority="11" operator="equal">
      <formula>"Sí, en parte"</formula>
    </cfRule>
  </conditionalFormatting>
  <conditionalFormatting sqref="F6">
    <cfRule type="containsText" dxfId="170" priority="8" operator="containsText" text="No">
      <formula>NOT(ISERROR(SEARCH("No",F6)))</formula>
    </cfRule>
  </conditionalFormatting>
  <conditionalFormatting sqref="F6">
    <cfRule type="containsText" dxfId="169" priority="7" operator="containsText" text="Sí">
      <formula>NOT(ISERROR(SEARCH("Sí",F6)))</formula>
    </cfRule>
  </conditionalFormatting>
  <conditionalFormatting sqref="F19">
    <cfRule type="cellIs" dxfId="168" priority="6" operator="equal">
      <formula>"No, en absoluto"</formula>
    </cfRule>
  </conditionalFormatting>
  <conditionalFormatting sqref="F19">
    <cfRule type="cellIs" dxfId="167" priority="5" operator="equal">
      <formula>"Sí, en su mayoría"</formula>
    </cfRule>
  </conditionalFormatting>
  <conditionalFormatting sqref="F19">
    <cfRule type="cellIs" dxfId="166" priority="4" operator="equal">
      <formula>"Sí, en parte"</formula>
    </cfRule>
  </conditionalFormatting>
  <conditionalFormatting sqref="F4:F8">
    <cfRule type="expression" dxfId="165" priority="3">
      <formula>$F$3="No, en absoluto"</formula>
    </cfRule>
  </conditionalFormatting>
  <conditionalFormatting sqref="F10:F14">
    <cfRule type="expression" dxfId="164" priority="2">
      <formula>$F$9="No, en absoluto"</formula>
    </cfRule>
  </conditionalFormatting>
  <conditionalFormatting sqref="F16:F19">
    <cfRule type="expression" dxfId="163" priority="1">
      <formula>$F$15="No, en absoluto"</formula>
    </cfRule>
  </conditionalFormatting>
  <pageMargins left="0.7" right="0.7" top="0.75" bottom="0.75" header="0.3" footer="0.3"/>
  <pageSetup scale="76" fitToHeight="0"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F00-000000000000}">
          <x14:formula1>
            <xm:f>'1.0'!$N$69:$N$71</xm:f>
          </x14:formula1>
          <xm:sqref>H3 F3</xm:sqref>
        </x14:dataValidation>
        <x14:dataValidation type="list" allowBlank="1" showInputMessage="1" showErrorMessage="1" xr:uid="{00000000-0002-0000-0F00-000001000000}">
          <x14:formula1>
            <xm:f>'1.0'!$Q$75:$Q$77</xm:f>
          </x14:formula1>
          <xm:sqref>H13 F7 H7 F13</xm:sqref>
        </x14:dataValidation>
        <x14:dataValidation type="list" allowBlank="1" showInputMessage="1" showErrorMessage="1" xr:uid="{00000000-0002-0000-0F00-000002000000}">
          <x14:formula1>
            <xm:f>'1.0'!$T$81:$T$82</xm:f>
          </x14:formula1>
          <xm:sqref>F6 H6</xm:sqref>
        </x14:dataValidation>
        <x14:dataValidation type="list" allowBlank="1" showInputMessage="1" showErrorMessage="1" xr:uid="{00000000-0002-0000-0F00-000003000000}">
          <x14:formula1>
            <xm:f>'1.0'!$E$69:$E$71</xm:f>
          </x14:formula1>
          <xm:sqref>H4:H5 F4:F5 F8:F11 H8:H11 F14:F19 H14:H19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pageSetUpPr fitToPage="1"/>
  </sheetPr>
  <dimension ref="B1:AJ119"/>
  <sheetViews>
    <sheetView showGridLines="0" zoomScale="80" zoomScaleNormal="80" zoomScalePageLayoutView="80" workbookViewId="0">
      <selection activeCell="L33" sqref="L33"/>
    </sheetView>
  </sheetViews>
  <sheetFormatPr baseColWidth="10" defaultColWidth="8.83203125" defaultRowHeight="15"/>
  <cols>
    <col min="1" max="1" width="3" customWidth="1"/>
    <col min="2" max="2" width="16.6640625" customWidth="1"/>
    <col min="3" max="3" width="9.6640625" customWidth="1"/>
    <col min="4" max="4" width="14.5" customWidth="1"/>
    <col min="5" max="5" width="5.83203125" customWidth="1"/>
    <col min="6" max="6" width="15.33203125" customWidth="1"/>
    <col min="7" max="7" width="14.33203125" customWidth="1"/>
    <col min="8" max="8" width="15" customWidth="1"/>
    <col min="9" max="9" width="13.6640625" customWidth="1"/>
    <col min="10" max="10" width="14.83203125" customWidth="1"/>
    <col min="11" max="11" width="14.1640625" customWidth="1"/>
    <col min="12" max="12" width="15.5" customWidth="1"/>
    <col min="13" max="13" width="16" customWidth="1"/>
    <col min="20" max="20" width="12.1640625" customWidth="1"/>
    <col min="24" max="24" width="16.5" customWidth="1"/>
    <col min="26" max="26" width="26" customWidth="1"/>
    <col min="27" max="27" width="8.6640625" customWidth="1"/>
  </cols>
  <sheetData>
    <row r="1" spans="2:13" ht="16" thickBot="1"/>
    <row r="2" spans="2:13">
      <c r="C2" s="26"/>
      <c r="D2" s="26"/>
      <c r="E2" s="26"/>
      <c r="F2" s="416" t="s">
        <v>41</v>
      </c>
      <c r="G2" s="417"/>
      <c r="H2" s="417" t="s">
        <v>125</v>
      </c>
      <c r="I2" s="417"/>
      <c r="J2" s="417" t="s">
        <v>137</v>
      </c>
      <c r="K2" s="417"/>
      <c r="L2" s="417" t="s">
        <v>138</v>
      </c>
      <c r="M2" s="418"/>
    </row>
    <row r="3" spans="2:13">
      <c r="B3" s="26"/>
      <c r="C3" s="26"/>
      <c r="D3" s="26"/>
      <c r="E3" s="26"/>
      <c r="F3" s="87" t="s">
        <v>107</v>
      </c>
      <c r="G3" s="88" t="s">
        <v>108</v>
      </c>
      <c r="H3" s="88" t="s">
        <v>107</v>
      </c>
      <c r="I3" s="88" t="s">
        <v>108</v>
      </c>
      <c r="J3" s="88" t="s">
        <v>107</v>
      </c>
      <c r="K3" s="88" t="s">
        <v>108</v>
      </c>
      <c r="L3" s="88" t="s">
        <v>107</v>
      </c>
      <c r="M3" s="89" t="s">
        <v>108</v>
      </c>
    </row>
    <row r="4" spans="2:13">
      <c r="B4" s="422" t="str">
        <f>'1.0'!$A$1</f>
        <v>1.0 Organizativa</v>
      </c>
      <c r="C4" s="423"/>
      <c r="D4" s="423"/>
      <c r="E4" s="424"/>
      <c r="F4" s="100">
        <f>Datos!D2</f>
        <v>0</v>
      </c>
      <c r="G4" s="66">
        <f>Datos!L2</f>
        <v>0</v>
      </c>
      <c r="H4" s="66">
        <f>Datos!D3</f>
        <v>0</v>
      </c>
      <c r="I4" s="66">
        <f>Datos!L3</f>
        <v>0</v>
      </c>
      <c r="J4" s="66">
        <f>Datos!D4</f>
        <v>0</v>
      </c>
      <c r="K4" s="66">
        <f>Datos!L4</f>
        <v>0</v>
      </c>
      <c r="L4" s="66">
        <f>Datos!D5</f>
        <v>0</v>
      </c>
      <c r="M4" s="69">
        <f>Datos!L5</f>
        <v>0</v>
      </c>
    </row>
    <row r="5" spans="2:13">
      <c r="B5" s="419" t="str">
        <f>'2.0'!$A$1</f>
        <v>2.0 Capacidad humana para el MyE</v>
      </c>
      <c r="C5" s="420"/>
      <c r="D5" s="420"/>
      <c r="E5" s="421"/>
      <c r="F5" s="100">
        <f>Datos!D16</f>
        <v>0</v>
      </c>
      <c r="G5" s="66">
        <f>Datos!L16</f>
        <v>0</v>
      </c>
      <c r="H5" s="66">
        <f>Datos!D17</f>
        <v>0</v>
      </c>
      <c r="I5" s="66">
        <f>Datos!L17</f>
        <v>0</v>
      </c>
      <c r="J5" s="66">
        <f>Datos!D18</f>
        <v>0</v>
      </c>
      <c r="K5" s="66">
        <f>Datos!L18</f>
        <v>0</v>
      </c>
      <c r="L5" s="66">
        <f>Datos!D19</f>
        <v>0</v>
      </c>
      <c r="M5" s="69">
        <f>Datos!L19</f>
        <v>0</v>
      </c>
    </row>
    <row r="6" spans="2:13">
      <c r="B6" s="419" t="str">
        <f>'3.0'!$A$1</f>
        <v>3.0 Asociaciones y gobernanza</v>
      </c>
      <c r="C6" s="420"/>
      <c r="D6" s="420"/>
      <c r="E6" s="421"/>
      <c r="F6" s="100">
        <f>Datos!D27</f>
        <v>0</v>
      </c>
      <c r="G6" s="66">
        <f>Datos!L27</f>
        <v>0</v>
      </c>
      <c r="H6" s="66">
        <f>Datos!D28</f>
        <v>0</v>
      </c>
      <c r="I6" s="66">
        <f>Datos!L28</f>
        <v>0</v>
      </c>
      <c r="J6" s="66">
        <f>Datos!D29</f>
        <v>0</v>
      </c>
      <c r="K6" s="66">
        <f>Datos!L29</f>
        <v>0</v>
      </c>
      <c r="L6" s="66">
        <f>Datos!D30</f>
        <v>0</v>
      </c>
      <c r="M6" s="69">
        <f>Datos!L30</f>
        <v>0</v>
      </c>
    </row>
    <row r="7" spans="2:13">
      <c r="B7" s="419" t="str">
        <f>'4.0'!$A$1</f>
        <v>4.0 Plan nacional de MyE</v>
      </c>
      <c r="C7" s="420"/>
      <c r="D7" s="420"/>
      <c r="E7" s="421"/>
      <c r="F7" s="100">
        <f>Datos!D38</f>
        <v>0</v>
      </c>
      <c r="G7" s="66">
        <f>Datos!L38</f>
        <v>0</v>
      </c>
      <c r="H7" s="66">
        <f>Datos!D39</f>
        <v>0</v>
      </c>
      <c r="I7" s="66">
        <f>Datos!L39</f>
        <v>0</v>
      </c>
      <c r="J7" s="66">
        <f>Datos!D40</f>
        <v>0</v>
      </c>
      <c r="K7" s="66">
        <f>Datos!L40</f>
        <v>0</v>
      </c>
      <c r="L7" s="66">
        <f>Datos!D41</f>
        <v>0</v>
      </c>
      <c r="M7" s="69">
        <f>Datos!L41</f>
        <v>0</v>
      </c>
    </row>
    <row r="8" spans="2:13">
      <c r="B8" s="419" t="str">
        <f>'5.0'!$A$1</f>
        <v>5.0 El plan de trabajo de MyE costeado</v>
      </c>
      <c r="C8" s="420"/>
      <c r="D8" s="420"/>
      <c r="E8" s="421"/>
      <c r="F8" s="100">
        <f>Datos!D48</f>
        <v>0</v>
      </c>
      <c r="G8" s="66">
        <f>Datos!L48</f>
        <v>0</v>
      </c>
      <c r="H8" s="66">
        <f>Datos!D49</f>
        <v>0</v>
      </c>
      <c r="I8" s="66">
        <f>Datos!L49</f>
        <v>0</v>
      </c>
      <c r="J8" s="66">
        <f>Datos!D50</f>
        <v>0</v>
      </c>
      <c r="K8" s="66">
        <f>Datos!L50</f>
        <v>0</v>
      </c>
      <c r="L8" s="66">
        <f>Datos!D51</f>
        <v>0</v>
      </c>
      <c r="M8" s="69">
        <f>Datos!L51</f>
        <v>0</v>
      </c>
    </row>
    <row r="9" spans="2:13">
      <c r="B9" s="419" t="str">
        <f>'6.0'!$A$1</f>
        <v>6.0 Abogacía, comunicación y comportamiento cultural</v>
      </c>
      <c r="C9" s="420"/>
      <c r="D9" s="420"/>
      <c r="E9" s="421"/>
      <c r="F9" s="101">
        <f>Datos!D56</f>
        <v>0</v>
      </c>
      <c r="G9" s="67">
        <f>Datos!L56</f>
        <v>0</v>
      </c>
      <c r="H9" s="67">
        <f>Datos!D57</f>
        <v>0</v>
      </c>
      <c r="I9" s="67">
        <f>Datos!L57</f>
        <v>0</v>
      </c>
      <c r="J9" s="67">
        <f>Datos!D58</f>
        <v>0</v>
      </c>
      <c r="K9" s="67">
        <f>Datos!L58</f>
        <v>0</v>
      </c>
      <c r="L9" s="67">
        <f>Datos!D59</f>
        <v>0</v>
      </c>
      <c r="M9" s="70">
        <f>Datos!L59</f>
        <v>0</v>
      </c>
    </row>
    <row r="10" spans="2:13">
      <c r="B10" s="419" t="str">
        <f>'7.0'!$A$1</f>
        <v xml:space="preserve">7.0 Monitoreo de rutina </v>
      </c>
      <c r="C10" s="420"/>
      <c r="D10" s="420"/>
      <c r="E10" s="421"/>
      <c r="F10" s="100">
        <f>Datos!D64</f>
        <v>0</v>
      </c>
      <c r="G10" s="66">
        <f>Datos!L64</f>
        <v>0</v>
      </c>
      <c r="H10" s="66">
        <f>Datos!D65</f>
        <v>0</v>
      </c>
      <c r="I10" s="66">
        <f>Datos!L65</f>
        <v>0</v>
      </c>
      <c r="J10" s="66">
        <f>Datos!D66</f>
        <v>0</v>
      </c>
      <c r="K10" s="66">
        <f>Datos!L66</f>
        <v>0</v>
      </c>
      <c r="L10" s="66">
        <f>Datos!D67</f>
        <v>0</v>
      </c>
      <c r="M10" s="69">
        <f>Datos!L67</f>
        <v>0</v>
      </c>
    </row>
    <row r="11" spans="2:13">
      <c r="B11" s="425" t="str">
        <f>'8.0'!$A$1</f>
        <v>8.0 Encuestas y vigilancia</v>
      </c>
      <c r="C11" s="426"/>
      <c r="D11" s="426"/>
      <c r="E11" s="427"/>
      <c r="F11" s="100">
        <f>Datos!D72</f>
        <v>0</v>
      </c>
      <c r="G11" s="66">
        <f>Datos!L72</f>
        <v>0</v>
      </c>
      <c r="H11" s="66">
        <f>Datos!D73</f>
        <v>0</v>
      </c>
      <c r="I11" s="66">
        <f>Datos!L73</f>
        <v>0</v>
      </c>
      <c r="J11" s="66">
        <f>Datos!D74</f>
        <v>0</v>
      </c>
      <c r="K11" s="66">
        <f>Datos!L74</f>
        <v>0</v>
      </c>
      <c r="L11" s="66">
        <f>Datos!D75</f>
        <v>0</v>
      </c>
      <c r="M11" s="69">
        <f>Datos!L75</f>
        <v>0</v>
      </c>
    </row>
    <row r="12" spans="2:13">
      <c r="B12" s="419" t="str">
        <f>'9.0'!$A$1</f>
        <v>9.0 Bases de datos nacionales y subnacionales</v>
      </c>
      <c r="C12" s="420"/>
      <c r="D12" s="420"/>
      <c r="E12" s="421"/>
      <c r="F12" s="100">
        <f>Datos!D81</f>
        <v>0</v>
      </c>
      <c r="G12" s="66">
        <f>Datos!L81</f>
        <v>0</v>
      </c>
      <c r="H12" s="66">
        <f>Datos!D82</f>
        <v>0</v>
      </c>
      <c r="I12" s="66">
        <f>Datos!L82</f>
        <v>0</v>
      </c>
      <c r="J12" s="66">
        <f>Datos!D83</f>
        <v>0</v>
      </c>
      <c r="K12" s="66">
        <f>Datos!L83</f>
        <v>0</v>
      </c>
      <c r="L12" s="66">
        <f>Datos!D84</f>
        <v>0</v>
      </c>
      <c r="M12" s="69">
        <f>Datos!L84</f>
        <v>0</v>
      </c>
    </row>
    <row r="13" spans="2:13">
      <c r="B13" s="419" t="str">
        <f>'10.0'!$A$1</f>
        <v>10.0 Supervisión y auditoría</v>
      </c>
      <c r="C13" s="420"/>
      <c r="D13" s="420"/>
      <c r="E13" s="421"/>
      <c r="F13" s="100">
        <f>Datos!D89</f>
        <v>0</v>
      </c>
      <c r="G13" s="66">
        <f>Datos!L89</f>
        <v>0</v>
      </c>
      <c r="H13" s="66">
        <f>Datos!D90</f>
        <v>0</v>
      </c>
      <c r="I13" s="66">
        <f>Datos!L90</f>
        <v>0</v>
      </c>
      <c r="J13" s="66">
        <f>Datos!D91</f>
        <v>0</v>
      </c>
      <c r="K13" s="66">
        <f>Datos!L91</f>
        <v>0</v>
      </c>
      <c r="L13" s="66">
        <f>Datos!D92</f>
        <v>0</v>
      </c>
      <c r="M13" s="69">
        <f>Datos!L92</f>
        <v>0</v>
      </c>
    </row>
    <row r="14" spans="2:13">
      <c r="B14" s="419" t="str">
        <f>'11.0'!$A$1</f>
        <v>11.0 Evaluación e investigación</v>
      </c>
      <c r="C14" s="420"/>
      <c r="D14" s="420"/>
      <c r="E14" s="421"/>
      <c r="F14" s="100">
        <f>Datos!D98</f>
        <v>0</v>
      </c>
      <c r="G14" s="66">
        <f>Datos!L98</f>
        <v>0</v>
      </c>
      <c r="H14" s="66">
        <f>Datos!D99</f>
        <v>0</v>
      </c>
      <c r="I14" s="66">
        <f>Datos!L99</f>
        <v>0</v>
      </c>
      <c r="J14" s="66">
        <f>Datos!D100</f>
        <v>0</v>
      </c>
      <c r="K14" s="66">
        <f>Datos!L100</f>
        <v>0</v>
      </c>
      <c r="L14" s="66">
        <f>Datos!D101</f>
        <v>0</v>
      </c>
      <c r="M14" s="69">
        <f>Datos!L101</f>
        <v>0</v>
      </c>
    </row>
    <row r="15" spans="2:13" ht="16" thickBot="1">
      <c r="B15" s="425" t="str">
        <f>'12.0'!$A$1</f>
        <v>12.0 Demanda y uso de datos</v>
      </c>
      <c r="C15" s="426"/>
      <c r="D15" s="426"/>
      <c r="E15" s="427"/>
      <c r="F15" s="102">
        <f>Datos!D108</f>
        <v>0</v>
      </c>
      <c r="G15" s="68">
        <f>Datos!L108</f>
        <v>0</v>
      </c>
      <c r="H15" s="68">
        <f>Datos!D109</f>
        <v>0</v>
      </c>
      <c r="I15" s="68">
        <f>Datos!L109</f>
        <v>0</v>
      </c>
      <c r="J15" s="68">
        <f>Datos!D110</f>
        <v>0</v>
      </c>
      <c r="K15" s="68">
        <f>Datos!L110</f>
        <v>0</v>
      </c>
      <c r="L15" s="68">
        <f>Datos!D111</f>
        <v>0</v>
      </c>
      <c r="M15" s="71">
        <f>Datos!L111</f>
        <v>0</v>
      </c>
    </row>
    <row r="57" spans="14:14">
      <c r="N57" s="26"/>
    </row>
    <row r="58" spans="14:14">
      <c r="N58" s="26"/>
    </row>
    <row r="59" spans="14:14" ht="15" customHeight="1">
      <c r="N59" s="26"/>
    </row>
    <row r="60" spans="14:14" ht="18" customHeight="1">
      <c r="N60" s="26"/>
    </row>
    <row r="61" spans="14:14" ht="15" customHeight="1">
      <c r="N61" s="26"/>
    </row>
    <row r="62" spans="14:14" ht="15" customHeight="1">
      <c r="N62" s="26"/>
    </row>
    <row r="63" spans="14:14" ht="15" customHeight="1">
      <c r="N63" s="26"/>
    </row>
    <row r="64" spans="14:14" ht="28.5" customHeight="1">
      <c r="N64" s="26"/>
    </row>
    <row r="65" spans="2:14" ht="15" customHeight="1">
      <c r="N65" s="26"/>
    </row>
    <row r="66" spans="2:14" ht="15" customHeight="1">
      <c r="N66" s="26"/>
    </row>
    <row r="67" spans="2:14" ht="15" customHeight="1">
      <c r="N67" s="26"/>
    </row>
    <row r="68" spans="2:14" ht="15" customHeight="1">
      <c r="N68" s="26"/>
    </row>
    <row r="69" spans="2:14" ht="15" customHeight="1">
      <c r="N69" s="26"/>
    </row>
    <row r="70" spans="2:14" ht="15.75" customHeight="1">
      <c r="N70" s="26"/>
    </row>
    <row r="71" spans="2:14">
      <c r="B71" s="26"/>
      <c r="C71" s="26"/>
      <c r="D71" s="26"/>
      <c r="E71" s="26"/>
      <c r="F71" s="26"/>
      <c r="G71" s="26"/>
      <c r="H71" s="26"/>
      <c r="I71" s="26"/>
      <c r="J71" s="26"/>
      <c r="K71" s="26"/>
      <c r="L71" s="26"/>
      <c r="M71" s="26"/>
      <c r="N71" s="26"/>
    </row>
    <row r="73" spans="2:14">
      <c r="J73" s="26"/>
    </row>
    <row r="119" spans="36:36">
      <c r="AJ119" t="s">
        <v>384</v>
      </c>
    </row>
  </sheetData>
  <mergeCells count="16">
    <mergeCell ref="B15:E15"/>
    <mergeCell ref="B14:E14"/>
    <mergeCell ref="B13:E13"/>
    <mergeCell ref="B11:E11"/>
    <mergeCell ref="B10:E10"/>
    <mergeCell ref="F2:G2"/>
    <mergeCell ref="H2:I2"/>
    <mergeCell ref="J2:K2"/>
    <mergeCell ref="L2:M2"/>
    <mergeCell ref="B12:E12"/>
    <mergeCell ref="B9:E9"/>
    <mergeCell ref="B4:E4"/>
    <mergeCell ref="B8:E8"/>
    <mergeCell ref="B7:E7"/>
    <mergeCell ref="B6:E6"/>
    <mergeCell ref="B5:E5"/>
  </mergeCells>
  <conditionalFormatting sqref="F4:M15">
    <cfRule type="cellIs" dxfId="162" priority="1" operator="between">
      <formula>8.5</formula>
      <formula>10</formula>
    </cfRule>
    <cfRule type="cellIs" dxfId="161" priority="2" operator="between">
      <formula>7</formula>
      <formula>8.49</formula>
    </cfRule>
    <cfRule type="cellIs" dxfId="160" priority="3" operator="between">
      <formula>3.5</formula>
      <formula>6.99</formula>
    </cfRule>
    <cfRule type="cellIs" dxfId="159" priority="4" operator="between">
      <formula>0</formula>
      <formula>3.49</formula>
    </cfRule>
  </conditionalFormatting>
  <pageMargins left="0.7" right="0.7" top="0.75" bottom="0.75" header="0.3" footer="0.3"/>
  <pageSetup scale="6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2">
    <pageSetUpPr fitToPage="1"/>
  </sheetPr>
  <dimension ref="A1:AL305"/>
  <sheetViews>
    <sheetView showGridLines="0" zoomScale="70" zoomScaleNormal="70" zoomScalePageLayoutView="60" workbookViewId="0">
      <selection activeCell="Z131" sqref="Z131"/>
    </sheetView>
  </sheetViews>
  <sheetFormatPr baseColWidth="10" defaultColWidth="8.83203125" defaultRowHeight="15"/>
  <cols>
    <col min="1" max="1" width="4.1640625" customWidth="1"/>
    <col min="2" max="4" width="8.83203125" customWidth="1"/>
    <col min="5" max="5" width="19.5" customWidth="1"/>
    <col min="6" max="7" width="8.83203125" customWidth="1"/>
    <col min="8" max="8" width="14.83203125" customWidth="1"/>
    <col min="9" max="9" width="2.1640625" customWidth="1"/>
    <col min="10" max="13" width="8.83203125" customWidth="1"/>
    <col min="14" max="14" width="2.1640625" customWidth="1"/>
    <col min="15" max="17" width="8.83203125" customWidth="1"/>
    <col min="18" max="18" width="13" customWidth="1"/>
    <col min="19" max="19" width="3.5" customWidth="1"/>
    <col min="20" max="20" width="11.6640625" customWidth="1"/>
    <col min="21" max="21" width="11" customWidth="1"/>
    <col min="22" max="24" width="8.83203125" customWidth="1"/>
    <col min="25" max="25" width="10.1640625" customWidth="1"/>
    <col min="26" max="37" width="8.83203125" customWidth="1"/>
    <col min="38" max="38" width="12.5" customWidth="1"/>
  </cols>
  <sheetData>
    <row r="1" spans="1:38" ht="34" thickBot="1">
      <c r="A1" s="435" t="s">
        <v>107</v>
      </c>
      <c r="B1" s="436"/>
      <c r="C1" s="436"/>
      <c r="D1" s="436"/>
      <c r="E1" s="436"/>
      <c r="F1" s="436"/>
      <c r="G1" s="436"/>
      <c r="H1" s="436"/>
      <c r="I1" s="436"/>
      <c r="J1" s="436"/>
      <c r="K1" s="436"/>
      <c r="L1" s="436"/>
      <c r="M1" s="436"/>
      <c r="N1" s="436"/>
      <c r="O1" s="436"/>
      <c r="P1" s="436"/>
      <c r="Q1" s="436"/>
      <c r="R1" s="436"/>
      <c r="S1" s="437"/>
      <c r="T1" s="438" t="s">
        <v>108</v>
      </c>
      <c r="U1" s="439"/>
      <c r="V1" s="439"/>
      <c r="W1" s="439"/>
      <c r="X1" s="439"/>
      <c r="Y1" s="439"/>
      <c r="Z1" s="439"/>
      <c r="AA1" s="439"/>
      <c r="AB1" s="439"/>
      <c r="AC1" s="439"/>
      <c r="AD1" s="439"/>
      <c r="AE1" s="439"/>
      <c r="AF1" s="439"/>
      <c r="AG1" s="439"/>
      <c r="AH1" s="439"/>
      <c r="AI1" s="439"/>
      <c r="AJ1" s="439"/>
      <c r="AK1" s="439"/>
      <c r="AL1" s="439"/>
    </row>
    <row r="2" spans="1:38" ht="31.5" customHeight="1">
      <c r="A2" s="51"/>
      <c r="B2" s="433" t="s">
        <v>34</v>
      </c>
      <c r="C2" s="433"/>
      <c r="D2" s="433"/>
      <c r="E2" s="433"/>
      <c r="F2" s="433"/>
      <c r="G2" s="433"/>
      <c r="H2" s="433"/>
      <c r="I2" s="433"/>
      <c r="J2" s="433"/>
      <c r="K2" s="433"/>
      <c r="L2" s="433"/>
      <c r="M2" s="433"/>
      <c r="N2" s="433"/>
      <c r="O2" s="433"/>
      <c r="P2" s="433"/>
      <c r="Q2" s="433"/>
      <c r="R2" s="433"/>
      <c r="S2" s="52"/>
      <c r="T2" s="53"/>
      <c r="U2" s="440" t="s">
        <v>34</v>
      </c>
      <c r="V2" s="440"/>
      <c r="W2" s="440"/>
      <c r="X2" s="440"/>
      <c r="Y2" s="440"/>
      <c r="Z2" s="440"/>
      <c r="AA2" s="440"/>
      <c r="AB2" s="440"/>
      <c r="AC2" s="440"/>
      <c r="AD2" s="440"/>
      <c r="AE2" s="440"/>
      <c r="AF2" s="440"/>
      <c r="AG2" s="440"/>
      <c r="AH2" s="440"/>
      <c r="AI2" s="440"/>
      <c r="AJ2" s="440"/>
      <c r="AK2" s="440"/>
      <c r="AL2" s="54"/>
    </row>
    <row r="3" spans="1:38" ht="9" customHeight="1">
      <c r="A3" s="51"/>
      <c r="B3" s="433"/>
      <c r="C3" s="433"/>
      <c r="D3" s="433"/>
      <c r="E3" s="433"/>
      <c r="F3" s="433"/>
      <c r="G3" s="433"/>
      <c r="H3" s="433"/>
      <c r="I3" s="433"/>
      <c r="J3" s="433"/>
      <c r="K3" s="433"/>
      <c r="L3" s="433"/>
      <c r="M3" s="433"/>
      <c r="N3" s="433"/>
      <c r="O3" s="433"/>
      <c r="P3" s="433"/>
      <c r="Q3" s="433"/>
      <c r="R3" s="433"/>
      <c r="S3" s="52"/>
      <c r="T3" s="51"/>
      <c r="U3" s="433"/>
      <c r="V3" s="433"/>
      <c r="W3" s="433"/>
      <c r="X3" s="433"/>
      <c r="Y3" s="433"/>
      <c r="Z3" s="433"/>
      <c r="AA3" s="433"/>
      <c r="AB3" s="433"/>
      <c r="AC3" s="433"/>
      <c r="AD3" s="433"/>
      <c r="AE3" s="433"/>
      <c r="AF3" s="433"/>
      <c r="AG3" s="433"/>
      <c r="AH3" s="433"/>
      <c r="AI3" s="433"/>
      <c r="AJ3" s="433"/>
      <c r="AK3" s="433"/>
      <c r="AL3" s="52"/>
    </row>
    <row r="4" spans="1:38" ht="18">
      <c r="A4" s="51"/>
      <c r="B4" s="430" t="s">
        <v>124</v>
      </c>
      <c r="C4" s="430"/>
      <c r="D4" s="430"/>
      <c r="E4" s="430"/>
      <c r="F4" s="430"/>
      <c r="G4" s="430"/>
      <c r="H4" s="430"/>
      <c r="I4" s="26"/>
      <c r="J4" s="430" t="s">
        <v>41</v>
      </c>
      <c r="K4" s="430"/>
      <c r="L4" s="430"/>
      <c r="M4" s="430"/>
      <c r="N4" s="26"/>
      <c r="O4" s="430" t="s">
        <v>45</v>
      </c>
      <c r="P4" s="430"/>
      <c r="Q4" s="430"/>
      <c r="R4" s="430"/>
      <c r="S4" s="55"/>
      <c r="T4" s="51"/>
      <c r="U4" s="430" t="s">
        <v>124</v>
      </c>
      <c r="V4" s="430"/>
      <c r="W4" s="430"/>
      <c r="X4" s="430"/>
      <c r="Y4" s="430"/>
      <c r="Z4" s="430"/>
      <c r="AA4" s="430"/>
      <c r="AB4" s="26"/>
      <c r="AC4" s="430" t="s">
        <v>41</v>
      </c>
      <c r="AD4" s="430"/>
      <c r="AE4" s="430"/>
      <c r="AF4" s="430"/>
      <c r="AG4" s="26"/>
      <c r="AH4" s="430" t="s">
        <v>45</v>
      </c>
      <c r="AI4" s="430"/>
      <c r="AJ4" s="430"/>
      <c r="AK4" s="430"/>
      <c r="AL4" s="55"/>
    </row>
    <row r="5" spans="1:38">
      <c r="A5" s="51"/>
      <c r="B5" s="26"/>
      <c r="C5" s="26"/>
      <c r="D5" s="26"/>
      <c r="E5" s="26"/>
      <c r="F5" s="26"/>
      <c r="G5" s="26"/>
      <c r="H5" s="26"/>
      <c r="I5" s="26"/>
      <c r="J5" s="26"/>
      <c r="K5" s="26"/>
      <c r="L5" s="26"/>
      <c r="M5" s="26"/>
      <c r="N5" s="26"/>
      <c r="O5" s="26"/>
      <c r="P5" s="26"/>
      <c r="Q5" s="26"/>
      <c r="R5" s="26"/>
      <c r="S5" s="56"/>
      <c r="T5" s="51"/>
      <c r="U5" s="26"/>
      <c r="V5" s="26"/>
      <c r="W5" s="26"/>
      <c r="X5" s="26"/>
      <c r="Y5" s="26"/>
      <c r="Z5" s="26"/>
      <c r="AA5" s="26"/>
      <c r="AB5" s="26"/>
      <c r="AC5" s="26"/>
      <c r="AD5" s="26"/>
      <c r="AE5" s="26"/>
      <c r="AF5" s="26"/>
      <c r="AG5" s="26"/>
      <c r="AH5" s="26"/>
      <c r="AI5" s="26"/>
      <c r="AJ5" s="26"/>
      <c r="AK5" s="26"/>
      <c r="AL5" s="56"/>
    </row>
    <row r="6" spans="1:38">
      <c r="A6" s="51"/>
      <c r="B6" s="26"/>
      <c r="C6" s="26"/>
      <c r="D6" s="26"/>
      <c r="E6" s="26"/>
      <c r="F6" s="26"/>
      <c r="G6" s="26"/>
      <c r="H6" s="26"/>
      <c r="I6" s="26"/>
      <c r="J6" s="26"/>
      <c r="K6" s="26"/>
      <c r="L6" s="26"/>
      <c r="M6" s="26"/>
      <c r="N6" s="26"/>
      <c r="O6" s="26"/>
      <c r="P6" s="26"/>
      <c r="Q6" s="26"/>
      <c r="R6" s="26"/>
      <c r="S6" s="56"/>
      <c r="T6" s="51"/>
      <c r="U6" s="26"/>
      <c r="V6" s="26"/>
      <c r="W6" s="26"/>
      <c r="X6" s="26"/>
      <c r="Y6" s="26"/>
      <c r="Z6" s="26"/>
      <c r="AA6" s="26"/>
      <c r="AB6" s="26"/>
      <c r="AC6" s="26"/>
      <c r="AD6" s="26"/>
      <c r="AE6" s="26"/>
      <c r="AF6" s="26"/>
      <c r="AG6" s="26"/>
      <c r="AH6" s="26"/>
      <c r="AI6" s="26"/>
      <c r="AJ6" s="26"/>
      <c r="AK6" s="26"/>
      <c r="AL6" s="56"/>
    </row>
    <row r="7" spans="1:38">
      <c r="A7" s="51"/>
      <c r="B7" s="26"/>
      <c r="C7" s="26"/>
      <c r="D7" s="26"/>
      <c r="E7" s="26"/>
      <c r="F7" s="26"/>
      <c r="G7" s="26"/>
      <c r="H7" s="26"/>
      <c r="I7" s="26"/>
      <c r="J7" s="26"/>
      <c r="K7" s="26"/>
      <c r="L7" s="26"/>
      <c r="M7" s="26"/>
      <c r="N7" s="26"/>
      <c r="O7" s="26"/>
      <c r="P7" s="26"/>
      <c r="Q7" s="26"/>
      <c r="R7" s="26"/>
      <c r="S7" s="56"/>
      <c r="T7" s="51"/>
      <c r="U7" s="26"/>
      <c r="V7" s="26"/>
      <c r="W7" s="26"/>
      <c r="X7" s="26"/>
      <c r="Y7" s="26"/>
      <c r="Z7" s="26"/>
      <c r="AA7" s="26"/>
      <c r="AB7" s="26"/>
      <c r="AC7" s="26"/>
      <c r="AD7" s="26"/>
      <c r="AE7" s="26"/>
      <c r="AF7" s="26"/>
      <c r="AG7" s="26"/>
      <c r="AH7" s="26"/>
      <c r="AI7" s="26"/>
      <c r="AJ7" s="26"/>
      <c r="AK7" s="26"/>
      <c r="AL7" s="56"/>
    </row>
    <row r="8" spans="1:38">
      <c r="A8" s="51"/>
      <c r="B8" s="26"/>
      <c r="C8" s="26"/>
      <c r="D8" s="26"/>
      <c r="E8" s="26"/>
      <c r="F8" s="26"/>
      <c r="G8" s="26"/>
      <c r="H8" s="26"/>
      <c r="I8" s="26"/>
      <c r="J8" s="26"/>
      <c r="K8" s="26"/>
      <c r="L8" s="26"/>
      <c r="M8" s="26"/>
      <c r="N8" s="26"/>
      <c r="O8" s="26"/>
      <c r="P8" s="26"/>
      <c r="Q8" s="26"/>
      <c r="R8" s="26"/>
      <c r="S8" s="56"/>
      <c r="T8" s="51"/>
      <c r="U8" s="26"/>
      <c r="V8" s="26"/>
      <c r="W8" s="26"/>
      <c r="X8" s="26"/>
      <c r="Y8" s="26"/>
      <c r="Z8" s="26"/>
      <c r="AA8" s="26"/>
      <c r="AB8" s="26"/>
      <c r="AC8" s="26"/>
      <c r="AD8" s="26"/>
      <c r="AE8" s="26"/>
      <c r="AF8" s="26"/>
      <c r="AG8" s="26"/>
      <c r="AH8" s="26"/>
      <c r="AI8" s="26"/>
      <c r="AJ8" s="26"/>
      <c r="AK8" s="26"/>
      <c r="AL8" s="56"/>
    </row>
    <row r="9" spans="1:38">
      <c r="A9" s="51"/>
      <c r="B9" s="26"/>
      <c r="C9" s="26"/>
      <c r="D9" s="26"/>
      <c r="E9" s="26"/>
      <c r="F9" s="26"/>
      <c r="G9" s="26"/>
      <c r="H9" s="26"/>
      <c r="I9" s="26"/>
      <c r="J9" s="26"/>
      <c r="K9" s="26"/>
      <c r="L9" s="26"/>
      <c r="M9" s="26"/>
      <c r="N9" s="26"/>
      <c r="O9" s="26"/>
      <c r="P9" s="26"/>
      <c r="Q9" s="26"/>
      <c r="R9" s="26"/>
      <c r="S9" s="56"/>
      <c r="T9" s="51"/>
      <c r="U9" s="26"/>
      <c r="V9" s="26"/>
      <c r="W9" s="26"/>
      <c r="X9" s="26"/>
      <c r="Y9" s="26"/>
      <c r="Z9" s="26"/>
      <c r="AA9" s="26"/>
      <c r="AB9" s="26"/>
      <c r="AC9" s="26"/>
      <c r="AD9" s="26"/>
      <c r="AE9" s="26"/>
      <c r="AF9" s="26"/>
      <c r="AG9" s="26"/>
      <c r="AH9" s="26"/>
      <c r="AI9" s="26"/>
      <c r="AJ9" s="26"/>
      <c r="AK9" s="26"/>
      <c r="AL9" s="56"/>
    </row>
    <row r="10" spans="1:38">
      <c r="A10" s="51"/>
      <c r="B10" s="26"/>
      <c r="C10" s="26"/>
      <c r="D10" s="26"/>
      <c r="E10" s="26"/>
      <c r="F10" s="26"/>
      <c r="G10" s="26"/>
      <c r="H10" s="26"/>
      <c r="I10" s="26"/>
      <c r="J10" s="26"/>
      <c r="K10" s="26"/>
      <c r="L10" s="26"/>
      <c r="M10" s="26"/>
      <c r="N10" s="26"/>
      <c r="O10" s="26"/>
      <c r="P10" s="26"/>
      <c r="Q10" s="26"/>
      <c r="R10" s="26"/>
      <c r="S10" s="56"/>
      <c r="T10" s="51"/>
      <c r="U10" s="26"/>
      <c r="V10" s="26"/>
      <c r="W10" s="26"/>
      <c r="X10" s="26"/>
      <c r="Y10" s="26"/>
      <c r="Z10" s="26"/>
      <c r="AA10" s="26"/>
      <c r="AB10" s="26"/>
      <c r="AC10" s="26"/>
      <c r="AD10" s="26"/>
      <c r="AE10" s="26"/>
      <c r="AF10" s="26"/>
      <c r="AG10" s="26"/>
      <c r="AH10" s="26"/>
      <c r="AI10" s="26"/>
      <c r="AJ10" s="26"/>
      <c r="AK10" s="26"/>
      <c r="AL10" s="56"/>
    </row>
    <row r="11" spans="1:38">
      <c r="A11" s="51"/>
      <c r="B11" s="26"/>
      <c r="C11" s="26"/>
      <c r="D11" s="26"/>
      <c r="E11" s="26"/>
      <c r="F11" s="26"/>
      <c r="G11" s="26"/>
      <c r="H11" s="26"/>
      <c r="I11" s="26"/>
      <c r="J11" s="26"/>
      <c r="K11" s="26"/>
      <c r="L11" s="26"/>
      <c r="M11" s="26"/>
      <c r="N11" s="26"/>
      <c r="O11" s="26"/>
      <c r="P11" s="26"/>
      <c r="Q11" s="26"/>
      <c r="R11" s="26"/>
      <c r="S11" s="56"/>
      <c r="T11" s="51"/>
      <c r="U11" s="26"/>
      <c r="V11" s="26"/>
      <c r="W11" s="26"/>
      <c r="X11" s="26"/>
      <c r="Y11" s="26"/>
      <c r="Z11" s="26"/>
      <c r="AA11" s="26"/>
      <c r="AB11" s="26"/>
      <c r="AC11" s="26"/>
      <c r="AD11" s="26"/>
      <c r="AE11" s="26"/>
      <c r="AF11" s="26"/>
      <c r="AG11" s="26"/>
      <c r="AH11" s="26"/>
      <c r="AI11" s="26"/>
      <c r="AJ11" s="26"/>
      <c r="AK11" s="26"/>
      <c r="AL11" s="56"/>
    </row>
    <row r="12" spans="1:38">
      <c r="A12" s="51"/>
      <c r="B12" s="26"/>
      <c r="C12" s="26"/>
      <c r="D12" s="26"/>
      <c r="E12" s="26"/>
      <c r="F12" s="26"/>
      <c r="G12" s="26"/>
      <c r="H12" s="26"/>
      <c r="I12" s="26"/>
      <c r="J12" s="26"/>
      <c r="K12" s="26"/>
      <c r="L12" s="26"/>
      <c r="M12" s="26"/>
      <c r="N12" s="26"/>
      <c r="O12" s="26"/>
      <c r="P12" s="26"/>
      <c r="Q12" s="26"/>
      <c r="R12" s="26"/>
      <c r="S12" s="56"/>
      <c r="T12" s="51"/>
      <c r="U12" s="26"/>
      <c r="V12" s="26"/>
      <c r="W12" s="26"/>
      <c r="X12" s="26"/>
      <c r="Y12" s="26"/>
      <c r="Z12" s="26"/>
      <c r="AA12" s="26"/>
      <c r="AB12" s="26"/>
      <c r="AC12" s="26"/>
      <c r="AD12" s="26"/>
      <c r="AE12" s="26"/>
      <c r="AF12" s="26"/>
      <c r="AG12" s="26"/>
      <c r="AH12" s="26"/>
      <c r="AI12" s="26"/>
      <c r="AJ12" s="26"/>
      <c r="AK12" s="26"/>
      <c r="AL12" s="56"/>
    </row>
    <row r="13" spans="1:38">
      <c r="A13" s="51"/>
      <c r="B13" s="26"/>
      <c r="C13" s="26"/>
      <c r="D13" s="26"/>
      <c r="E13" s="26"/>
      <c r="F13" s="26"/>
      <c r="G13" s="26"/>
      <c r="H13" s="26"/>
      <c r="I13" s="26"/>
      <c r="J13" s="26"/>
      <c r="K13" s="26"/>
      <c r="L13" s="26"/>
      <c r="M13" s="26"/>
      <c r="N13" s="26"/>
      <c r="O13" s="26"/>
      <c r="P13" s="26"/>
      <c r="Q13" s="26"/>
      <c r="R13" s="26"/>
      <c r="S13" s="56"/>
      <c r="T13" s="51"/>
      <c r="U13" s="26"/>
      <c r="V13" s="26"/>
      <c r="W13" s="26"/>
      <c r="X13" s="26"/>
      <c r="Y13" s="26"/>
      <c r="Z13" s="26"/>
      <c r="AA13" s="26"/>
      <c r="AB13" s="26"/>
      <c r="AC13" s="26"/>
      <c r="AD13" s="26"/>
      <c r="AE13" s="26"/>
      <c r="AF13" s="26"/>
      <c r="AG13" s="26"/>
      <c r="AH13" s="26"/>
      <c r="AI13" s="26"/>
      <c r="AJ13" s="26"/>
      <c r="AK13" s="26"/>
      <c r="AL13" s="56"/>
    </row>
    <row r="14" spans="1:38" ht="18">
      <c r="A14" s="51"/>
      <c r="B14" s="26"/>
      <c r="C14" s="26"/>
      <c r="D14" s="26"/>
      <c r="E14" s="26"/>
      <c r="F14" s="26"/>
      <c r="G14" s="26"/>
      <c r="H14" s="26"/>
      <c r="I14" s="26"/>
      <c r="J14" s="430" t="s">
        <v>125</v>
      </c>
      <c r="K14" s="430"/>
      <c r="L14" s="430"/>
      <c r="M14" s="430"/>
      <c r="N14" s="26"/>
      <c r="O14" s="430" t="s">
        <v>46</v>
      </c>
      <c r="P14" s="430"/>
      <c r="Q14" s="430"/>
      <c r="R14" s="430"/>
      <c r="S14" s="55"/>
      <c r="T14" s="51"/>
      <c r="U14" s="26"/>
      <c r="V14" s="26"/>
      <c r="W14" s="26"/>
      <c r="X14" s="26"/>
      <c r="Y14" s="26"/>
      <c r="Z14" s="26"/>
      <c r="AA14" s="26"/>
      <c r="AB14" s="26"/>
      <c r="AC14" s="430" t="s">
        <v>125</v>
      </c>
      <c r="AD14" s="430"/>
      <c r="AE14" s="430"/>
      <c r="AF14" s="430"/>
      <c r="AG14" s="26"/>
      <c r="AH14" s="430" t="s">
        <v>46</v>
      </c>
      <c r="AI14" s="430"/>
      <c r="AJ14" s="430"/>
      <c r="AK14" s="430"/>
      <c r="AL14" s="55"/>
    </row>
    <row r="15" spans="1:38">
      <c r="A15" s="51"/>
      <c r="B15" s="26"/>
      <c r="C15" s="26"/>
      <c r="D15" s="26"/>
      <c r="E15" s="26"/>
      <c r="F15" s="26"/>
      <c r="G15" s="26"/>
      <c r="H15" s="26"/>
      <c r="I15" s="26"/>
      <c r="J15" s="26"/>
      <c r="K15" s="26"/>
      <c r="L15" s="26"/>
      <c r="M15" s="26"/>
      <c r="N15" s="26"/>
      <c r="O15" s="26"/>
      <c r="P15" s="26"/>
      <c r="Q15" s="26"/>
      <c r="R15" s="26"/>
      <c r="S15" s="56"/>
      <c r="T15" s="51"/>
      <c r="U15" s="26"/>
      <c r="V15" s="26"/>
      <c r="W15" s="26"/>
      <c r="X15" s="26"/>
      <c r="Y15" s="26"/>
      <c r="Z15" s="26"/>
      <c r="AA15" s="26"/>
      <c r="AB15" s="26"/>
      <c r="AC15" s="26"/>
      <c r="AD15" s="26"/>
      <c r="AE15" s="26"/>
      <c r="AF15" s="26"/>
      <c r="AG15" s="26"/>
      <c r="AH15" s="26"/>
      <c r="AI15" s="26"/>
      <c r="AJ15" s="26"/>
      <c r="AK15" s="26"/>
      <c r="AL15" s="56"/>
    </row>
    <row r="16" spans="1:38">
      <c r="A16" s="51"/>
      <c r="B16" s="26"/>
      <c r="C16" s="26"/>
      <c r="D16" s="26"/>
      <c r="E16" s="26"/>
      <c r="F16" s="26"/>
      <c r="G16" s="26"/>
      <c r="H16" s="26"/>
      <c r="I16" s="26"/>
      <c r="J16" s="26"/>
      <c r="K16" s="26"/>
      <c r="L16" s="26"/>
      <c r="M16" s="26"/>
      <c r="N16" s="26"/>
      <c r="O16" s="26"/>
      <c r="P16" s="26"/>
      <c r="Q16" s="26"/>
      <c r="R16" s="26"/>
      <c r="S16" s="56"/>
      <c r="T16" s="51"/>
      <c r="U16" s="26"/>
      <c r="V16" s="26"/>
      <c r="W16" s="26"/>
      <c r="X16" s="26"/>
      <c r="Y16" s="26"/>
      <c r="Z16" s="26"/>
      <c r="AA16" s="26"/>
      <c r="AB16" s="26"/>
      <c r="AC16" s="26"/>
      <c r="AD16" s="26"/>
      <c r="AE16" s="26"/>
      <c r="AF16" s="26"/>
      <c r="AG16" s="26"/>
      <c r="AH16" s="26"/>
      <c r="AI16" s="26"/>
      <c r="AJ16" s="26"/>
      <c r="AK16" s="26"/>
      <c r="AL16" s="56"/>
    </row>
    <row r="17" spans="1:38">
      <c r="A17" s="51"/>
      <c r="B17" s="26"/>
      <c r="C17" s="26"/>
      <c r="D17" s="26"/>
      <c r="E17" s="26"/>
      <c r="F17" s="26"/>
      <c r="G17" s="26"/>
      <c r="H17" s="26"/>
      <c r="I17" s="26"/>
      <c r="J17" s="26"/>
      <c r="K17" s="26"/>
      <c r="L17" s="26"/>
      <c r="M17" s="26"/>
      <c r="N17" s="26"/>
      <c r="O17" s="26"/>
      <c r="P17" s="26"/>
      <c r="Q17" s="26"/>
      <c r="R17" s="26"/>
      <c r="S17" s="56"/>
      <c r="T17" s="51"/>
      <c r="U17" s="26"/>
      <c r="V17" s="26"/>
      <c r="W17" s="26"/>
      <c r="X17" s="26"/>
      <c r="Y17" s="26"/>
      <c r="Z17" s="26"/>
      <c r="AA17" s="26"/>
      <c r="AB17" s="26"/>
      <c r="AC17" s="26"/>
      <c r="AD17" s="26"/>
      <c r="AE17" s="26"/>
      <c r="AF17" s="26"/>
      <c r="AG17" s="26"/>
      <c r="AH17" s="26"/>
      <c r="AI17" s="26"/>
      <c r="AJ17" s="26"/>
      <c r="AK17" s="26"/>
      <c r="AL17" s="56"/>
    </row>
    <row r="18" spans="1:38">
      <c r="A18" s="51"/>
      <c r="B18" s="26"/>
      <c r="C18" s="26"/>
      <c r="D18" s="26"/>
      <c r="E18" s="26"/>
      <c r="F18" s="26"/>
      <c r="G18" s="26"/>
      <c r="H18" s="26"/>
      <c r="I18" s="26"/>
      <c r="J18" s="26"/>
      <c r="K18" s="26"/>
      <c r="L18" s="26"/>
      <c r="M18" s="26"/>
      <c r="N18" s="26"/>
      <c r="O18" s="26"/>
      <c r="P18" s="26"/>
      <c r="Q18" s="26"/>
      <c r="R18" s="26"/>
      <c r="S18" s="56"/>
      <c r="T18" s="51"/>
      <c r="U18" s="26"/>
      <c r="V18" s="26"/>
      <c r="W18" s="26"/>
      <c r="X18" s="26"/>
      <c r="Y18" s="26"/>
      <c r="Z18" s="26"/>
      <c r="AA18" s="26"/>
      <c r="AB18" s="26"/>
      <c r="AC18" s="26"/>
      <c r="AD18" s="26"/>
      <c r="AE18" s="26"/>
      <c r="AF18" s="26"/>
      <c r="AG18" s="26"/>
      <c r="AH18" s="26"/>
      <c r="AI18" s="26"/>
      <c r="AJ18" s="26"/>
      <c r="AK18" s="26"/>
      <c r="AL18" s="56"/>
    </row>
    <row r="19" spans="1:38">
      <c r="A19" s="51"/>
      <c r="B19" s="26"/>
      <c r="C19" s="26"/>
      <c r="D19" s="26"/>
      <c r="E19" s="26"/>
      <c r="F19" s="26"/>
      <c r="G19" s="26"/>
      <c r="H19" s="26"/>
      <c r="I19" s="26"/>
      <c r="J19" s="26"/>
      <c r="K19" s="26"/>
      <c r="L19" s="26"/>
      <c r="M19" s="26"/>
      <c r="N19" s="26"/>
      <c r="O19" s="26"/>
      <c r="P19" s="26"/>
      <c r="Q19" s="26"/>
      <c r="R19" s="26"/>
      <c r="S19" s="56"/>
      <c r="T19" s="51"/>
      <c r="U19" s="26"/>
      <c r="V19" s="26"/>
      <c r="W19" s="26"/>
      <c r="X19" s="26"/>
      <c r="Y19" s="26"/>
      <c r="Z19" s="26"/>
      <c r="AA19" s="26"/>
      <c r="AB19" s="26"/>
      <c r="AC19" s="26"/>
      <c r="AD19" s="26"/>
      <c r="AE19" s="26"/>
      <c r="AF19" s="26"/>
      <c r="AG19" s="26"/>
      <c r="AH19" s="26"/>
      <c r="AI19" s="26"/>
      <c r="AJ19" s="26"/>
      <c r="AK19" s="26"/>
      <c r="AL19" s="56"/>
    </row>
    <row r="20" spans="1:38" ht="6.75" customHeight="1">
      <c r="A20" s="51"/>
      <c r="B20" s="26"/>
      <c r="C20" s="26"/>
      <c r="D20" s="26"/>
      <c r="E20" s="26"/>
      <c r="F20" s="26"/>
      <c r="G20" s="26"/>
      <c r="H20" s="26"/>
      <c r="I20" s="26"/>
      <c r="J20" s="26"/>
      <c r="K20" s="26"/>
      <c r="L20" s="26"/>
      <c r="M20" s="26"/>
      <c r="N20" s="26"/>
      <c r="O20" s="26"/>
      <c r="P20" s="26"/>
      <c r="Q20" s="26"/>
      <c r="R20" s="26"/>
      <c r="S20" s="56"/>
      <c r="T20" s="51"/>
      <c r="U20" s="26"/>
      <c r="V20" s="26"/>
      <c r="W20" s="26"/>
      <c r="X20" s="26"/>
      <c r="Y20" s="26"/>
      <c r="Z20" s="26"/>
      <c r="AA20" s="26"/>
      <c r="AB20" s="26"/>
      <c r="AC20" s="26"/>
      <c r="AD20" s="26"/>
      <c r="AE20" s="26"/>
      <c r="AF20" s="26"/>
      <c r="AG20" s="26"/>
      <c r="AH20" s="26"/>
      <c r="AI20" s="26"/>
      <c r="AJ20" s="26"/>
      <c r="AK20" s="26"/>
      <c r="AL20" s="56"/>
    </row>
    <row r="21" spans="1:38" ht="18">
      <c r="A21" s="51"/>
      <c r="B21" s="57"/>
      <c r="C21" s="58"/>
      <c r="D21" s="58"/>
      <c r="E21" s="59"/>
      <c r="F21" s="60"/>
      <c r="G21" s="26"/>
      <c r="H21" s="26"/>
      <c r="I21" s="26"/>
      <c r="J21" s="26"/>
      <c r="K21" s="26"/>
      <c r="L21" s="26"/>
      <c r="M21" s="26"/>
      <c r="N21" s="26"/>
      <c r="O21" s="26"/>
      <c r="P21" s="26"/>
      <c r="Q21" s="26"/>
      <c r="R21" s="26"/>
      <c r="S21" s="56"/>
      <c r="T21" s="51"/>
      <c r="U21" s="57"/>
      <c r="V21" s="58"/>
      <c r="W21" s="58"/>
      <c r="X21" s="61"/>
      <c r="Y21" s="60"/>
      <c r="Z21" s="26"/>
      <c r="AA21" s="26"/>
      <c r="AB21" s="26"/>
      <c r="AC21" s="26"/>
      <c r="AD21" s="26"/>
      <c r="AE21" s="26"/>
      <c r="AF21" s="26"/>
      <c r="AG21" s="26"/>
      <c r="AH21" s="26"/>
      <c r="AI21" s="26"/>
      <c r="AJ21" s="26"/>
      <c r="AK21" s="26"/>
      <c r="AL21" s="56"/>
    </row>
    <row r="22" spans="1:38">
      <c r="A22" s="51"/>
      <c r="B22" s="62"/>
      <c r="C22" s="26"/>
      <c r="D22" s="26"/>
      <c r="E22" s="27"/>
      <c r="F22" s="26"/>
      <c r="G22" s="26"/>
      <c r="H22" s="26"/>
      <c r="I22" s="26"/>
      <c r="J22" s="26"/>
      <c r="K22" s="26"/>
      <c r="L22" s="26"/>
      <c r="M22" s="26"/>
      <c r="N22" s="26"/>
      <c r="O22" s="26"/>
      <c r="P22" s="26"/>
      <c r="Q22" s="26"/>
      <c r="R22" s="26"/>
      <c r="S22" s="56"/>
      <c r="T22" s="51"/>
      <c r="U22" s="62"/>
      <c r="V22" s="26"/>
      <c r="W22" s="26"/>
      <c r="X22" s="27"/>
      <c r="Y22" s="26"/>
      <c r="Z22" s="26"/>
      <c r="AA22" s="26"/>
      <c r="AB22" s="26"/>
      <c r="AC22" s="26"/>
      <c r="AD22" s="26"/>
      <c r="AE22" s="26"/>
      <c r="AF22" s="26"/>
      <c r="AG22" s="26"/>
      <c r="AH22" s="26"/>
      <c r="AI22" s="26"/>
      <c r="AJ22" s="26"/>
      <c r="AK22" s="26"/>
      <c r="AL22" s="56"/>
    </row>
    <row r="23" spans="1:38">
      <c r="A23" s="51"/>
      <c r="B23" s="62"/>
      <c r="C23" s="26"/>
      <c r="D23" s="26"/>
      <c r="E23" s="27"/>
      <c r="F23" s="26"/>
      <c r="G23" s="26"/>
      <c r="H23" s="26"/>
      <c r="I23" s="26"/>
      <c r="J23" s="26"/>
      <c r="K23" s="26"/>
      <c r="L23" s="26"/>
      <c r="M23" s="26"/>
      <c r="N23" s="26"/>
      <c r="O23" s="26"/>
      <c r="P23" s="26"/>
      <c r="Q23" s="26"/>
      <c r="R23" s="26"/>
      <c r="S23" s="56"/>
      <c r="T23" s="51"/>
      <c r="U23" s="62"/>
      <c r="V23" s="26"/>
      <c r="W23" s="26"/>
      <c r="X23" s="27"/>
      <c r="Y23" s="26"/>
      <c r="Z23" s="26"/>
      <c r="AA23" s="26"/>
      <c r="AB23" s="26"/>
      <c r="AC23" s="26"/>
      <c r="AD23" s="26"/>
      <c r="AE23" s="26"/>
      <c r="AF23" s="26"/>
      <c r="AG23" s="26"/>
      <c r="AH23" s="26"/>
      <c r="AI23" s="26"/>
      <c r="AJ23" s="26"/>
      <c r="AK23" s="26"/>
      <c r="AL23" s="56"/>
    </row>
    <row r="24" spans="1:38">
      <c r="A24" s="51"/>
      <c r="B24" s="62"/>
      <c r="C24" s="26"/>
      <c r="D24" s="26"/>
      <c r="E24" s="27"/>
      <c r="F24" s="26"/>
      <c r="G24" s="26"/>
      <c r="H24" s="26"/>
      <c r="I24" s="26"/>
      <c r="J24" s="428" t="str">
        <f>"E1 = "&amp;'1.0'!B3</f>
        <v>E1 = Declaración de misión u objetivos establecidos</v>
      </c>
      <c r="K24" s="428"/>
      <c r="L24" s="428"/>
      <c r="M24" s="428"/>
      <c r="N24" s="428"/>
      <c r="O24" s="428"/>
      <c r="P24" s="428"/>
      <c r="Q24" s="428"/>
      <c r="R24" s="428"/>
      <c r="S24" s="230"/>
      <c r="T24" s="51"/>
      <c r="U24" s="62"/>
      <c r="V24" s="26"/>
      <c r="W24" s="26"/>
      <c r="X24" s="27"/>
      <c r="Y24" s="26"/>
      <c r="Z24" s="26"/>
      <c r="AA24" s="26"/>
      <c r="AB24" s="26"/>
      <c r="AC24" s="428" t="str">
        <f>"E1 = "&amp;'1.0'!B3</f>
        <v>E1 = Declaración de misión u objetivos establecidos</v>
      </c>
      <c r="AD24" s="428"/>
      <c r="AE24" s="428"/>
      <c r="AF24" s="428"/>
      <c r="AG24" s="428"/>
      <c r="AH24" s="428"/>
      <c r="AI24" s="428"/>
      <c r="AJ24" s="428"/>
      <c r="AK24" s="428"/>
      <c r="AL24" s="230"/>
    </row>
    <row r="25" spans="1:38">
      <c r="A25" s="51"/>
      <c r="B25" s="62"/>
      <c r="C25" s="26"/>
      <c r="D25" s="26"/>
      <c r="E25" s="27"/>
      <c r="F25" s="26"/>
      <c r="G25" s="26"/>
      <c r="H25" s="26"/>
      <c r="I25" s="26"/>
      <c r="J25" s="428" t="str">
        <f>"E2 = "&amp;'1.0'!B9</f>
        <v>E2 = Valores y declaraciones de ética</v>
      </c>
      <c r="K25" s="428"/>
      <c r="L25" s="428"/>
      <c r="M25" s="428"/>
      <c r="N25" s="428"/>
      <c r="O25" s="428"/>
      <c r="P25" s="428"/>
      <c r="Q25" s="428"/>
      <c r="R25" s="428"/>
      <c r="S25" s="230"/>
      <c r="T25" s="51"/>
      <c r="U25" s="62"/>
      <c r="V25" s="26"/>
      <c r="W25" s="26"/>
      <c r="X25" s="27"/>
      <c r="Y25" s="26"/>
      <c r="Z25" s="26"/>
      <c r="AA25" s="26"/>
      <c r="AB25" s="26"/>
      <c r="AC25" s="428" t="str">
        <f>"E2 = "&amp;'1.0'!B9</f>
        <v>E2 = Valores y declaraciones de ética</v>
      </c>
      <c r="AD25" s="428"/>
      <c r="AE25" s="428"/>
      <c r="AF25" s="428"/>
      <c r="AG25" s="428"/>
      <c r="AH25" s="428"/>
      <c r="AI25" s="428"/>
      <c r="AJ25" s="428"/>
      <c r="AK25" s="428"/>
      <c r="AL25" s="230"/>
    </row>
    <row r="26" spans="1:38">
      <c r="A26" s="51"/>
      <c r="B26" s="62"/>
      <c r="C26" s="26"/>
      <c r="D26" s="26"/>
      <c r="E26" s="27"/>
      <c r="F26" s="26"/>
      <c r="G26" s="26"/>
      <c r="H26" s="26"/>
      <c r="I26" s="26"/>
      <c r="J26" s="428" t="str">
        <f>"E3 = "&amp;'1.0'!B16</f>
        <v>E3 = Unidad/Dirección de MyE</v>
      </c>
      <c r="K26" s="428"/>
      <c r="L26" s="428"/>
      <c r="M26" s="428"/>
      <c r="N26" s="428"/>
      <c r="O26" s="428"/>
      <c r="P26" s="428"/>
      <c r="Q26" s="428"/>
      <c r="R26" s="428"/>
      <c r="S26" s="230"/>
      <c r="T26" s="51"/>
      <c r="U26" s="62"/>
      <c r="V26" s="26"/>
      <c r="W26" s="26"/>
      <c r="X26" s="27"/>
      <c r="Y26" s="26"/>
      <c r="Z26" s="26"/>
      <c r="AA26" s="26"/>
      <c r="AB26" s="26"/>
      <c r="AC26" s="428" t="str">
        <f>"E3 = "&amp;'1.0'!B16</f>
        <v>E3 = Unidad/Dirección de MyE</v>
      </c>
      <c r="AD26" s="428"/>
      <c r="AE26" s="428"/>
      <c r="AF26" s="428"/>
      <c r="AG26" s="428"/>
      <c r="AH26" s="428"/>
      <c r="AI26" s="428"/>
      <c r="AJ26" s="428"/>
      <c r="AK26" s="428"/>
      <c r="AL26" s="230"/>
    </row>
    <row r="27" spans="1:38">
      <c r="A27" s="51"/>
      <c r="B27" s="26"/>
      <c r="C27" s="26"/>
      <c r="D27" s="26"/>
      <c r="E27" s="26"/>
      <c r="F27" s="26"/>
      <c r="G27" s="26"/>
      <c r="H27" s="26"/>
      <c r="I27" s="26"/>
      <c r="J27" s="428" t="str">
        <f>"E4 = "&amp;'1.0'!B22</f>
        <v>E4 = Reuniones regulares de unidades de MyE</v>
      </c>
      <c r="K27" s="428"/>
      <c r="L27" s="428"/>
      <c r="M27" s="428"/>
      <c r="N27" s="428"/>
      <c r="O27" s="428"/>
      <c r="P27" s="428"/>
      <c r="Q27" s="428"/>
      <c r="R27" s="428"/>
      <c r="S27" s="230"/>
      <c r="T27" s="51"/>
      <c r="U27" s="26"/>
      <c r="V27" s="26"/>
      <c r="W27" s="26"/>
      <c r="X27" s="26"/>
      <c r="Y27" s="26"/>
      <c r="Z27" s="26"/>
      <c r="AA27" s="26"/>
      <c r="AB27" s="26"/>
      <c r="AC27" s="428" t="str">
        <f>"E4 = "&amp;'1.0'!B22</f>
        <v>E4 = Reuniones regulares de unidades de MyE</v>
      </c>
      <c r="AD27" s="428"/>
      <c r="AE27" s="428"/>
      <c r="AF27" s="428"/>
      <c r="AG27" s="428"/>
      <c r="AH27" s="428"/>
      <c r="AI27" s="428"/>
      <c r="AJ27" s="428"/>
      <c r="AK27" s="428"/>
      <c r="AL27" s="230"/>
    </row>
    <row r="28" spans="1:38">
      <c r="A28" s="51"/>
      <c r="B28" s="26"/>
      <c r="C28" s="26"/>
      <c r="D28" s="26"/>
      <c r="E28" s="26"/>
      <c r="F28" s="26"/>
      <c r="G28" s="26"/>
      <c r="H28" s="26"/>
      <c r="I28" s="26"/>
      <c r="J28" s="252" t="str">
        <f>"E5 ="&amp;'1.0'!B28</f>
        <v>E5 =Adopción de la estrategia mundial de sida (prueba e inicio)</v>
      </c>
      <c r="K28" s="252"/>
      <c r="L28" s="252"/>
      <c r="M28" s="252"/>
      <c r="N28" s="252"/>
      <c r="O28" s="252"/>
      <c r="P28" s="252"/>
      <c r="Q28" s="252"/>
      <c r="R28" s="252"/>
      <c r="S28" s="230"/>
      <c r="T28" s="51"/>
      <c r="U28" s="26"/>
      <c r="V28" s="26"/>
      <c r="W28" s="26"/>
      <c r="X28" s="26"/>
      <c r="Y28" s="26"/>
      <c r="Z28" s="26"/>
      <c r="AA28" s="26"/>
      <c r="AB28" s="26"/>
      <c r="AC28" s="252" t="str">
        <f>"E5 ="&amp;'1.0'!B28</f>
        <v>E5 =Adopción de la estrategia mundial de sida (prueba e inicio)</v>
      </c>
      <c r="AD28" s="252"/>
      <c r="AE28" s="252"/>
      <c r="AF28" s="252"/>
      <c r="AG28" s="252"/>
      <c r="AH28" s="252"/>
      <c r="AI28" s="252"/>
      <c r="AJ28" s="252"/>
      <c r="AK28" s="252"/>
      <c r="AL28" s="230"/>
    </row>
    <row r="29" spans="1:38">
      <c r="A29" s="51"/>
      <c r="B29" s="26"/>
      <c r="C29" s="26"/>
      <c r="D29" s="26"/>
      <c r="E29" s="26"/>
      <c r="F29" s="26"/>
      <c r="G29" s="26"/>
      <c r="H29" s="26"/>
      <c r="I29" s="26"/>
      <c r="J29" s="26"/>
      <c r="K29" s="26"/>
      <c r="L29" s="26"/>
      <c r="M29" s="26"/>
      <c r="N29" s="26"/>
      <c r="O29" s="26"/>
      <c r="P29" s="26"/>
      <c r="Q29" s="26"/>
      <c r="R29" s="26"/>
      <c r="S29" s="56"/>
      <c r="T29" s="51"/>
      <c r="U29" s="26"/>
      <c r="V29" s="26"/>
      <c r="W29" s="26"/>
      <c r="X29" s="26"/>
      <c r="Y29" s="26"/>
      <c r="Z29" s="26"/>
      <c r="AA29" s="26"/>
      <c r="AB29" s="26"/>
      <c r="AC29" s="26"/>
      <c r="AD29" s="26"/>
      <c r="AE29" s="26"/>
      <c r="AF29" s="26"/>
      <c r="AG29" s="26"/>
      <c r="AH29" s="26"/>
      <c r="AI29" s="26"/>
      <c r="AJ29" s="26"/>
      <c r="AK29" s="26"/>
      <c r="AL29" s="56"/>
    </row>
    <row r="30" spans="1:38" ht="24" customHeight="1">
      <c r="A30" s="51"/>
      <c r="B30" s="433" t="s">
        <v>126</v>
      </c>
      <c r="C30" s="433"/>
      <c r="D30" s="433"/>
      <c r="E30" s="433"/>
      <c r="F30" s="433"/>
      <c r="G30" s="433"/>
      <c r="H30" s="433"/>
      <c r="I30" s="433"/>
      <c r="J30" s="433"/>
      <c r="K30" s="433"/>
      <c r="L30" s="433"/>
      <c r="M30" s="433"/>
      <c r="N30" s="433"/>
      <c r="O30" s="433"/>
      <c r="P30" s="433"/>
      <c r="Q30" s="433"/>
      <c r="R30" s="433"/>
      <c r="S30" s="52"/>
      <c r="T30" s="51"/>
      <c r="U30" s="433" t="s">
        <v>126</v>
      </c>
      <c r="V30" s="433"/>
      <c r="W30" s="433"/>
      <c r="X30" s="433"/>
      <c r="Y30" s="433"/>
      <c r="Z30" s="433"/>
      <c r="AA30" s="433"/>
      <c r="AB30" s="433"/>
      <c r="AC30" s="433"/>
      <c r="AD30" s="433"/>
      <c r="AE30" s="433"/>
      <c r="AF30" s="433"/>
      <c r="AG30" s="433"/>
      <c r="AH30" s="433"/>
      <c r="AI30" s="433"/>
      <c r="AJ30" s="433"/>
      <c r="AK30" s="433"/>
      <c r="AL30" s="52"/>
    </row>
    <row r="31" spans="1:38" ht="18">
      <c r="A31" s="51"/>
      <c r="B31" s="430" t="s">
        <v>124</v>
      </c>
      <c r="C31" s="430"/>
      <c r="D31" s="430"/>
      <c r="E31" s="430"/>
      <c r="F31" s="430"/>
      <c r="G31" s="430"/>
      <c r="H31" s="430"/>
      <c r="I31" s="26"/>
      <c r="J31" s="430" t="s">
        <v>41</v>
      </c>
      <c r="K31" s="430"/>
      <c r="L31" s="430"/>
      <c r="M31" s="430"/>
      <c r="N31" s="26"/>
      <c r="O31" s="430" t="s">
        <v>45</v>
      </c>
      <c r="P31" s="430"/>
      <c r="Q31" s="430"/>
      <c r="R31" s="430"/>
      <c r="S31" s="55"/>
      <c r="T31" s="51"/>
      <c r="U31" s="430" t="s">
        <v>124</v>
      </c>
      <c r="V31" s="430"/>
      <c r="W31" s="430"/>
      <c r="X31" s="430"/>
      <c r="Y31" s="430"/>
      <c r="Z31" s="430"/>
      <c r="AA31" s="430"/>
      <c r="AB31" s="26"/>
      <c r="AC31" s="430" t="s">
        <v>41</v>
      </c>
      <c r="AD31" s="430"/>
      <c r="AE31" s="430"/>
      <c r="AF31" s="430"/>
      <c r="AG31" s="26"/>
      <c r="AH31" s="430" t="s">
        <v>45</v>
      </c>
      <c r="AI31" s="430"/>
      <c r="AJ31" s="430"/>
      <c r="AK31" s="430"/>
      <c r="AL31" s="55"/>
    </row>
    <row r="32" spans="1:38">
      <c r="A32" s="51"/>
      <c r="B32" s="26"/>
      <c r="C32" s="26"/>
      <c r="D32" s="26"/>
      <c r="E32" s="26"/>
      <c r="F32" s="26"/>
      <c r="G32" s="26"/>
      <c r="H32" s="26"/>
      <c r="I32" s="26"/>
      <c r="J32" s="26"/>
      <c r="K32" s="26"/>
      <c r="L32" s="26"/>
      <c r="M32" s="26"/>
      <c r="N32" s="26"/>
      <c r="O32" s="26"/>
      <c r="P32" s="26"/>
      <c r="Q32" s="26"/>
      <c r="R32" s="26"/>
      <c r="S32" s="56"/>
      <c r="T32" s="51"/>
      <c r="U32" s="26"/>
      <c r="V32" s="26"/>
      <c r="W32" s="26"/>
      <c r="X32" s="26"/>
      <c r="Y32" s="26"/>
      <c r="Z32" s="26"/>
      <c r="AA32" s="26"/>
      <c r="AB32" s="26"/>
      <c r="AC32" s="26"/>
      <c r="AD32" s="26"/>
      <c r="AE32" s="26"/>
      <c r="AF32" s="26"/>
      <c r="AG32" s="26"/>
      <c r="AH32" s="26"/>
      <c r="AI32" s="26"/>
      <c r="AJ32" s="26"/>
      <c r="AK32" s="26"/>
      <c r="AL32" s="56"/>
    </row>
    <row r="33" spans="1:38">
      <c r="A33" s="51"/>
      <c r="B33" s="26"/>
      <c r="C33" s="26"/>
      <c r="D33" s="26"/>
      <c r="E33" s="26"/>
      <c r="F33" s="26"/>
      <c r="G33" s="26"/>
      <c r="H33" s="26"/>
      <c r="I33" s="26"/>
      <c r="J33" s="26"/>
      <c r="K33" s="26"/>
      <c r="L33" s="26"/>
      <c r="M33" s="26"/>
      <c r="N33" s="26"/>
      <c r="O33" s="26"/>
      <c r="P33" s="26"/>
      <c r="Q33" s="26"/>
      <c r="R33" s="26"/>
      <c r="S33" s="56"/>
      <c r="T33" s="51"/>
      <c r="U33" s="26"/>
      <c r="V33" s="26"/>
      <c r="W33" s="26"/>
      <c r="X33" s="26"/>
      <c r="Y33" s="26"/>
      <c r="Z33" s="26"/>
      <c r="AA33" s="26"/>
      <c r="AB33" s="26"/>
      <c r="AC33" s="26"/>
      <c r="AD33" s="26"/>
      <c r="AE33" s="26"/>
      <c r="AF33" s="26"/>
      <c r="AG33" s="26"/>
      <c r="AH33" s="26"/>
      <c r="AI33" s="26"/>
      <c r="AJ33" s="26"/>
      <c r="AK33" s="26"/>
      <c r="AL33" s="56"/>
    </row>
    <row r="34" spans="1:38">
      <c r="A34" s="51"/>
      <c r="B34" s="26"/>
      <c r="C34" s="26"/>
      <c r="D34" s="26"/>
      <c r="E34" s="26"/>
      <c r="F34" s="26"/>
      <c r="G34" s="26"/>
      <c r="H34" s="26"/>
      <c r="I34" s="26"/>
      <c r="J34" s="26"/>
      <c r="K34" s="26"/>
      <c r="L34" s="26"/>
      <c r="M34" s="26"/>
      <c r="N34" s="26"/>
      <c r="O34" s="26"/>
      <c r="P34" s="26"/>
      <c r="Q34" s="26"/>
      <c r="R34" s="26"/>
      <c r="S34" s="56"/>
      <c r="T34" s="51"/>
      <c r="U34" s="26"/>
      <c r="V34" s="26"/>
      <c r="W34" s="26"/>
      <c r="X34" s="26"/>
      <c r="Y34" s="26"/>
      <c r="Z34" s="26"/>
      <c r="AA34" s="26"/>
      <c r="AB34" s="26"/>
      <c r="AC34" s="26"/>
      <c r="AD34" s="26"/>
      <c r="AE34" s="26"/>
      <c r="AF34" s="26"/>
      <c r="AG34" s="26"/>
      <c r="AH34" s="26"/>
      <c r="AI34" s="26"/>
      <c r="AJ34" s="26"/>
      <c r="AK34" s="26"/>
      <c r="AL34" s="56"/>
    </row>
    <row r="35" spans="1:38">
      <c r="A35" s="51"/>
      <c r="B35" s="26"/>
      <c r="C35" s="26"/>
      <c r="D35" s="26"/>
      <c r="E35" s="26"/>
      <c r="F35" s="26"/>
      <c r="G35" s="26"/>
      <c r="H35" s="26"/>
      <c r="I35" s="26"/>
      <c r="J35" s="26"/>
      <c r="K35" s="26"/>
      <c r="L35" s="26"/>
      <c r="M35" s="26"/>
      <c r="N35" s="26"/>
      <c r="O35" s="26"/>
      <c r="P35" s="26"/>
      <c r="Q35" s="26"/>
      <c r="R35" s="26"/>
      <c r="S35" s="56"/>
      <c r="T35" s="51"/>
      <c r="U35" s="26"/>
      <c r="V35" s="26"/>
      <c r="W35" s="26"/>
      <c r="X35" s="26"/>
      <c r="Y35" s="26"/>
      <c r="Z35" s="26"/>
      <c r="AA35" s="26"/>
      <c r="AB35" s="26"/>
      <c r="AC35" s="26"/>
      <c r="AD35" s="26"/>
      <c r="AE35" s="26"/>
      <c r="AF35" s="26"/>
      <c r="AG35" s="26"/>
      <c r="AH35" s="26"/>
      <c r="AI35" s="26"/>
      <c r="AJ35" s="26"/>
      <c r="AK35" s="26"/>
      <c r="AL35" s="56"/>
    </row>
    <row r="36" spans="1:38">
      <c r="A36" s="51"/>
      <c r="B36" s="26"/>
      <c r="C36" s="26"/>
      <c r="D36" s="26"/>
      <c r="E36" s="26"/>
      <c r="F36" s="26"/>
      <c r="G36" s="26"/>
      <c r="H36" s="26"/>
      <c r="I36" s="26"/>
      <c r="J36" s="26"/>
      <c r="K36" s="26"/>
      <c r="L36" s="26"/>
      <c r="M36" s="26"/>
      <c r="N36" s="26"/>
      <c r="O36" s="26"/>
      <c r="P36" s="26"/>
      <c r="Q36" s="26"/>
      <c r="R36" s="26"/>
      <c r="S36" s="56"/>
      <c r="T36" s="51"/>
      <c r="U36" s="26"/>
      <c r="V36" s="26"/>
      <c r="W36" s="26"/>
      <c r="X36" s="26"/>
      <c r="Y36" s="26"/>
      <c r="Z36" s="26"/>
      <c r="AA36" s="26"/>
      <c r="AB36" s="26"/>
      <c r="AC36" s="26"/>
      <c r="AD36" s="26"/>
      <c r="AE36" s="26"/>
      <c r="AF36" s="26"/>
      <c r="AG36" s="26"/>
      <c r="AH36" s="26"/>
      <c r="AI36" s="26"/>
      <c r="AJ36" s="26"/>
      <c r="AK36" s="26"/>
      <c r="AL36" s="56"/>
    </row>
    <row r="37" spans="1:38">
      <c r="A37" s="51"/>
      <c r="B37" s="26"/>
      <c r="C37" s="26"/>
      <c r="D37" s="26"/>
      <c r="E37" s="26"/>
      <c r="F37" s="26"/>
      <c r="G37" s="26"/>
      <c r="H37" s="26"/>
      <c r="I37" s="26"/>
      <c r="J37" s="26"/>
      <c r="K37" s="26"/>
      <c r="L37" s="26"/>
      <c r="M37" s="26"/>
      <c r="N37" s="26"/>
      <c r="O37" s="26"/>
      <c r="P37" s="26"/>
      <c r="Q37" s="26"/>
      <c r="R37" s="26"/>
      <c r="S37" s="56"/>
      <c r="T37" s="51"/>
      <c r="U37" s="26"/>
      <c r="V37" s="26"/>
      <c r="W37" s="26"/>
      <c r="X37" s="26"/>
      <c r="Y37" s="26"/>
      <c r="Z37" s="26"/>
      <c r="AA37" s="26"/>
      <c r="AB37" s="26"/>
      <c r="AC37" s="26"/>
      <c r="AD37" s="26"/>
      <c r="AE37" s="26"/>
      <c r="AF37" s="26"/>
      <c r="AG37" s="26"/>
      <c r="AH37" s="26"/>
      <c r="AI37" s="26"/>
      <c r="AJ37" s="26"/>
      <c r="AK37" s="26"/>
      <c r="AL37" s="56"/>
    </row>
    <row r="38" spans="1:38">
      <c r="A38" s="51"/>
      <c r="B38" s="26"/>
      <c r="C38" s="26"/>
      <c r="D38" s="26"/>
      <c r="E38" s="26"/>
      <c r="F38" s="26"/>
      <c r="G38" s="26"/>
      <c r="H38" s="26"/>
      <c r="I38" s="26"/>
      <c r="J38" s="26"/>
      <c r="K38" s="26"/>
      <c r="L38" s="26"/>
      <c r="M38" s="26"/>
      <c r="N38" s="26"/>
      <c r="O38" s="26"/>
      <c r="P38" s="26"/>
      <c r="Q38" s="26"/>
      <c r="R38" s="26"/>
      <c r="S38" s="56"/>
      <c r="T38" s="51"/>
      <c r="U38" s="26"/>
      <c r="V38" s="26"/>
      <c r="W38" s="26"/>
      <c r="X38" s="26"/>
      <c r="Y38" s="26"/>
      <c r="Z38" s="26"/>
      <c r="AA38" s="26"/>
      <c r="AB38" s="26"/>
      <c r="AC38" s="26"/>
      <c r="AD38" s="26"/>
      <c r="AE38" s="26"/>
      <c r="AF38" s="26"/>
      <c r="AG38" s="26"/>
      <c r="AH38" s="26"/>
      <c r="AI38" s="26"/>
      <c r="AJ38" s="26"/>
      <c r="AK38" s="26"/>
      <c r="AL38" s="56"/>
    </row>
    <row r="39" spans="1:38">
      <c r="A39" s="51"/>
      <c r="B39" s="26"/>
      <c r="C39" s="26"/>
      <c r="D39" s="26"/>
      <c r="E39" s="26"/>
      <c r="F39" s="26"/>
      <c r="G39" s="26"/>
      <c r="H39" s="26"/>
      <c r="I39" s="26"/>
      <c r="J39" s="26"/>
      <c r="K39" s="26"/>
      <c r="L39" s="26"/>
      <c r="M39" s="26"/>
      <c r="N39" s="26"/>
      <c r="O39" s="26"/>
      <c r="P39" s="26"/>
      <c r="Q39" s="26"/>
      <c r="R39" s="26"/>
      <c r="S39" s="56"/>
      <c r="T39" s="51"/>
      <c r="U39" s="26"/>
      <c r="V39" s="26"/>
      <c r="W39" s="26"/>
      <c r="X39" s="26"/>
      <c r="Y39" s="26"/>
      <c r="Z39" s="26"/>
      <c r="AA39" s="26"/>
      <c r="AB39" s="26"/>
      <c r="AC39" s="26"/>
      <c r="AD39" s="26"/>
      <c r="AE39" s="26"/>
      <c r="AF39" s="26"/>
      <c r="AG39" s="26"/>
      <c r="AH39" s="26"/>
      <c r="AI39" s="26"/>
      <c r="AJ39" s="26"/>
      <c r="AK39" s="26"/>
      <c r="AL39" s="56"/>
    </row>
    <row r="40" spans="1:38">
      <c r="A40" s="51"/>
      <c r="B40" s="26"/>
      <c r="C40" s="26"/>
      <c r="D40" s="26"/>
      <c r="E40" s="26"/>
      <c r="F40" s="26"/>
      <c r="G40" s="26"/>
      <c r="H40" s="26"/>
      <c r="I40" s="26"/>
      <c r="J40" s="26"/>
      <c r="K40" s="26"/>
      <c r="L40" s="26"/>
      <c r="M40" s="26"/>
      <c r="N40" s="26"/>
      <c r="O40" s="26"/>
      <c r="P40" s="26"/>
      <c r="Q40" s="26"/>
      <c r="R40" s="26"/>
      <c r="S40" s="56"/>
      <c r="T40" s="51"/>
      <c r="U40" s="26"/>
      <c r="V40" s="26"/>
      <c r="W40" s="26"/>
      <c r="X40" s="26"/>
      <c r="Y40" s="26"/>
      <c r="Z40" s="26"/>
      <c r="AA40" s="26"/>
      <c r="AB40" s="26"/>
      <c r="AC40" s="26"/>
      <c r="AD40" s="26"/>
      <c r="AE40" s="26"/>
      <c r="AF40" s="26"/>
      <c r="AG40" s="26"/>
      <c r="AH40" s="26"/>
      <c r="AI40" s="26"/>
      <c r="AJ40" s="26"/>
      <c r="AK40" s="26"/>
      <c r="AL40" s="56"/>
    </row>
    <row r="41" spans="1:38" ht="18">
      <c r="A41" s="51"/>
      <c r="B41" s="26"/>
      <c r="C41" s="26"/>
      <c r="D41" s="26"/>
      <c r="E41" s="26"/>
      <c r="F41" s="26"/>
      <c r="G41" s="26"/>
      <c r="H41" s="26"/>
      <c r="I41" s="26"/>
      <c r="J41" s="430" t="s">
        <v>125</v>
      </c>
      <c r="K41" s="430"/>
      <c r="L41" s="430"/>
      <c r="M41" s="430"/>
      <c r="N41" s="26"/>
      <c r="O41" s="430" t="s">
        <v>46</v>
      </c>
      <c r="P41" s="430"/>
      <c r="Q41" s="430"/>
      <c r="R41" s="430"/>
      <c r="S41" s="55"/>
      <c r="T41" s="51"/>
      <c r="U41" s="26"/>
      <c r="V41" s="26"/>
      <c r="W41" s="26"/>
      <c r="X41" s="26"/>
      <c r="Y41" s="26"/>
      <c r="Z41" s="26"/>
      <c r="AA41" s="26"/>
      <c r="AB41" s="26"/>
      <c r="AC41" s="430" t="s">
        <v>125</v>
      </c>
      <c r="AD41" s="430"/>
      <c r="AE41" s="430"/>
      <c r="AF41" s="430"/>
      <c r="AG41" s="26"/>
      <c r="AH41" s="430" t="s">
        <v>46</v>
      </c>
      <c r="AI41" s="430"/>
      <c r="AJ41" s="430"/>
      <c r="AK41" s="430"/>
      <c r="AL41" s="55"/>
    </row>
    <row r="42" spans="1:38">
      <c r="A42" s="51"/>
      <c r="B42" s="26"/>
      <c r="C42" s="26"/>
      <c r="D42" s="26"/>
      <c r="E42" s="26"/>
      <c r="F42" s="26"/>
      <c r="G42" s="26"/>
      <c r="H42" s="26"/>
      <c r="I42" s="26"/>
      <c r="J42" s="26"/>
      <c r="K42" s="26"/>
      <c r="L42" s="26"/>
      <c r="M42" s="26"/>
      <c r="N42" s="26"/>
      <c r="O42" s="26"/>
      <c r="P42" s="26"/>
      <c r="Q42" s="26"/>
      <c r="R42" s="26"/>
      <c r="S42" s="56"/>
      <c r="T42" s="51"/>
      <c r="U42" s="26"/>
      <c r="V42" s="26"/>
      <c r="W42" s="26"/>
      <c r="X42" s="26"/>
      <c r="Y42" s="26"/>
      <c r="Z42" s="26"/>
      <c r="AA42" s="26"/>
      <c r="AB42" s="26"/>
      <c r="AC42" s="26"/>
      <c r="AD42" s="26"/>
      <c r="AE42" s="26"/>
      <c r="AF42" s="26"/>
      <c r="AG42" s="26"/>
      <c r="AH42" s="26"/>
      <c r="AI42" s="26"/>
      <c r="AJ42" s="26"/>
      <c r="AK42" s="26"/>
      <c r="AL42" s="56"/>
    </row>
    <row r="43" spans="1:38">
      <c r="A43" s="51"/>
      <c r="B43" s="26"/>
      <c r="C43" s="26"/>
      <c r="D43" s="26"/>
      <c r="E43" s="26"/>
      <c r="F43" s="26"/>
      <c r="G43" s="26"/>
      <c r="H43" s="26"/>
      <c r="I43" s="26"/>
      <c r="J43" s="26"/>
      <c r="K43" s="26"/>
      <c r="L43" s="26"/>
      <c r="M43" s="26"/>
      <c r="N43" s="26"/>
      <c r="O43" s="26"/>
      <c r="P43" s="26"/>
      <c r="Q43" s="26"/>
      <c r="R43" s="26"/>
      <c r="S43" s="56"/>
      <c r="T43" s="51"/>
      <c r="U43" s="26"/>
      <c r="V43" s="26"/>
      <c r="W43" s="26"/>
      <c r="X43" s="26"/>
      <c r="Y43" s="26"/>
      <c r="Z43" s="26"/>
      <c r="AA43" s="26"/>
      <c r="AB43" s="26"/>
      <c r="AC43" s="26"/>
      <c r="AD43" s="26"/>
      <c r="AE43" s="26"/>
      <c r="AF43" s="26"/>
      <c r="AG43" s="26"/>
      <c r="AH43" s="26"/>
      <c r="AI43" s="26"/>
      <c r="AJ43" s="26"/>
      <c r="AK43" s="26"/>
      <c r="AL43" s="56"/>
    </row>
    <row r="44" spans="1:38">
      <c r="A44" s="51"/>
      <c r="B44" s="26"/>
      <c r="C44" s="26"/>
      <c r="D44" s="26"/>
      <c r="E44" s="26"/>
      <c r="F44" s="26"/>
      <c r="G44" s="26"/>
      <c r="H44" s="26"/>
      <c r="I44" s="26"/>
      <c r="J44" s="26"/>
      <c r="K44" s="26"/>
      <c r="L44" s="26"/>
      <c r="M44" s="26"/>
      <c r="N44" s="26"/>
      <c r="O44" s="26"/>
      <c r="P44" s="26"/>
      <c r="Q44" s="26"/>
      <c r="R44" s="26"/>
      <c r="S44" s="56"/>
      <c r="T44" s="51"/>
      <c r="U44" s="26"/>
      <c r="V44" s="26"/>
      <c r="W44" s="26"/>
      <c r="X44" s="26"/>
      <c r="Y44" s="26"/>
      <c r="Z44" s="26"/>
      <c r="AA44" s="26"/>
      <c r="AB44" s="26"/>
      <c r="AC44" s="26"/>
      <c r="AD44" s="26"/>
      <c r="AE44" s="26"/>
      <c r="AF44" s="26"/>
      <c r="AG44" s="26"/>
      <c r="AH44" s="26"/>
      <c r="AI44" s="26"/>
      <c r="AJ44" s="26"/>
      <c r="AK44" s="26"/>
      <c r="AL44" s="56"/>
    </row>
    <row r="45" spans="1:38">
      <c r="A45" s="51"/>
      <c r="B45" s="26"/>
      <c r="C45" s="26"/>
      <c r="D45" s="26"/>
      <c r="E45" s="26"/>
      <c r="F45" s="26"/>
      <c r="G45" s="26"/>
      <c r="H45" s="26"/>
      <c r="I45" s="26"/>
      <c r="J45" s="26"/>
      <c r="K45" s="26"/>
      <c r="L45" s="26"/>
      <c r="M45" s="26"/>
      <c r="N45" s="26"/>
      <c r="O45" s="26"/>
      <c r="P45" s="26"/>
      <c r="Q45" s="26"/>
      <c r="R45" s="26"/>
      <c r="S45" s="56"/>
      <c r="T45" s="51"/>
      <c r="U45" s="26"/>
      <c r="V45" s="26"/>
      <c r="W45" s="26"/>
      <c r="X45" s="26"/>
      <c r="Y45" s="26"/>
      <c r="Z45" s="26"/>
      <c r="AA45" s="26"/>
      <c r="AB45" s="26"/>
      <c r="AC45" s="26"/>
      <c r="AD45" s="26"/>
      <c r="AE45" s="26"/>
      <c r="AF45" s="26"/>
      <c r="AG45" s="26"/>
      <c r="AH45" s="26"/>
      <c r="AI45" s="26"/>
      <c r="AJ45" s="26"/>
      <c r="AK45" s="26"/>
      <c r="AL45" s="56"/>
    </row>
    <row r="46" spans="1:38">
      <c r="A46" s="51"/>
      <c r="B46" s="26"/>
      <c r="C46" s="26"/>
      <c r="D46" s="26"/>
      <c r="E46" s="26"/>
      <c r="F46" s="26"/>
      <c r="G46" s="26"/>
      <c r="H46" s="26"/>
      <c r="I46" s="26"/>
      <c r="J46" s="26"/>
      <c r="K46" s="26"/>
      <c r="L46" s="26"/>
      <c r="M46" s="26"/>
      <c r="N46" s="26"/>
      <c r="O46" s="26"/>
      <c r="P46" s="26"/>
      <c r="Q46" s="26"/>
      <c r="R46" s="26"/>
      <c r="S46" s="56"/>
      <c r="T46" s="51"/>
      <c r="U46" s="26"/>
      <c r="V46" s="26"/>
      <c r="W46" s="26"/>
      <c r="X46" s="26"/>
      <c r="Y46" s="26"/>
      <c r="Z46" s="26"/>
      <c r="AA46" s="26"/>
      <c r="AB46" s="26"/>
      <c r="AC46" s="26"/>
      <c r="AD46" s="26"/>
      <c r="AE46" s="26"/>
      <c r="AF46" s="26"/>
      <c r="AG46" s="26"/>
      <c r="AH46" s="26"/>
      <c r="AI46" s="26"/>
      <c r="AJ46" s="26"/>
      <c r="AK46" s="26"/>
      <c r="AL46" s="56"/>
    </row>
    <row r="47" spans="1:38">
      <c r="A47" s="51"/>
      <c r="B47" s="26"/>
      <c r="C47" s="26"/>
      <c r="D47" s="26"/>
      <c r="E47" s="26"/>
      <c r="F47" s="26"/>
      <c r="G47" s="26"/>
      <c r="H47" s="26"/>
      <c r="I47" s="26"/>
      <c r="J47" s="26"/>
      <c r="K47" s="26"/>
      <c r="L47" s="26"/>
      <c r="M47" s="26"/>
      <c r="N47" s="26"/>
      <c r="O47" s="26"/>
      <c r="P47" s="26"/>
      <c r="Q47" s="26"/>
      <c r="R47" s="26"/>
      <c r="S47" s="56"/>
      <c r="T47" s="51"/>
      <c r="U47" s="26"/>
      <c r="V47" s="26"/>
      <c r="W47" s="26"/>
      <c r="X47" s="26"/>
      <c r="Y47" s="26"/>
      <c r="Z47" s="26"/>
      <c r="AA47" s="26"/>
      <c r="AB47" s="26"/>
      <c r="AC47" s="26"/>
      <c r="AD47" s="26"/>
      <c r="AE47" s="26"/>
      <c r="AF47" s="26"/>
      <c r="AG47" s="26"/>
      <c r="AH47" s="26"/>
      <c r="AI47" s="26"/>
      <c r="AJ47" s="26"/>
      <c r="AK47" s="26"/>
      <c r="AL47" s="56"/>
    </row>
    <row r="48" spans="1:38" ht="18">
      <c r="A48" s="51"/>
      <c r="B48" s="57"/>
      <c r="C48" s="58"/>
      <c r="D48" s="58"/>
      <c r="E48" s="59"/>
      <c r="F48" s="60"/>
      <c r="G48" s="26"/>
      <c r="H48" s="26"/>
      <c r="I48" s="26"/>
      <c r="J48" s="26"/>
      <c r="K48" s="26"/>
      <c r="L48" s="26"/>
      <c r="M48" s="26"/>
      <c r="N48" s="26"/>
      <c r="O48" s="26"/>
      <c r="P48" s="26"/>
      <c r="Q48" s="26"/>
      <c r="R48" s="26"/>
      <c r="S48" s="56"/>
      <c r="T48" s="51"/>
      <c r="U48" s="57"/>
      <c r="V48" s="58"/>
      <c r="W48" s="58"/>
      <c r="X48" s="59"/>
      <c r="Y48" s="60"/>
      <c r="Z48" s="26"/>
      <c r="AA48" s="26"/>
      <c r="AB48" s="26"/>
      <c r="AC48" s="26"/>
      <c r="AD48" s="26"/>
      <c r="AE48" s="26"/>
      <c r="AF48" s="26"/>
      <c r="AG48" s="26"/>
      <c r="AH48" s="26"/>
      <c r="AI48" s="26"/>
      <c r="AJ48" s="26"/>
      <c r="AK48" s="26"/>
      <c r="AL48" s="56"/>
    </row>
    <row r="49" spans="1:38">
      <c r="A49" s="51"/>
      <c r="B49" s="62"/>
      <c r="C49" s="26"/>
      <c r="D49" s="26"/>
      <c r="E49" s="27"/>
      <c r="F49" s="26"/>
      <c r="G49" s="26"/>
      <c r="H49" s="26"/>
      <c r="I49" s="26"/>
      <c r="J49" s="26"/>
      <c r="K49" s="26"/>
      <c r="L49" s="26"/>
      <c r="M49" s="26"/>
      <c r="N49" s="26"/>
      <c r="O49" s="26"/>
      <c r="P49" s="26"/>
      <c r="Q49" s="26"/>
      <c r="R49" s="26"/>
      <c r="S49" s="56"/>
      <c r="T49" s="51"/>
      <c r="U49" s="62"/>
      <c r="V49" s="26"/>
      <c r="W49" s="26"/>
      <c r="X49" s="27"/>
      <c r="Y49" s="26"/>
      <c r="Z49" s="26"/>
      <c r="AA49" s="26"/>
      <c r="AB49" s="26"/>
      <c r="AC49" s="26"/>
      <c r="AD49" s="26"/>
      <c r="AE49" s="26"/>
      <c r="AF49" s="26"/>
      <c r="AG49" s="26"/>
      <c r="AH49" s="26"/>
      <c r="AI49" s="26"/>
      <c r="AJ49" s="26"/>
      <c r="AK49" s="26"/>
      <c r="AL49" s="56"/>
    </row>
    <row r="50" spans="1:38">
      <c r="A50" s="51"/>
      <c r="B50" s="62"/>
      <c r="C50" s="26"/>
      <c r="D50" s="26"/>
      <c r="E50" s="27"/>
      <c r="F50" s="26"/>
      <c r="G50" s="26"/>
      <c r="H50" s="26"/>
      <c r="I50" s="26"/>
      <c r="J50" s="26"/>
      <c r="K50" s="26"/>
      <c r="L50" s="26"/>
      <c r="M50" s="26"/>
      <c r="N50" s="26"/>
      <c r="O50" s="26"/>
      <c r="P50" s="26"/>
      <c r="Q50" s="26"/>
      <c r="R50" s="26"/>
      <c r="S50" s="56"/>
      <c r="T50" s="51"/>
      <c r="U50" s="62"/>
      <c r="V50" s="26"/>
      <c r="W50" s="26"/>
      <c r="X50" s="27"/>
      <c r="Y50" s="26"/>
      <c r="Z50" s="26"/>
      <c r="AA50" s="26"/>
      <c r="AB50" s="26"/>
      <c r="AC50" s="26"/>
      <c r="AD50" s="26"/>
      <c r="AE50" s="26"/>
      <c r="AF50" s="26"/>
      <c r="AG50" s="26"/>
      <c r="AH50" s="26"/>
      <c r="AI50" s="26"/>
      <c r="AJ50" s="26"/>
      <c r="AK50" s="26"/>
      <c r="AL50" s="56"/>
    </row>
    <row r="51" spans="1:38">
      <c r="A51" s="51"/>
      <c r="B51" s="62"/>
      <c r="C51" s="26"/>
      <c r="D51" s="26"/>
      <c r="E51" s="27"/>
      <c r="F51" s="26"/>
      <c r="G51" s="26"/>
      <c r="H51" s="26"/>
      <c r="I51" s="26"/>
      <c r="J51" s="428" t="str">
        <f>"E1 = "&amp;'2.0'!B3</f>
        <v>E1 = Habilidades y competencias del personal de MyE</v>
      </c>
      <c r="K51" s="428"/>
      <c r="L51" s="428"/>
      <c r="M51" s="428"/>
      <c r="N51" s="428"/>
      <c r="O51" s="428"/>
      <c r="P51" s="428"/>
      <c r="Q51" s="428"/>
      <c r="R51" s="428"/>
      <c r="S51" s="230"/>
      <c r="T51" s="51"/>
      <c r="U51" s="62"/>
      <c r="V51" s="26"/>
      <c r="W51" s="26"/>
      <c r="X51" s="27"/>
      <c r="Y51" s="26"/>
      <c r="Z51" s="26"/>
      <c r="AA51" s="26"/>
      <c r="AB51" s="26"/>
      <c r="AC51" s="428" t="str">
        <f>"E1 = "&amp;'2.0'!B3</f>
        <v>E1 = Habilidades y competencias del personal de MyE</v>
      </c>
      <c r="AD51" s="428"/>
      <c r="AE51" s="428"/>
      <c r="AF51" s="428"/>
      <c r="AG51" s="428"/>
      <c r="AH51" s="428"/>
      <c r="AI51" s="428"/>
      <c r="AJ51" s="428"/>
      <c r="AK51" s="428"/>
      <c r="AL51" s="230"/>
    </row>
    <row r="52" spans="1:38">
      <c r="A52" s="51"/>
      <c r="B52" s="62"/>
      <c r="C52" s="26"/>
      <c r="D52" s="26"/>
      <c r="E52" s="27"/>
      <c r="F52" s="26"/>
      <c r="G52" s="26"/>
      <c r="H52" s="26"/>
      <c r="I52" s="26"/>
      <c r="J52" s="428" t="str">
        <f>"E2 = "&amp;'2.0'!B13</f>
        <v>E2 = Plan de fomento de la capacidad humana costeado</v>
      </c>
      <c r="K52" s="428"/>
      <c r="L52" s="428"/>
      <c r="M52" s="428"/>
      <c r="N52" s="428"/>
      <c r="O52" s="428"/>
      <c r="P52" s="428"/>
      <c r="Q52" s="428"/>
      <c r="R52" s="428"/>
      <c r="S52" s="230"/>
      <c r="T52" s="51"/>
      <c r="U52" s="62"/>
      <c r="V52" s="26"/>
      <c r="W52" s="26"/>
      <c r="X52" s="27"/>
      <c r="Y52" s="26"/>
      <c r="Z52" s="26"/>
      <c r="AA52" s="26"/>
      <c r="AB52" s="26"/>
      <c r="AC52" s="428" t="str">
        <f>"E2 = "&amp;'2.0'!B13</f>
        <v>E2 = Plan de fomento de la capacidad humana costeado</v>
      </c>
      <c r="AD52" s="428"/>
      <c r="AE52" s="428"/>
      <c r="AF52" s="428"/>
      <c r="AG52" s="428"/>
      <c r="AH52" s="428"/>
      <c r="AI52" s="428"/>
      <c r="AJ52" s="428"/>
      <c r="AK52" s="428"/>
      <c r="AL52" s="230"/>
    </row>
    <row r="53" spans="1:38" s="200" customFormat="1" ht="34.5" customHeight="1">
      <c r="A53" s="197"/>
      <c r="B53" s="198"/>
      <c r="C53" s="199"/>
      <c r="D53" s="199"/>
      <c r="E53" s="27"/>
      <c r="F53" s="199"/>
      <c r="G53" s="199"/>
      <c r="H53" s="199"/>
      <c r="I53" s="199"/>
      <c r="J53" s="431" t="str">
        <f>"E3 = "&amp;'2.0'!B21</f>
        <v>E3 = Costeo del plan de fomento de las capacidades humanas para el desarrollo organizativo (DO)</v>
      </c>
      <c r="K53" s="431"/>
      <c r="L53" s="431"/>
      <c r="M53" s="431"/>
      <c r="N53" s="431"/>
      <c r="O53" s="431"/>
      <c r="P53" s="431"/>
      <c r="Q53" s="431"/>
      <c r="R53" s="431"/>
      <c r="S53" s="231"/>
      <c r="T53" s="197"/>
      <c r="U53" s="198"/>
      <c r="V53" s="199"/>
      <c r="W53" s="199"/>
      <c r="X53" s="27"/>
      <c r="Y53" s="199"/>
      <c r="Z53" s="199"/>
      <c r="AA53" s="199"/>
      <c r="AB53" s="199"/>
      <c r="AC53" s="431" t="str">
        <f>"E3 = "&amp;'2.0'!B21</f>
        <v>E3 = Costeo del plan de fomento de las capacidades humanas para el desarrollo organizativo (DO)</v>
      </c>
      <c r="AD53" s="431"/>
      <c r="AE53" s="431"/>
      <c r="AF53" s="431"/>
      <c r="AG53" s="431"/>
      <c r="AH53" s="431"/>
      <c r="AI53" s="431"/>
      <c r="AJ53" s="431"/>
      <c r="AK53" s="431"/>
      <c r="AL53" s="231"/>
    </row>
    <row r="54" spans="1:38" s="200" customFormat="1" ht="53.25" customHeight="1">
      <c r="A54" s="197"/>
      <c r="B54" s="198"/>
      <c r="C54" s="199"/>
      <c r="D54" s="199"/>
      <c r="E54" s="27"/>
      <c r="F54" s="199"/>
      <c r="G54" s="199"/>
      <c r="H54" s="199"/>
      <c r="I54" s="199"/>
      <c r="J54" s="431" t="str">
        <f>"E4 = "&amp;'2.0'!B29</f>
        <v xml:space="preserve">E4 = Costeo anticipado del plan de fomento de las capacidades humanas para la demanda de datos y uso de información (DDIU- por sus siglas en inglés) </v>
      </c>
      <c r="K54" s="431"/>
      <c r="L54" s="431"/>
      <c r="M54" s="431"/>
      <c r="N54" s="431"/>
      <c r="O54" s="431"/>
      <c r="P54" s="431"/>
      <c r="Q54" s="431"/>
      <c r="R54" s="431"/>
      <c r="S54" s="231"/>
      <c r="T54" s="197"/>
      <c r="U54" s="198"/>
      <c r="V54" s="199"/>
      <c r="W54" s="199"/>
      <c r="X54" s="27"/>
      <c r="Y54" s="199"/>
      <c r="Z54" s="199"/>
      <c r="AA54" s="199"/>
      <c r="AB54" s="199"/>
      <c r="AC54" s="431" t="str">
        <f>"E4 = "&amp;'2.0'!B29</f>
        <v xml:space="preserve">E4 = Costeo anticipado del plan de fomento de las capacidades humanas para la demanda de datos y uso de información (DDIU- por sus siglas en inglés) </v>
      </c>
      <c r="AD54" s="431"/>
      <c r="AE54" s="431"/>
      <c r="AF54" s="431"/>
      <c r="AG54" s="431"/>
      <c r="AH54" s="431"/>
      <c r="AI54" s="431"/>
      <c r="AJ54" s="431"/>
      <c r="AK54" s="431"/>
      <c r="AL54" s="231"/>
    </row>
    <row r="55" spans="1:38" ht="21.75" customHeight="1">
      <c r="A55" s="51"/>
      <c r="B55" s="62"/>
      <c r="C55" s="26"/>
      <c r="D55" s="26"/>
      <c r="E55" s="27"/>
      <c r="F55" s="26"/>
      <c r="G55" s="26"/>
      <c r="H55" s="26"/>
      <c r="I55" s="26"/>
      <c r="J55" s="428" t="str">
        <f>"E5 = "&amp;'2.0'!B37</f>
        <v xml:space="preserve">E5 = Currículo de capacitación en MyE ha sido validado </v>
      </c>
      <c r="K55" s="428"/>
      <c r="L55" s="428"/>
      <c r="M55" s="428"/>
      <c r="N55" s="428"/>
      <c r="O55" s="428"/>
      <c r="P55" s="428"/>
      <c r="Q55" s="428"/>
      <c r="R55" s="428"/>
      <c r="S55" s="230"/>
      <c r="T55" s="51"/>
      <c r="U55" s="62"/>
      <c r="V55" s="26"/>
      <c r="W55" s="26"/>
      <c r="X55" s="27"/>
      <c r="Y55" s="26"/>
      <c r="Z55" s="26"/>
      <c r="AA55" s="26"/>
      <c r="AB55" s="26"/>
      <c r="AC55" s="428" t="str">
        <f>"E5 = "&amp;'2.0'!B37</f>
        <v xml:space="preserve">E5 = Currículo de capacitación en MyE ha sido validado </v>
      </c>
      <c r="AD55" s="428"/>
      <c r="AE55" s="428"/>
      <c r="AF55" s="428"/>
      <c r="AG55" s="428"/>
      <c r="AH55" s="428"/>
      <c r="AI55" s="428"/>
      <c r="AJ55" s="428"/>
      <c r="AK55" s="428"/>
      <c r="AL55" s="230"/>
    </row>
    <row r="56" spans="1:38">
      <c r="A56" s="51"/>
      <c r="B56" s="26"/>
      <c r="C56" s="26"/>
      <c r="D56" s="26"/>
      <c r="E56" s="26"/>
      <c r="F56" s="26"/>
      <c r="G56" s="26"/>
      <c r="H56" s="26"/>
      <c r="I56" s="26"/>
      <c r="J56" s="26"/>
      <c r="K56" s="26"/>
      <c r="L56" s="26"/>
      <c r="M56" s="26"/>
      <c r="N56" s="26"/>
      <c r="O56" s="26"/>
      <c r="P56" s="26"/>
      <c r="Q56" s="26"/>
      <c r="R56" s="26"/>
      <c r="S56" s="56"/>
      <c r="T56" s="51"/>
      <c r="U56" s="26"/>
      <c r="V56" s="26"/>
      <c r="W56" s="26"/>
      <c r="X56" s="26"/>
      <c r="Y56" s="26"/>
      <c r="Z56" s="26"/>
      <c r="AA56" s="26"/>
      <c r="AB56" s="26"/>
      <c r="AC56" s="26"/>
      <c r="AD56" s="26"/>
      <c r="AE56" s="26"/>
      <c r="AF56" s="26"/>
      <c r="AG56" s="26"/>
      <c r="AH56" s="26"/>
      <c r="AI56" s="26"/>
      <c r="AJ56" s="26"/>
      <c r="AK56" s="26"/>
      <c r="AL56" s="56"/>
    </row>
    <row r="57" spans="1:38" ht="24" customHeight="1">
      <c r="A57" s="51"/>
      <c r="B57" s="433" t="s">
        <v>154</v>
      </c>
      <c r="C57" s="433"/>
      <c r="D57" s="433"/>
      <c r="E57" s="433"/>
      <c r="F57" s="433"/>
      <c r="G57" s="433"/>
      <c r="H57" s="433"/>
      <c r="I57" s="433"/>
      <c r="J57" s="433"/>
      <c r="K57" s="433"/>
      <c r="L57" s="433"/>
      <c r="M57" s="433"/>
      <c r="N57" s="433"/>
      <c r="O57" s="433"/>
      <c r="P57" s="433"/>
      <c r="Q57" s="433"/>
      <c r="R57" s="433"/>
      <c r="S57" s="52"/>
      <c r="T57" s="51"/>
      <c r="U57" s="433" t="s">
        <v>154</v>
      </c>
      <c r="V57" s="433"/>
      <c r="W57" s="433"/>
      <c r="X57" s="433"/>
      <c r="Y57" s="433"/>
      <c r="Z57" s="433"/>
      <c r="AA57" s="433"/>
      <c r="AB57" s="433"/>
      <c r="AC57" s="433"/>
      <c r="AD57" s="433"/>
      <c r="AE57" s="433"/>
      <c r="AF57" s="433"/>
      <c r="AG57" s="433"/>
      <c r="AH57" s="433"/>
      <c r="AI57" s="433"/>
      <c r="AJ57" s="433"/>
      <c r="AK57" s="433"/>
      <c r="AL57" s="52"/>
    </row>
    <row r="58" spans="1:38" ht="18">
      <c r="A58" s="51"/>
      <c r="B58" s="430" t="s">
        <v>124</v>
      </c>
      <c r="C58" s="430"/>
      <c r="D58" s="430"/>
      <c r="E58" s="430"/>
      <c r="F58" s="430"/>
      <c r="G58" s="430"/>
      <c r="H58" s="430"/>
      <c r="I58" s="26"/>
      <c r="J58" s="430" t="s">
        <v>41</v>
      </c>
      <c r="K58" s="430"/>
      <c r="L58" s="430"/>
      <c r="M58" s="430"/>
      <c r="N58" s="26"/>
      <c r="O58" s="430" t="s">
        <v>45</v>
      </c>
      <c r="P58" s="430"/>
      <c r="Q58" s="430"/>
      <c r="R58" s="430"/>
      <c r="S58" s="55"/>
      <c r="T58" s="51"/>
      <c r="U58" s="430" t="s">
        <v>124</v>
      </c>
      <c r="V58" s="430"/>
      <c r="W58" s="430"/>
      <c r="X58" s="430"/>
      <c r="Y58" s="430"/>
      <c r="Z58" s="430"/>
      <c r="AA58" s="430"/>
      <c r="AB58" s="26"/>
      <c r="AC58" s="430" t="s">
        <v>41</v>
      </c>
      <c r="AD58" s="430"/>
      <c r="AE58" s="430"/>
      <c r="AF58" s="430"/>
      <c r="AG58" s="26"/>
      <c r="AH58" s="430" t="s">
        <v>45</v>
      </c>
      <c r="AI58" s="430"/>
      <c r="AJ58" s="430"/>
      <c r="AK58" s="430"/>
      <c r="AL58" s="55"/>
    </row>
    <row r="59" spans="1:38">
      <c r="A59" s="51"/>
      <c r="B59" s="26"/>
      <c r="C59" s="26"/>
      <c r="D59" s="26"/>
      <c r="E59" s="26"/>
      <c r="F59" s="26"/>
      <c r="G59" s="26"/>
      <c r="H59" s="26"/>
      <c r="I59" s="26"/>
      <c r="J59" s="26"/>
      <c r="K59" s="26"/>
      <c r="L59" s="26"/>
      <c r="M59" s="26"/>
      <c r="N59" s="26"/>
      <c r="O59" s="26"/>
      <c r="P59" s="26"/>
      <c r="Q59" s="26"/>
      <c r="R59" s="26"/>
      <c r="S59" s="56"/>
      <c r="T59" s="51"/>
      <c r="U59" s="26"/>
      <c r="V59" s="26"/>
      <c r="W59" s="26"/>
      <c r="X59" s="26"/>
      <c r="Y59" s="26"/>
      <c r="Z59" s="26"/>
      <c r="AA59" s="26"/>
      <c r="AB59" s="26"/>
      <c r="AC59" s="26"/>
      <c r="AD59" s="26"/>
      <c r="AE59" s="26"/>
      <c r="AF59" s="26"/>
      <c r="AG59" s="26"/>
      <c r="AH59" s="26"/>
      <c r="AI59" s="26"/>
      <c r="AJ59" s="26"/>
      <c r="AK59" s="26"/>
      <c r="AL59" s="56"/>
    </row>
    <row r="60" spans="1:38">
      <c r="A60" s="51"/>
      <c r="B60" s="26"/>
      <c r="C60" s="26"/>
      <c r="D60" s="26"/>
      <c r="E60" s="26"/>
      <c r="F60" s="26"/>
      <c r="G60" s="26"/>
      <c r="H60" s="26"/>
      <c r="I60" s="26"/>
      <c r="J60" s="26"/>
      <c r="K60" s="26"/>
      <c r="L60" s="26"/>
      <c r="M60" s="26"/>
      <c r="N60" s="26"/>
      <c r="O60" s="26"/>
      <c r="P60" s="26"/>
      <c r="Q60" s="26"/>
      <c r="R60" s="26"/>
      <c r="S60" s="56"/>
      <c r="T60" s="51"/>
      <c r="U60" s="26"/>
      <c r="V60" s="26"/>
      <c r="W60" s="26"/>
      <c r="X60" s="26"/>
      <c r="Y60" s="26"/>
      <c r="Z60" s="26"/>
      <c r="AA60" s="26"/>
      <c r="AB60" s="26"/>
      <c r="AC60" s="26"/>
      <c r="AD60" s="26"/>
      <c r="AE60" s="26"/>
      <c r="AF60" s="26"/>
      <c r="AG60" s="26"/>
      <c r="AH60" s="26"/>
      <c r="AI60" s="26"/>
      <c r="AJ60" s="26"/>
      <c r="AK60" s="26"/>
      <c r="AL60" s="56"/>
    </row>
    <row r="61" spans="1:38">
      <c r="A61" s="51"/>
      <c r="B61" s="26"/>
      <c r="C61" s="26"/>
      <c r="D61" s="26"/>
      <c r="E61" s="26"/>
      <c r="F61" s="26"/>
      <c r="G61" s="26"/>
      <c r="H61" s="26"/>
      <c r="I61" s="26"/>
      <c r="J61" s="26"/>
      <c r="K61" s="26"/>
      <c r="L61" s="26"/>
      <c r="M61" s="26"/>
      <c r="N61" s="26"/>
      <c r="O61" s="26"/>
      <c r="P61" s="26"/>
      <c r="Q61" s="26"/>
      <c r="R61" s="26"/>
      <c r="S61" s="56"/>
      <c r="T61" s="51"/>
      <c r="U61" s="26"/>
      <c r="V61" s="26"/>
      <c r="W61" s="26"/>
      <c r="X61" s="26"/>
      <c r="Y61" s="26"/>
      <c r="Z61" s="26"/>
      <c r="AA61" s="26"/>
      <c r="AB61" s="26"/>
      <c r="AC61" s="26"/>
      <c r="AD61" s="26"/>
      <c r="AE61" s="26"/>
      <c r="AF61" s="26"/>
      <c r="AG61" s="26"/>
      <c r="AH61" s="26"/>
      <c r="AI61" s="26"/>
      <c r="AJ61" s="26"/>
      <c r="AK61" s="26"/>
      <c r="AL61" s="56"/>
    </row>
    <row r="62" spans="1:38">
      <c r="A62" s="51"/>
      <c r="B62" s="26"/>
      <c r="C62" s="26"/>
      <c r="D62" s="26"/>
      <c r="E62" s="26"/>
      <c r="F62" s="26"/>
      <c r="G62" s="26"/>
      <c r="H62" s="26"/>
      <c r="I62" s="26"/>
      <c r="J62" s="26"/>
      <c r="K62" s="26"/>
      <c r="L62" s="26"/>
      <c r="M62" s="26"/>
      <c r="N62" s="26"/>
      <c r="O62" s="26"/>
      <c r="P62" s="26"/>
      <c r="Q62" s="26"/>
      <c r="R62" s="26"/>
      <c r="S62" s="56"/>
      <c r="T62" s="51"/>
      <c r="U62" s="26"/>
      <c r="V62" s="26"/>
      <c r="W62" s="26"/>
      <c r="X62" s="26"/>
      <c r="Y62" s="26"/>
      <c r="Z62" s="26"/>
      <c r="AA62" s="26"/>
      <c r="AB62" s="26"/>
      <c r="AC62" s="26"/>
      <c r="AD62" s="26"/>
      <c r="AE62" s="26"/>
      <c r="AF62" s="26"/>
      <c r="AG62" s="26"/>
      <c r="AH62" s="26"/>
      <c r="AI62" s="26"/>
      <c r="AJ62" s="26"/>
      <c r="AK62" s="26"/>
      <c r="AL62" s="56"/>
    </row>
    <row r="63" spans="1:38">
      <c r="A63" s="51"/>
      <c r="B63" s="26"/>
      <c r="C63" s="26"/>
      <c r="D63" s="26"/>
      <c r="E63" s="26"/>
      <c r="F63" s="26"/>
      <c r="G63" s="26"/>
      <c r="H63" s="26"/>
      <c r="I63" s="26"/>
      <c r="J63" s="26"/>
      <c r="K63" s="26"/>
      <c r="L63" s="26"/>
      <c r="M63" s="26"/>
      <c r="N63" s="26"/>
      <c r="O63" s="26"/>
      <c r="P63" s="26"/>
      <c r="Q63" s="26"/>
      <c r="R63" s="26"/>
      <c r="S63" s="56"/>
      <c r="T63" s="51"/>
      <c r="U63" s="26"/>
      <c r="V63" s="26"/>
      <c r="W63" s="26"/>
      <c r="X63" s="26"/>
      <c r="Y63" s="26"/>
      <c r="Z63" s="26"/>
      <c r="AA63" s="26"/>
      <c r="AB63" s="26"/>
      <c r="AC63" s="26"/>
      <c r="AD63" s="26"/>
      <c r="AE63" s="26"/>
      <c r="AF63" s="26"/>
      <c r="AG63" s="26"/>
      <c r="AH63" s="26"/>
      <c r="AI63" s="26"/>
      <c r="AJ63" s="26"/>
      <c r="AK63" s="26"/>
      <c r="AL63" s="56"/>
    </row>
    <row r="64" spans="1:38">
      <c r="A64" s="51"/>
      <c r="B64" s="26"/>
      <c r="C64" s="26"/>
      <c r="D64" s="26"/>
      <c r="E64" s="26"/>
      <c r="F64" s="26"/>
      <c r="G64" s="26"/>
      <c r="H64" s="26"/>
      <c r="I64" s="26"/>
      <c r="J64" s="26"/>
      <c r="K64" s="26"/>
      <c r="L64" s="26"/>
      <c r="M64" s="26"/>
      <c r="N64" s="26"/>
      <c r="O64" s="26"/>
      <c r="P64" s="26"/>
      <c r="Q64" s="26"/>
      <c r="R64" s="26"/>
      <c r="S64" s="56"/>
      <c r="T64" s="51"/>
      <c r="U64" s="26"/>
      <c r="V64" s="26"/>
      <c r="W64" s="26"/>
      <c r="X64" s="26"/>
      <c r="Y64" s="26"/>
      <c r="Z64" s="26"/>
      <c r="AA64" s="26"/>
      <c r="AB64" s="26"/>
      <c r="AC64" s="26"/>
      <c r="AD64" s="26"/>
      <c r="AE64" s="26"/>
      <c r="AF64" s="26"/>
      <c r="AG64" s="26"/>
      <c r="AH64" s="26"/>
      <c r="AI64" s="26"/>
      <c r="AJ64" s="26"/>
      <c r="AK64" s="26"/>
      <c r="AL64" s="56"/>
    </row>
    <row r="65" spans="1:38">
      <c r="A65" s="51"/>
      <c r="B65" s="26"/>
      <c r="C65" s="26"/>
      <c r="D65" s="26"/>
      <c r="E65" s="26"/>
      <c r="F65" s="26"/>
      <c r="G65" s="26"/>
      <c r="H65" s="26"/>
      <c r="I65" s="26"/>
      <c r="J65" s="26"/>
      <c r="K65" s="26"/>
      <c r="L65" s="26"/>
      <c r="M65" s="26"/>
      <c r="N65" s="26"/>
      <c r="O65" s="26"/>
      <c r="P65" s="26"/>
      <c r="Q65" s="26"/>
      <c r="R65" s="26"/>
      <c r="S65" s="56"/>
      <c r="T65" s="51"/>
      <c r="U65" s="26"/>
      <c r="V65" s="26"/>
      <c r="W65" s="26"/>
      <c r="X65" s="26"/>
      <c r="Y65" s="26"/>
      <c r="Z65" s="26"/>
      <c r="AA65" s="26"/>
      <c r="AB65" s="26"/>
      <c r="AC65" s="26"/>
      <c r="AD65" s="26"/>
      <c r="AE65" s="26"/>
      <c r="AF65" s="26"/>
      <c r="AG65" s="26"/>
      <c r="AH65" s="26"/>
      <c r="AI65" s="26"/>
      <c r="AJ65" s="26"/>
      <c r="AK65" s="26"/>
      <c r="AL65" s="56"/>
    </row>
    <row r="66" spans="1:38">
      <c r="A66" s="51"/>
      <c r="B66" s="26"/>
      <c r="C66" s="26"/>
      <c r="D66" s="26"/>
      <c r="E66" s="26"/>
      <c r="F66" s="26"/>
      <c r="G66" s="26"/>
      <c r="H66" s="26"/>
      <c r="I66" s="26"/>
      <c r="J66" s="26"/>
      <c r="K66" s="26"/>
      <c r="L66" s="26"/>
      <c r="M66" s="26"/>
      <c r="N66" s="26"/>
      <c r="O66" s="26"/>
      <c r="P66" s="26"/>
      <c r="Q66" s="26"/>
      <c r="R66" s="26"/>
      <c r="S66" s="56"/>
      <c r="T66" s="51"/>
      <c r="U66" s="26"/>
      <c r="V66" s="26"/>
      <c r="W66" s="26"/>
      <c r="X66" s="26"/>
      <c r="Y66" s="26"/>
      <c r="Z66" s="26"/>
      <c r="AA66" s="26"/>
      <c r="AB66" s="26"/>
      <c r="AC66" s="26"/>
      <c r="AD66" s="26"/>
      <c r="AE66" s="26"/>
      <c r="AF66" s="26"/>
      <c r="AG66" s="26"/>
      <c r="AH66" s="26"/>
      <c r="AI66" s="26"/>
      <c r="AJ66" s="26"/>
      <c r="AK66" s="26"/>
      <c r="AL66" s="56"/>
    </row>
    <row r="67" spans="1:38">
      <c r="A67" s="51"/>
      <c r="B67" s="26"/>
      <c r="C67" s="26"/>
      <c r="D67" s="26"/>
      <c r="E67" s="26"/>
      <c r="F67" s="26"/>
      <c r="G67" s="26"/>
      <c r="H67" s="26"/>
      <c r="I67" s="26"/>
      <c r="J67" s="26"/>
      <c r="K67" s="26"/>
      <c r="L67" s="26"/>
      <c r="M67" s="26"/>
      <c r="N67" s="26"/>
      <c r="O67" s="26"/>
      <c r="P67" s="26"/>
      <c r="Q67" s="26"/>
      <c r="R67" s="26"/>
      <c r="S67" s="56"/>
      <c r="T67" s="51"/>
      <c r="U67" s="26"/>
      <c r="V67" s="26"/>
      <c r="W67" s="26"/>
      <c r="X67" s="26"/>
      <c r="Y67" s="26"/>
      <c r="Z67" s="26"/>
      <c r="AA67" s="26"/>
      <c r="AB67" s="26"/>
      <c r="AC67" s="26"/>
      <c r="AD67" s="26"/>
      <c r="AE67" s="26"/>
      <c r="AF67" s="26"/>
      <c r="AG67" s="26"/>
      <c r="AH67" s="26"/>
      <c r="AI67" s="26"/>
      <c r="AJ67" s="26"/>
      <c r="AK67" s="26"/>
      <c r="AL67" s="56"/>
    </row>
    <row r="68" spans="1:38" ht="18">
      <c r="A68" s="51"/>
      <c r="B68" s="26"/>
      <c r="C68" s="26"/>
      <c r="D68" s="26"/>
      <c r="E68" s="26"/>
      <c r="F68" s="26"/>
      <c r="G68" s="26"/>
      <c r="H68" s="26"/>
      <c r="I68" s="26"/>
      <c r="J68" s="430" t="s">
        <v>125</v>
      </c>
      <c r="K68" s="430"/>
      <c r="L68" s="430"/>
      <c r="M68" s="430"/>
      <c r="N68" s="26"/>
      <c r="O68" s="430" t="s">
        <v>46</v>
      </c>
      <c r="P68" s="430"/>
      <c r="Q68" s="430"/>
      <c r="R68" s="430"/>
      <c r="S68" s="55"/>
      <c r="T68" s="51"/>
      <c r="U68" s="26"/>
      <c r="V68" s="26"/>
      <c r="W68" s="26"/>
      <c r="X68" s="26"/>
      <c r="Y68" s="26"/>
      <c r="Z68" s="26"/>
      <c r="AA68" s="26"/>
      <c r="AB68" s="26"/>
      <c r="AC68" s="430" t="s">
        <v>125</v>
      </c>
      <c r="AD68" s="430"/>
      <c r="AE68" s="430"/>
      <c r="AF68" s="430"/>
      <c r="AG68" s="26"/>
      <c r="AH68" s="430" t="s">
        <v>46</v>
      </c>
      <c r="AI68" s="430"/>
      <c r="AJ68" s="430"/>
      <c r="AK68" s="430"/>
      <c r="AL68" s="55"/>
    </row>
    <row r="69" spans="1:38">
      <c r="A69" s="51"/>
      <c r="B69" s="26"/>
      <c r="C69" s="26"/>
      <c r="D69" s="26"/>
      <c r="E69" s="26"/>
      <c r="F69" s="26"/>
      <c r="G69" s="26"/>
      <c r="H69" s="26"/>
      <c r="I69" s="26"/>
      <c r="J69" s="26"/>
      <c r="K69" s="26"/>
      <c r="L69" s="26"/>
      <c r="M69" s="26"/>
      <c r="N69" s="26"/>
      <c r="O69" s="26"/>
      <c r="P69" s="26"/>
      <c r="Q69" s="26"/>
      <c r="R69" s="26"/>
      <c r="S69" s="56"/>
      <c r="T69" s="51"/>
      <c r="U69" s="26"/>
      <c r="V69" s="26"/>
      <c r="W69" s="26"/>
      <c r="X69" s="26"/>
      <c r="Y69" s="26"/>
      <c r="Z69" s="26"/>
      <c r="AA69" s="26"/>
      <c r="AB69" s="26"/>
      <c r="AC69" s="26"/>
      <c r="AD69" s="26"/>
      <c r="AE69" s="26"/>
      <c r="AF69" s="26"/>
      <c r="AG69" s="26"/>
      <c r="AH69" s="26"/>
      <c r="AI69" s="26"/>
      <c r="AJ69" s="26"/>
      <c r="AK69" s="26"/>
      <c r="AL69" s="56"/>
    </row>
    <row r="70" spans="1:38">
      <c r="A70" s="51"/>
      <c r="B70" s="26"/>
      <c r="C70" s="26"/>
      <c r="D70" s="26"/>
      <c r="E70" s="26"/>
      <c r="F70" s="26"/>
      <c r="G70" s="26"/>
      <c r="H70" s="26"/>
      <c r="I70" s="26"/>
      <c r="J70" s="26"/>
      <c r="K70" s="26"/>
      <c r="L70" s="26"/>
      <c r="M70" s="26"/>
      <c r="N70" s="26"/>
      <c r="O70" s="26"/>
      <c r="P70" s="26"/>
      <c r="Q70" s="26"/>
      <c r="R70" s="26"/>
      <c r="S70" s="56"/>
      <c r="T70" s="51"/>
      <c r="U70" s="26"/>
      <c r="V70" s="26"/>
      <c r="W70" s="26"/>
      <c r="X70" s="26"/>
      <c r="Y70" s="26"/>
      <c r="Z70" s="26"/>
      <c r="AA70" s="26"/>
      <c r="AB70" s="26"/>
      <c r="AC70" s="26"/>
      <c r="AD70" s="26"/>
      <c r="AE70" s="26"/>
      <c r="AF70" s="26"/>
      <c r="AG70" s="26"/>
      <c r="AH70" s="26"/>
      <c r="AI70" s="26"/>
      <c r="AJ70" s="26"/>
      <c r="AK70" s="26"/>
      <c r="AL70" s="56"/>
    </row>
    <row r="71" spans="1:38">
      <c r="A71" s="51"/>
      <c r="B71" s="26"/>
      <c r="C71" s="26"/>
      <c r="D71" s="26"/>
      <c r="E71" s="26"/>
      <c r="F71" s="26"/>
      <c r="G71" s="26"/>
      <c r="H71" s="26"/>
      <c r="I71" s="26"/>
      <c r="J71" s="26"/>
      <c r="K71" s="26"/>
      <c r="L71" s="26"/>
      <c r="M71" s="26"/>
      <c r="N71" s="26"/>
      <c r="O71" s="26"/>
      <c r="P71" s="26"/>
      <c r="Q71" s="26"/>
      <c r="R71" s="26"/>
      <c r="S71" s="56"/>
      <c r="T71" s="51"/>
      <c r="U71" s="26"/>
      <c r="V71" s="26"/>
      <c r="W71" s="26"/>
      <c r="X71" s="26"/>
      <c r="Y71" s="26"/>
      <c r="Z71" s="26"/>
      <c r="AA71" s="26"/>
      <c r="AB71" s="26"/>
      <c r="AC71" s="26"/>
      <c r="AD71" s="26"/>
      <c r="AE71" s="26"/>
      <c r="AF71" s="26"/>
      <c r="AG71" s="26"/>
      <c r="AH71" s="26"/>
      <c r="AI71" s="26"/>
      <c r="AJ71" s="26"/>
      <c r="AK71" s="26"/>
      <c r="AL71" s="56"/>
    </row>
    <row r="72" spans="1:38">
      <c r="A72" s="51"/>
      <c r="B72" s="26"/>
      <c r="C72" s="26"/>
      <c r="D72" s="26"/>
      <c r="E72" s="26"/>
      <c r="F72" s="26"/>
      <c r="G72" s="26"/>
      <c r="H72" s="26"/>
      <c r="I72" s="26"/>
      <c r="J72" s="26"/>
      <c r="K72" s="26"/>
      <c r="L72" s="26"/>
      <c r="M72" s="26"/>
      <c r="N72" s="26"/>
      <c r="O72" s="26"/>
      <c r="P72" s="26"/>
      <c r="Q72" s="26"/>
      <c r="R72" s="26"/>
      <c r="S72" s="56"/>
      <c r="T72" s="51"/>
      <c r="U72" s="26"/>
      <c r="V72" s="26"/>
      <c r="W72" s="26"/>
      <c r="X72" s="26"/>
      <c r="Y72" s="26"/>
      <c r="Z72" s="26"/>
      <c r="AA72" s="26"/>
      <c r="AB72" s="26"/>
      <c r="AC72" s="26"/>
      <c r="AD72" s="26"/>
      <c r="AE72" s="26"/>
      <c r="AF72" s="26"/>
      <c r="AG72" s="26"/>
      <c r="AH72" s="26"/>
      <c r="AI72" s="26"/>
      <c r="AJ72" s="26"/>
      <c r="AK72" s="26"/>
      <c r="AL72" s="56"/>
    </row>
    <row r="73" spans="1:38">
      <c r="A73" s="51"/>
      <c r="B73" s="26"/>
      <c r="C73" s="26"/>
      <c r="D73" s="26"/>
      <c r="E73" s="26"/>
      <c r="F73" s="26"/>
      <c r="G73" s="26"/>
      <c r="H73" s="26"/>
      <c r="I73" s="26"/>
      <c r="J73" s="26"/>
      <c r="K73" s="26"/>
      <c r="L73" s="26"/>
      <c r="M73" s="26"/>
      <c r="N73" s="26"/>
      <c r="O73" s="26"/>
      <c r="P73" s="26"/>
      <c r="Q73" s="26"/>
      <c r="R73" s="26"/>
      <c r="S73" s="56"/>
      <c r="T73" s="51"/>
      <c r="U73" s="26"/>
      <c r="V73" s="26"/>
      <c r="W73" s="26"/>
      <c r="X73" s="26"/>
      <c r="Y73" s="26"/>
      <c r="Z73" s="26"/>
      <c r="AA73" s="26"/>
      <c r="AB73" s="26"/>
      <c r="AC73" s="26"/>
      <c r="AD73" s="26"/>
      <c r="AE73" s="26"/>
      <c r="AF73" s="26"/>
      <c r="AG73" s="26"/>
      <c r="AH73" s="26"/>
      <c r="AI73" s="26"/>
      <c r="AJ73" s="26"/>
      <c r="AK73" s="26"/>
      <c r="AL73" s="56"/>
    </row>
    <row r="74" spans="1:38">
      <c r="A74" s="51"/>
      <c r="B74" s="26"/>
      <c r="C74" s="26"/>
      <c r="D74" s="26"/>
      <c r="E74" s="26"/>
      <c r="F74" s="26"/>
      <c r="G74" s="26"/>
      <c r="H74" s="26"/>
      <c r="I74" s="26"/>
      <c r="J74" s="26"/>
      <c r="K74" s="26"/>
      <c r="L74" s="26"/>
      <c r="M74" s="26"/>
      <c r="N74" s="26"/>
      <c r="O74" s="26"/>
      <c r="P74" s="26"/>
      <c r="Q74" s="26"/>
      <c r="R74" s="26"/>
      <c r="S74" s="56"/>
      <c r="T74" s="51"/>
      <c r="U74" s="26"/>
      <c r="V74" s="26"/>
      <c r="W74" s="26"/>
      <c r="X74" s="26"/>
      <c r="Y74" s="26"/>
      <c r="Z74" s="26"/>
      <c r="AA74" s="26"/>
      <c r="AB74" s="26"/>
      <c r="AC74" s="26"/>
      <c r="AD74" s="26"/>
      <c r="AE74" s="26"/>
      <c r="AF74" s="26"/>
      <c r="AG74" s="26"/>
      <c r="AH74" s="26"/>
      <c r="AI74" s="26"/>
      <c r="AJ74" s="26"/>
      <c r="AK74" s="26"/>
      <c r="AL74" s="56"/>
    </row>
    <row r="75" spans="1:38" ht="18">
      <c r="A75" s="51"/>
      <c r="B75" s="57"/>
      <c r="C75" s="58"/>
      <c r="D75" s="58"/>
      <c r="E75" s="59"/>
      <c r="F75" s="60"/>
      <c r="G75" s="26"/>
      <c r="H75" s="26"/>
      <c r="I75" s="26"/>
      <c r="J75" s="26"/>
      <c r="K75" s="26"/>
      <c r="L75" s="26"/>
      <c r="M75" s="26"/>
      <c r="N75" s="26"/>
      <c r="O75" s="26"/>
      <c r="P75" s="26"/>
      <c r="Q75" s="26"/>
      <c r="R75" s="26"/>
      <c r="S75" s="56"/>
      <c r="T75" s="51"/>
      <c r="U75" s="57"/>
      <c r="V75" s="58"/>
      <c r="W75" s="58"/>
      <c r="X75" s="59"/>
      <c r="Y75" s="60"/>
      <c r="Z75" s="26"/>
      <c r="AA75" s="26"/>
      <c r="AB75" s="26"/>
      <c r="AC75" s="26"/>
      <c r="AD75" s="26"/>
      <c r="AE75" s="26"/>
      <c r="AF75" s="26"/>
      <c r="AG75" s="26"/>
      <c r="AH75" s="26"/>
      <c r="AI75" s="26"/>
      <c r="AJ75" s="26"/>
      <c r="AK75" s="26"/>
      <c r="AL75" s="56"/>
    </row>
    <row r="76" spans="1:38">
      <c r="A76" s="51"/>
      <c r="B76" s="62"/>
      <c r="C76" s="26"/>
      <c r="D76" s="26"/>
      <c r="E76" s="27"/>
      <c r="F76" s="26"/>
      <c r="G76" s="26"/>
      <c r="H76" s="26"/>
      <c r="I76" s="26"/>
      <c r="J76" s="26"/>
      <c r="K76" s="26"/>
      <c r="L76" s="26"/>
      <c r="M76" s="26"/>
      <c r="N76" s="26"/>
      <c r="O76" s="26"/>
      <c r="P76" s="26"/>
      <c r="Q76" s="26"/>
      <c r="R76" s="26"/>
      <c r="S76" s="56"/>
      <c r="T76" s="51"/>
      <c r="U76" s="62"/>
      <c r="V76" s="26"/>
      <c r="W76" s="26"/>
      <c r="X76" s="27"/>
      <c r="Y76" s="26"/>
      <c r="Z76" s="26"/>
      <c r="AA76" s="26"/>
      <c r="AB76" s="26"/>
      <c r="AC76" s="26"/>
      <c r="AD76" s="26"/>
      <c r="AE76" s="26"/>
      <c r="AF76" s="26"/>
      <c r="AG76" s="26"/>
      <c r="AH76" s="26"/>
      <c r="AI76" s="26"/>
      <c r="AJ76" s="26"/>
      <c r="AK76" s="26"/>
      <c r="AL76" s="56"/>
    </row>
    <row r="77" spans="1:38">
      <c r="A77" s="51"/>
      <c r="B77" s="62"/>
      <c r="C77" s="26"/>
      <c r="D77" s="26"/>
      <c r="E77" s="27"/>
      <c r="F77" s="26"/>
      <c r="G77" s="26"/>
      <c r="H77" s="26"/>
      <c r="I77" s="26"/>
      <c r="J77" s="26"/>
      <c r="K77" s="26"/>
      <c r="L77" s="26"/>
      <c r="M77" s="26"/>
      <c r="N77" s="26"/>
      <c r="O77" s="26"/>
      <c r="P77" s="26"/>
      <c r="Q77" s="26"/>
      <c r="R77" s="26"/>
      <c r="S77" s="56"/>
      <c r="T77" s="51"/>
      <c r="U77" s="62"/>
      <c r="V77" s="26"/>
      <c r="W77" s="26"/>
      <c r="X77" s="27"/>
      <c r="Y77" s="26"/>
      <c r="Z77" s="26"/>
      <c r="AA77" s="26"/>
      <c r="AB77" s="26"/>
      <c r="AC77" s="26"/>
      <c r="AD77" s="26"/>
      <c r="AE77" s="26"/>
      <c r="AF77" s="26"/>
      <c r="AG77" s="26"/>
      <c r="AH77" s="26"/>
      <c r="AI77" s="26"/>
      <c r="AJ77" s="26"/>
      <c r="AK77" s="26"/>
      <c r="AL77" s="56"/>
    </row>
    <row r="78" spans="1:38" ht="22.5" customHeight="1">
      <c r="A78" s="51"/>
      <c r="B78" s="62"/>
      <c r="C78" s="26"/>
      <c r="D78" s="26"/>
      <c r="E78" s="196"/>
      <c r="F78" s="26"/>
      <c r="G78" s="26"/>
      <c r="H78" s="26"/>
      <c r="I78" s="26"/>
      <c r="J78" s="428" t="str">
        <f>"E1 = "&amp;'3.0'!B3</f>
        <v>E1 = Estrategia,  política o normativa para reconocer y apoyar el funcionamiento del sistema MyE</v>
      </c>
      <c r="K78" s="428"/>
      <c r="L78" s="428"/>
      <c r="M78" s="428"/>
      <c r="N78" s="428"/>
      <c r="O78" s="428"/>
      <c r="P78" s="428"/>
      <c r="Q78" s="428"/>
      <c r="R78" s="428"/>
      <c r="S78" s="429"/>
      <c r="T78" s="51"/>
      <c r="U78" s="62"/>
      <c r="V78" s="26"/>
      <c r="W78" s="26"/>
      <c r="X78" s="196"/>
      <c r="Y78" s="26"/>
      <c r="Z78" s="26"/>
      <c r="AA78" s="26"/>
      <c r="AB78" s="26"/>
      <c r="AC78" s="428" t="str">
        <f>"E1 = "&amp;'3.0'!B3</f>
        <v>E1 = Estrategia,  política o normativa para reconocer y apoyar el funcionamiento del sistema MyE</v>
      </c>
      <c r="AD78" s="428"/>
      <c r="AE78" s="428"/>
      <c r="AF78" s="428"/>
      <c r="AG78" s="428"/>
      <c r="AH78" s="428"/>
      <c r="AI78" s="428"/>
      <c r="AJ78" s="428"/>
      <c r="AK78" s="428"/>
      <c r="AL78" s="429"/>
    </row>
    <row r="79" spans="1:38" ht="37.5" customHeight="1">
      <c r="A79" s="51"/>
      <c r="B79" s="62"/>
      <c r="C79" s="26"/>
      <c r="D79" s="26"/>
      <c r="E79" s="196"/>
      <c r="F79" s="26"/>
      <c r="G79" s="26"/>
      <c r="H79" s="26"/>
      <c r="I79" s="26"/>
      <c r="J79" s="431" t="str">
        <f>"E2 = "&amp;'3.0'!B10</f>
        <v>E2 = Procedimientos operativos estándar que definen los roles y responsabilidades relacionados con las funciones y actividades de MyE de la organizacion</v>
      </c>
      <c r="K79" s="431"/>
      <c r="L79" s="431"/>
      <c r="M79" s="431"/>
      <c r="N79" s="431"/>
      <c r="O79" s="431"/>
      <c r="P79" s="431"/>
      <c r="Q79" s="431"/>
      <c r="R79" s="431"/>
      <c r="S79" s="432"/>
      <c r="T79" s="51"/>
      <c r="U79" s="62"/>
      <c r="V79" s="26"/>
      <c r="W79" s="26"/>
      <c r="X79" s="196"/>
      <c r="Y79" s="26"/>
      <c r="Z79" s="26"/>
      <c r="AA79" s="26"/>
      <c r="AB79" s="26"/>
      <c r="AC79" s="431" t="str">
        <f>"E2 = "&amp;'3.0'!B10</f>
        <v>E2 = Procedimientos operativos estándar que definen los roles y responsabilidades relacionados con las funciones y actividades de MyE de la organizacion</v>
      </c>
      <c r="AD79" s="431"/>
      <c r="AE79" s="431"/>
      <c r="AF79" s="431"/>
      <c r="AG79" s="431"/>
      <c r="AH79" s="431"/>
      <c r="AI79" s="431"/>
      <c r="AJ79" s="431"/>
      <c r="AK79" s="431"/>
      <c r="AL79" s="432"/>
    </row>
    <row r="80" spans="1:38" ht="19.5" customHeight="1">
      <c r="A80" s="51"/>
      <c r="B80" s="62"/>
      <c r="C80" s="26"/>
      <c r="D80" s="26"/>
      <c r="E80" s="196"/>
      <c r="F80" s="26"/>
      <c r="G80" s="26"/>
      <c r="H80" s="26"/>
      <c r="I80" s="26"/>
      <c r="J80" s="431" t="str">
        <f>"E3 = "&amp;'3.0'!B17</f>
        <v>E3 = Comité Nacional de MyE en salud para las infecciones de transmisión sexual, VIH y sida (Comité Nacional)</v>
      </c>
      <c r="K80" s="431"/>
      <c r="L80" s="431"/>
      <c r="M80" s="431"/>
      <c r="N80" s="431"/>
      <c r="O80" s="431"/>
      <c r="P80" s="431"/>
      <c r="Q80" s="431"/>
      <c r="R80" s="431"/>
      <c r="S80" s="432"/>
      <c r="T80" s="51"/>
      <c r="U80" s="62"/>
      <c r="V80" s="26"/>
      <c r="W80" s="26"/>
      <c r="X80" s="196"/>
      <c r="Y80" s="26"/>
      <c r="Z80" s="26"/>
      <c r="AA80" s="26"/>
      <c r="AB80" s="26"/>
      <c r="AC80" s="431" t="str">
        <f>"E3 = "&amp;'3.0'!B17</f>
        <v>E3 = Comité Nacional de MyE en salud para las infecciones de transmisión sexual, VIH y sida (Comité Nacional)</v>
      </c>
      <c r="AD80" s="431"/>
      <c r="AE80" s="431"/>
      <c r="AF80" s="431"/>
      <c r="AG80" s="431"/>
      <c r="AH80" s="431"/>
      <c r="AI80" s="431"/>
      <c r="AJ80" s="431"/>
      <c r="AK80" s="431"/>
      <c r="AL80" s="432"/>
    </row>
    <row r="81" spans="1:38" s="200" customFormat="1" ht="36" customHeight="1">
      <c r="A81" s="197"/>
      <c r="B81" s="198"/>
      <c r="C81" s="199"/>
      <c r="D81" s="199"/>
      <c r="E81" s="27"/>
      <c r="F81" s="199"/>
      <c r="G81" s="199"/>
      <c r="H81" s="199"/>
      <c r="I81" s="199"/>
      <c r="J81" s="431" t="str">
        <f>"E4 = "&amp;'3.0'!B26</f>
        <v xml:space="preserve">E4 = Compromiso de los actores clave ​​en las actividades y el funcionamiento del sistema MyE </v>
      </c>
      <c r="K81" s="431"/>
      <c r="L81" s="431"/>
      <c r="M81" s="431"/>
      <c r="N81" s="431"/>
      <c r="O81" s="431"/>
      <c r="P81" s="431"/>
      <c r="Q81" s="431"/>
      <c r="R81" s="431"/>
      <c r="S81" s="432"/>
      <c r="T81" s="197"/>
      <c r="U81" s="198"/>
      <c r="V81" s="199"/>
      <c r="W81" s="199"/>
      <c r="X81" s="27"/>
      <c r="Y81" s="199"/>
      <c r="Z81" s="199"/>
      <c r="AA81" s="199"/>
      <c r="AB81" s="199"/>
      <c r="AC81" s="431" t="str">
        <f>"E4 = "&amp;'3.0'!B26</f>
        <v xml:space="preserve">E4 = Compromiso de los actores clave ​​en las actividades y el funcionamiento del sistema MyE </v>
      </c>
      <c r="AD81" s="431"/>
      <c r="AE81" s="431"/>
      <c r="AF81" s="431"/>
      <c r="AG81" s="431"/>
      <c r="AH81" s="431"/>
      <c r="AI81" s="431"/>
      <c r="AJ81" s="431"/>
      <c r="AK81" s="431"/>
      <c r="AL81" s="432"/>
    </row>
    <row r="82" spans="1:38" s="200" customFormat="1" ht="18.75" customHeight="1">
      <c r="A82" s="197"/>
      <c r="B82" s="198"/>
      <c r="C82" s="199"/>
      <c r="D82" s="199"/>
      <c r="E82" s="27"/>
      <c r="F82" s="199"/>
      <c r="G82" s="199"/>
      <c r="H82" s="199"/>
      <c r="I82" s="199"/>
      <c r="J82" s="431" t="str">
        <f>"E5 = "&amp;'3.0'!B33</f>
        <v>E5 = Directorio actualizado de los actores clave de MyE para la organizacion</v>
      </c>
      <c r="K82" s="431"/>
      <c r="L82" s="431"/>
      <c r="M82" s="431"/>
      <c r="N82" s="431"/>
      <c r="O82" s="431"/>
      <c r="P82" s="431"/>
      <c r="Q82" s="431"/>
      <c r="R82" s="431"/>
      <c r="S82" s="432"/>
      <c r="T82" s="197"/>
      <c r="U82" s="198"/>
      <c r="V82" s="199"/>
      <c r="W82" s="199"/>
      <c r="X82" s="27"/>
      <c r="Y82" s="199"/>
      <c r="Z82" s="199"/>
      <c r="AA82" s="199"/>
      <c r="AB82" s="199"/>
      <c r="AC82" s="431" t="str">
        <f>"E5 = "&amp;'3.0'!B33</f>
        <v>E5 = Directorio actualizado de los actores clave de MyE para la organizacion</v>
      </c>
      <c r="AD82" s="431"/>
      <c r="AE82" s="431"/>
      <c r="AF82" s="431"/>
      <c r="AG82" s="431"/>
      <c r="AH82" s="431"/>
      <c r="AI82" s="431"/>
      <c r="AJ82" s="431"/>
      <c r="AK82" s="431"/>
      <c r="AL82" s="432"/>
    </row>
    <row r="83" spans="1:38" s="200" customFormat="1" ht="38.25" customHeight="1">
      <c r="A83" s="197"/>
      <c r="B83" s="198"/>
      <c r="C83" s="199"/>
      <c r="D83" s="199"/>
      <c r="E83" s="27"/>
      <c r="F83" s="199"/>
      <c r="G83" s="199"/>
      <c r="H83" s="199"/>
      <c r="I83" s="199"/>
      <c r="J83" s="431" t="str">
        <f>"E6 = "&amp;'3.0'!B40</f>
        <v>E6 = Mecanismos claros (por ejemplo: informes, boletines informativos) para difundir las actividades y decisiones relacionadas con MyE de VIH</v>
      </c>
      <c r="K83" s="431"/>
      <c r="L83" s="431"/>
      <c r="M83" s="431"/>
      <c r="N83" s="431"/>
      <c r="O83" s="431"/>
      <c r="P83" s="431"/>
      <c r="Q83" s="431"/>
      <c r="R83" s="431"/>
      <c r="S83" s="432"/>
      <c r="T83" s="197"/>
      <c r="U83" s="198"/>
      <c r="V83" s="199"/>
      <c r="W83" s="199"/>
      <c r="X83" s="27"/>
      <c r="Y83" s="199"/>
      <c r="Z83" s="199"/>
      <c r="AA83" s="199"/>
      <c r="AB83" s="199"/>
      <c r="AC83" s="431" t="str">
        <f>"E6 = "&amp;'3.0'!B40</f>
        <v>E6 = Mecanismos claros (por ejemplo: informes, boletines informativos) para difundir las actividades y decisiones relacionadas con MyE de VIH</v>
      </c>
      <c r="AD83" s="431"/>
      <c r="AE83" s="431"/>
      <c r="AF83" s="431"/>
      <c r="AG83" s="431"/>
      <c r="AH83" s="431"/>
      <c r="AI83" s="431"/>
      <c r="AJ83" s="431"/>
      <c r="AK83" s="431"/>
      <c r="AL83" s="432"/>
    </row>
    <row r="84" spans="1:38" s="200" customFormat="1" ht="22.5" customHeight="1">
      <c r="A84" s="197"/>
      <c r="B84" s="199"/>
      <c r="C84" s="199"/>
      <c r="D84" s="199"/>
      <c r="E84" s="199"/>
      <c r="F84" s="199"/>
      <c r="G84" s="199"/>
      <c r="H84" s="199"/>
      <c r="I84" s="199"/>
      <c r="J84" s="434" t="str">
        <f>"E7 = "&amp;'3.0'!B49</f>
        <v xml:space="preserve">E7 = La unidad de MyE de Programa de VIH apoya otras áreas funcionales </v>
      </c>
      <c r="K84" s="434"/>
      <c r="L84" s="434"/>
      <c r="M84" s="434"/>
      <c r="N84" s="434"/>
      <c r="O84" s="434"/>
      <c r="P84" s="434"/>
      <c r="Q84" s="434"/>
      <c r="R84" s="434"/>
      <c r="S84" s="201"/>
      <c r="T84" s="197"/>
      <c r="U84" s="199"/>
      <c r="V84" s="199"/>
      <c r="W84" s="199"/>
      <c r="X84" s="199"/>
      <c r="Y84" s="199"/>
      <c r="Z84" s="199"/>
      <c r="AA84" s="199"/>
      <c r="AB84" s="199"/>
      <c r="AC84" s="431" t="str">
        <f>"E7 = "&amp;'3.0'!B49</f>
        <v xml:space="preserve">E7 = La unidad de MyE de Programa de VIH apoya otras áreas funcionales </v>
      </c>
      <c r="AD84" s="431"/>
      <c r="AE84" s="431"/>
      <c r="AF84" s="431"/>
      <c r="AG84" s="431"/>
      <c r="AH84" s="431"/>
      <c r="AI84" s="431"/>
      <c r="AJ84" s="431"/>
      <c r="AK84" s="199"/>
      <c r="AL84" s="201"/>
    </row>
    <row r="85" spans="1:38">
      <c r="A85" s="51"/>
      <c r="B85" s="26"/>
      <c r="C85" s="26"/>
      <c r="D85" s="26"/>
      <c r="E85" s="26"/>
      <c r="F85" s="26"/>
      <c r="G85" s="26"/>
      <c r="H85" s="26"/>
      <c r="I85" s="26"/>
      <c r="J85" s="26"/>
      <c r="K85" s="26"/>
      <c r="L85" s="26"/>
      <c r="M85" s="26"/>
      <c r="N85" s="26"/>
      <c r="O85" s="26"/>
      <c r="P85" s="26"/>
      <c r="Q85" s="26"/>
      <c r="R85" s="26"/>
      <c r="S85" s="56"/>
      <c r="T85" s="51"/>
      <c r="U85" s="26"/>
      <c r="V85" s="26"/>
      <c r="W85" s="26"/>
      <c r="X85" s="26"/>
      <c r="Y85" s="26"/>
      <c r="Z85" s="26"/>
      <c r="AA85" s="26"/>
      <c r="AB85" s="26"/>
      <c r="AC85" s="26"/>
      <c r="AD85" s="26"/>
      <c r="AE85" s="26"/>
      <c r="AF85" s="26"/>
      <c r="AG85" s="26"/>
      <c r="AH85" s="26"/>
      <c r="AI85" s="26"/>
      <c r="AJ85" s="26"/>
      <c r="AK85" s="26"/>
      <c r="AL85" s="56"/>
    </row>
    <row r="86" spans="1:38" ht="23.25" customHeight="1">
      <c r="A86" s="51"/>
      <c r="B86" s="433" t="s">
        <v>128</v>
      </c>
      <c r="C86" s="433"/>
      <c r="D86" s="433"/>
      <c r="E86" s="433"/>
      <c r="F86" s="433"/>
      <c r="G86" s="433"/>
      <c r="H86" s="433"/>
      <c r="I86" s="433"/>
      <c r="J86" s="433"/>
      <c r="K86" s="433"/>
      <c r="L86" s="433"/>
      <c r="M86" s="433"/>
      <c r="N86" s="433"/>
      <c r="O86" s="433"/>
      <c r="P86" s="433"/>
      <c r="Q86" s="433"/>
      <c r="R86" s="433"/>
      <c r="S86" s="52"/>
      <c r="T86" s="51"/>
      <c r="U86" s="433" t="s">
        <v>128</v>
      </c>
      <c r="V86" s="433"/>
      <c r="W86" s="433"/>
      <c r="X86" s="433"/>
      <c r="Y86" s="433"/>
      <c r="Z86" s="433"/>
      <c r="AA86" s="433"/>
      <c r="AB86" s="433"/>
      <c r="AC86" s="433"/>
      <c r="AD86" s="433"/>
      <c r="AE86" s="433"/>
      <c r="AF86" s="433"/>
      <c r="AG86" s="433"/>
      <c r="AH86" s="433"/>
      <c r="AI86" s="433"/>
      <c r="AJ86" s="433"/>
      <c r="AK86" s="433"/>
      <c r="AL86" s="52"/>
    </row>
    <row r="87" spans="1:38" ht="18">
      <c r="A87" s="51"/>
      <c r="B87" s="430" t="s">
        <v>124</v>
      </c>
      <c r="C87" s="430"/>
      <c r="D87" s="430"/>
      <c r="E87" s="430"/>
      <c r="F87" s="430"/>
      <c r="G87" s="430"/>
      <c r="H87" s="430"/>
      <c r="I87" s="26"/>
      <c r="J87" s="430" t="s">
        <v>41</v>
      </c>
      <c r="K87" s="430"/>
      <c r="L87" s="430"/>
      <c r="M87" s="430"/>
      <c r="N87" s="26"/>
      <c r="O87" s="430" t="s">
        <v>45</v>
      </c>
      <c r="P87" s="430"/>
      <c r="Q87" s="430"/>
      <c r="R87" s="430"/>
      <c r="S87" s="55"/>
      <c r="T87" s="51"/>
      <c r="U87" s="430" t="s">
        <v>127</v>
      </c>
      <c r="V87" s="430"/>
      <c r="W87" s="430"/>
      <c r="X87" s="430"/>
      <c r="Y87" s="430"/>
      <c r="Z87" s="430"/>
      <c r="AA87" s="430"/>
      <c r="AB87" s="26"/>
      <c r="AC87" s="430" t="s">
        <v>41</v>
      </c>
      <c r="AD87" s="430"/>
      <c r="AE87" s="430"/>
      <c r="AF87" s="430"/>
      <c r="AG87" s="26"/>
      <c r="AH87" s="430" t="s">
        <v>45</v>
      </c>
      <c r="AI87" s="430"/>
      <c r="AJ87" s="430"/>
      <c r="AK87" s="430"/>
      <c r="AL87" s="55"/>
    </row>
    <row r="88" spans="1:38">
      <c r="A88" s="51"/>
      <c r="B88" s="26"/>
      <c r="C88" s="26"/>
      <c r="D88" s="26"/>
      <c r="E88" s="26"/>
      <c r="F88" s="26"/>
      <c r="G88" s="26"/>
      <c r="H88" s="26"/>
      <c r="I88" s="26"/>
      <c r="J88" s="26"/>
      <c r="K88" s="26"/>
      <c r="L88" s="26"/>
      <c r="M88" s="26"/>
      <c r="N88" s="26"/>
      <c r="O88" s="26"/>
      <c r="P88" s="26"/>
      <c r="Q88" s="26"/>
      <c r="R88" s="26"/>
      <c r="S88" s="56"/>
      <c r="T88" s="51"/>
      <c r="U88" s="26"/>
      <c r="V88" s="26"/>
      <c r="W88" s="26"/>
      <c r="X88" s="26"/>
      <c r="Y88" s="26"/>
      <c r="Z88" s="26"/>
      <c r="AA88" s="26"/>
      <c r="AB88" s="26"/>
      <c r="AC88" s="26"/>
      <c r="AD88" s="26"/>
      <c r="AE88" s="26"/>
      <c r="AF88" s="26"/>
      <c r="AG88" s="26"/>
      <c r="AH88" s="26"/>
      <c r="AI88" s="26"/>
      <c r="AJ88" s="26"/>
      <c r="AK88" s="26"/>
      <c r="AL88" s="56"/>
    </row>
    <row r="89" spans="1:38">
      <c r="A89" s="51"/>
      <c r="B89" s="26"/>
      <c r="C89" s="26"/>
      <c r="D89" s="26"/>
      <c r="E89" s="26"/>
      <c r="F89" s="26"/>
      <c r="G89" s="26"/>
      <c r="H89" s="26"/>
      <c r="I89" s="26"/>
      <c r="J89" s="26"/>
      <c r="K89" s="26"/>
      <c r="L89" s="26"/>
      <c r="M89" s="26"/>
      <c r="N89" s="26"/>
      <c r="O89" s="26"/>
      <c r="P89" s="26"/>
      <c r="Q89" s="26"/>
      <c r="R89" s="26"/>
      <c r="S89" s="56"/>
      <c r="T89" s="51"/>
      <c r="U89" s="26"/>
      <c r="V89" s="26"/>
      <c r="W89" s="26"/>
      <c r="X89" s="26"/>
      <c r="Y89" s="26"/>
      <c r="Z89" s="26"/>
      <c r="AA89" s="26"/>
      <c r="AB89" s="26"/>
      <c r="AC89" s="26"/>
      <c r="AD89" s="26"/>
      <c r="AE89" s="26"/>
      <c r="AF89" s="26"/>
      <c r="AG89" s="26"/>
      <c r="AH89" s="26"/>
      <c r="AI89" s="26"/>
      <c r="AJ89" s="26"/>
      <c r="AK89" s="26"/>
      <c r="AL89" s="56"/>
    </row>
    <row r="90" spans="1:38">
      <c r="A90" s="51"/>
      <c r="B90" s="26"/>
      <c r="C90" s="26"/>
      <c r="D90" s="26"/>
      <c r="E90" s="26"/>
      <c r="F90" s="26"/>
      <c r="G90" s="26"/>
      <c r="H90" s="26"/>
      <c r="I90" s="26"/>
      <c r="J90" s="26"/>
      <c r="K90" s="26"/>
      <c r="L90" s="26"/>
      <c r="M90" s="26"/>
      <c r="N90" s="26"/>
      <c r="O90" s="26"/>
      <c r="P90" s="26"/>
      <c r="Q90" s="26"/>
      <c r="R90" s="26"/>
      <c r="S90" s="56"/>
      <c r="T90" s="51"/>
      <c r="U90" s="26"/>
      <c r="V90" s="26"/>
      <c r="W90" s="26"/>
      <c r="X90" s="26"/>
      <c r="Y90" s="26"/>
      <c r="Z90" s="26"/>
      <c r="AA90" s="26"/>
      <c r="AB90" s="26"/>
      <c r="AC90" s="26"/>
      <c r="AD90" s="26"/>
      <c r="AE90" s="26"/>
      <c r="AF90" s="26"/>
      <c r="AG90" s="26"/>
      <c r="AH90" s="26"/>
      <c r="AI90" s="26"/>
      <c r="AJ90" s="26"/>
      <c r="AK90" s="26"/>
      <c r="AL90" s="56"/>
    </row>
    <row r="91" spans="1:38">
      <c r="A91" s="51"/>
      <c r="B91" s="26"/>
      <c r="C91" s="26"/>
      <c r="D91" s="26"/>
      <c r="E91" s="26"/>
      <c r="F91" s="26"/>
      <c r="G91" s="26"/>
      <c r="H91" s="26"/>
      <c r="I91" s="26"/>
      <c r="J91" s="26"/>
      <c r="K91" s="26"/>
      <c r="L91" s="26"/>
      <c r="M91" s="26"/>
      <c r="N91" s="26"/>
      <c r="O91" s="26"/>
      <c r="P91" s="26"/>
      <c r="Q91" s="26"/>
      <c r="R91" s="26"/>
      <c r="S91" s="56"/>
      <c r="T91" s="51"/>
      <c r="U91" s="26"/>
      <c r="V91" s="26"/>
      <c r="W91" s="26"/>
      <c r="X91" s="26"/>
      <c r="Y91" s="26"/>
      <c r="Z91" s="26"/>
      <c r="AA91" s="26"/>
      <c r="AB91" s="26"/>
      <c r="AC91" s="26"/>
      <c r="AD91" s="26"/>
      <c r="AE91" s="26"/>
      <c r="AF91" s="26"/>
      <c r="AG91" s="26"/>
      <c r="AH91" s="26"/>
      <c r="AI91" s="26"/>
      <c r="AJ91" s="26"/>
      <c r="AK91" s="26"/>
      <c r="AL91" s="56"/>
    </row>
    <row r="92" spans="1:38">
      <c r="A92" s="51"/>
      <c r="B92" s="26"/>
      <c r="C92" s="26"/>
      <c r="D92" s="26"/>
      <c r="E92" s="26"/>
      <c r="F92" s="26"/>
      <c r="G92" s="26"/>
      <c r="H92" s="26"/>
      <c r="I92" s="26"/>
      <c r="J92" s="26"/>
      <c r="K92" s="26"/>
      <c r="L92" s="26"/>
      <c r="M92" s="26"/>
      <c r="N92" s="26"/>
      <c r="O92" s="26"/>
      <c r="P92" s="26"/>
      <c r="Q92" s="26"/>
      <c r="R92" s="26"/>
      <c r="S92" s="56"/>
      <c r="T92" s="51"/>
      <c r="U92" s="26"/>
      <c r="V92" s="26"/>
      <c r="W92" s="26"/>
      <c r="X92" s="26"/>
      <c r="Y92" s="26"/>
      <c r="Z92" s="26"/>
      <c r="AA92" s="26"/>
      <c r="AB92" s="26"/>
      <c r="AC92" s="26"/>
      <c r="AD92" s="26"/>
      <c r="AE92" s="26"/>
      <c r="AF92" s="26"/>
      <c r="AG92" s="26"/>
      <c r="AH92" s="26"/>
      <c r="AI92" s="26"/>
      <c r="AJ92" s="26"/>
      <c r="AK92" s="26"/>
      <c r="AL92" s="56"/>
    </row>
    <row r="93" spans="1:38">
      <c r="A93" s="51"/>
      <c r="B93" s="26"/>
      <c r="C93" s="26"/>
      <c r="D93" s="26"/>
      <c r="E93" s="26"/>
      <c r="F93" s="26"/>
      <c r="G93" s="26"/>
      <c r="H93" s="26"/>
      <c r="I93" s="26"/>
      <c r="J93" s="26"/>
      <c r="K93" s="26"/>
      <c r="L93" s="26"/>
      <c r="M93" s="26"/>
      <c r="N93" s="26"/>
      <c r="O93" s="26"/>
      <c r="P93" s="26"/>
      <c r="Q93" s="26"/>
      <c r="R93" s="26"/>
      <c r="S93" s="56"/>
      <c r="T93" s="51"/>
      <c r="U93" s="26"/>
      <c r="V93" s="26"/>
      <c r="W93" s="26"/>
      <c r="X93" s="26"/>
      <c r="Y93" s="26"/>
      <c r="Z93" s="26"/>
      <c r="AA93" s="26"/>
      <c r="AB93" s="26"/>
      <c r="AC93" s="26"/>
      <c r="AD93" s="26"/>
      <c r="AE93" s="26"/>
      <c r="AF93" s="26"/>
      <c r="AG93" s="26"/>
      <c r="AH93" s="26"/>
      <c r="AI93" s="26"/>
      <c r="AJ93" s="26"/>
      <c r="AK93" s="26"/>
      <c r="AL93" s="56"/>
    </row>
    <row r="94" spans="1:38">
      <c r="A94" s="51"/>
      <c r="B94" s="26"/>
      <c r="C94" s="26"/>
      <c r="D94" s="26"/>
      <c r="E94" s="26"/>
      <c r="F94" s="26"/>
      <c r="G94" s="26"/>
      <c r="H94" s="26"/>
      <c r="I94" s="26"/>
      <c r="J94" s="26"/>
      <c r="K94" s="26"/>
      <c r="L94" s="26"/>
      <c r="M94" s="26"/>
      <c r="N94" s="26"/>
      <c r="O94" s="26"/>
      <c r="P94" s="26"/>
      <c r="Q94" s="26"/>
      <c r="R94" s="26"/>
      <c r="S94" s="56"/>
      <c r="T94" s="51"/>
      <c r="U94" s="26"/>
      <c r="V94" s="26"/>
      <c r="W94" s="26"/>
      <c r="X94" s="26"/>
      <c r="Y94" s="26"/>
      <c r="Z94" s="26"/>
      <c r="AA94" s="26"/>
      <c r="AB94" s="26"/>
      <c r="AC94" s="26"/>
      <c r="AD94" s="26"/>
      <c r="AE94" s="26"/>
      <c r="AF94" s="26"/>
      <c r="AG94" s="26"/>
      <c r="AH94" s="26"/>
      <c r="AI94" s="26"/>
      <c r="AJ94" s="26"/>
      <c r="AK94" s="26"/>
      <c r="AL94" s="56"/>
    </row>
    <row r="95" spans="1:38">
      <c r="A95" s="51"/>
      <c r="B95" s="26"/>
      <c r="C95" s="26"/>
      <c r="D95" s="26"/>
      <c r="E95" s="26"/>
      <c r="F95" s="26"/>
      <c r="G95" s="26"/>
      <c r="H95" s="26"/>
      <c r="I95" s="26"/>
      <c r="J95" s="26"/>
      <c r="K95" s="26"/>
      <c r="L95" s="26"/>
      <c r="M95" s="26"/>
      <c r="N95" s="26"/>
      <c r="O95" s="26"/>
      <c r="P95" s="26"/>
      <c r="Q95" s="26"/>
      <c r="R95" s="26"/>
      <c r="S95" s="56"/>
      <c r="T95" s="51"/>
      <c r="U95" s="26"/>
      <c r="V95" s="26"/>
      <c r="W95" s="26"/>
      <c r="X95" s="26"/>
      <c r="Y95" s="26"/>
      <c r="Z95" s="26"/>
      <c r="AA95" s="26"/>
      <c r="AB95" s="26"/>
      <c r="AC95" s="26"/>
      <c r="AD95" s="26"/>
      <c r="AE95" s="26"/>
      <c r="AF95" s="26"/>
      <c r="AG95" s="26"/>
      <c r="AH95" s="26"/>
      <c r="AI95" s="26"/>
      <c r="AJ95" s="26"/>
      <c r="AK95" s="26"/>
      <c r="AL95" s="56"/>
    </row>
    <row r="96" spans="1:38">
      <c r="A96" s="51"/>
      <c r="B96" s="26"/>
      <c r="C96" s="26"/>
      <c r="D96" s="26"/>
      <c r="E96" s="26"/>
      <c r="F96" s="26"/>
      <c r="G96" s="26"/>
      <c r="H96" s="26"/>
      <c r="I96" s="26"/>
      <c r="J96" s="26"/>
      <c r="K96" s="26"/>
      <c r="L96" s="26"/>
      <c r="M96" s="26"/>
      <c r="N96" s="26"/>
      <c r="O96" s="26"/>
      <c r="P96" s="26"/>
      <c r="Q96" s="26"/>
      <c r="R96" s="26"/>
      <c r="S96" s="56"/>
      <c r="T96" s="51"/>
      <c r="U96" s="26"/>
      <c r="V96" s="26"/>
      <c r="W96" s="26"/>
      <c r="X96" s="26"/>
      <c r="Y96" s="26"/>
      <c r="Z96" s="26"/>
      <c r="AA96" s="26"/>
      <c r="AB96" s="26"/>
      <c r="AC96" s="26"/>
      <c r="AD96" s="26"/>
      <c r="AE96" s="26"/>
      <c r="AF96" s="26"/>
      <c r="AG96" s="26"/>
      <c r="AH96" s="26"/>
      <c r="AI96" s="26"/>
      <c r="AJ96" s="26"/>
      <c r="AK96" s="26"/>
      <c r="AL96" s="56"/>
    </row>
    <row r="97" spans="1:38" ht="18">
      <c r="A97" s="51"/>
      <c r="B97" s="26"/>
      <c r="C97" s="26"/>
      <c r="D97" s="26"/>
      <c r="E97" s="26"/>
      <c r="F97" s="26"/>
      <c r="G97" s="26"/>
      <c r="H97" s="26"/>
      <c r="I97" s="26"/>
      <c r="J97" s="430" t="s">
        <v>125</v>
      </c>
      <c r="K97" s="430"/>
      <c r="L97" s="430"/>
      <c r="M97" s="430"/>
      <c r="N97" s="26"/>
      <c r="O97" s="430" t="s">
        <v>46</v>
      </c>
      <c r="P97" s="430"/>
      <c r="Q97" s="430"/>
      <c r="R97" s="430"/>
      <c r="S97" s="55"/>
      <c r="T97" s="51"/>
      <c r="U97" s="26"/>
      <c r="V97" s="26"/>
      <c r="W97" s="26"/>
      <c r="X97" s="26"/>
      <c r="Y97" s="26"/>
      <c r="Z97" s="26"/>
      <c r="AA97" s="26"/>
      <c r="AB97" s="26"/>
      <c r="AC97" s="430" t="s">
        <v>125</v>
      </c>
      <c r="AD97" s="430"/>
      <c r="AE97" s="430"/>
      <c r="AF97" s="430"/>
      <c r="AG97" s="26"/>
      <c r="AH97" s="430" t="s">
        <v>46</v>
      </c>
      <c r="AI97" s="430"/>
      <c r="AJ97" s="430"/>
      <c r="AK97" s="430"/>
      <c r="AL97" s="55"/>
    </row>
    <row r="98" spans="1:38">
      <c r="A98" s="51"/>
      <c r="B98" s="26"/>
      <c r="C98" s="26"/>
      <c r="D98" s="26"/>
      <c r="E98" s="26"/>
      <c r="F98" s="26"/>
      <c r="G98" s="26"/>
      <c r="H98" s="26"/>
      <c r="I98" s="26"/>
      <c r="J98" s="26"/>
      <c r="K98" s="26"/>
      <c r="L98" s="26"/>
      <c r="M98" s="26"/>
      <c r="N98" s="26"/>
      <c r="O98" s="26"/>
      <c r="P98" s="26"/>
      <c r="Q98" s="26"/>
      <c r="R98" s="26"/>
      <c r="S98" s="56"/>
      <c r="T98" s="51"/>
      <c r="U98" s="26"/>
      <c r="V98" s="26"/>
      <c r="W98" s="26"/>
      <c r="X98" s="26"/>
      <c r="Y98" s="26"/>
      <c r="Z98" s="26"/>
      <c r="AA98" s="26"/>
      <c r="AB98" s="26"/>
      <c r="AC98" s="26"/>
      <c r="AD98" s="26"/>
      <c r="AE98" s="26"/>
      <c r="AF98" s="26"/>
      <c r="AG98" s="26"/>
      <c r="AH98" s="26"/>
      <c r="AI98" s="26"/>
      <c r="AJ98" s="26"/>
      <c r="AK98" s="26"/>
      <c r="AL98" s="56"/>
    </row>
    <row r="99" spans="1:38">
      <c r="A99" s="51"/>
      <c r="B99" s="26"/>
      <c r="C99" s="26"/>
      <c r="D99" s="26"/>
      <c r="E99" s="26"/>
      <c r="F99" s="26"/>
      <c r="G99" s="26"/>
      <c r="H99" s="26"/>
      <c r="I99" s="26"/>
      <c r="J99" s="26"/>
      <c r="K99" s="26"/>
      <c r="L99" s="26"/>
      <c r="M99" s="26"/>
      <c r="N99" s="26"/>
      <c r="O99" s="26"/>
      <c r="P99" s="26"/>
      <c r="Q99" s="26"/>
      <c r="R99" s="26"/>
      <c r="S99" s="56"/>
      <c r="T99" s="51"/>
      <c r="U99" s="26"/>
      <c r="V99" s="26"/>
      <c r="W99" s="26"/>
      <c r="X99" s="26"/>
      <c r="Y99" s="26"/>
      <c r="Z99" s="26"/>
      <c r="AA99" s="26"/>
      <c r="AB99" s="26"/>
      <c r="AC99" s="26"/>
      <c r="AD99" s="26"/>
      <c r="AE99" s="26"/>
      <c r="AF99" s="26"/>
      <c r="AG99" s="26"/>
      <c r="AH99" s="26"/>
      <c r="AI99" s="26"/>
      <c r="AJ99" s="26"/>
      <c r="AK99" s="26"/>
      <c r="AL99" s="56"/>
    </row>
    <row r="100" spans="1:38">
      <c r="A100" s="51"/>
      <c r="B100" s="26"/>
      <c r="C100" s="26"/>
      <c r="D100" s="26"/>
      <c r="E100" s="26"/>
      <c r="F100" s="26"/>
      <c r="G100" s="26"/>
      <c r="H100" s="26"/>
      <c r="I100" s="26"/>
      <c r="J100" s="26"/>
      <c r="K100" s="26"/>
      <c r="L100" s="26"/>
      <c r="M100" s="26"/>
      <c r="N100" s="26"/>
      <c r="O100" s="26"/>
      <c r="P100" s="26"/>
      <c r="Q100" s="26"/>
      <c r="R100" s="26"/>
      <c r="S100" s="56"/>
      <c r="T100" s="51"/>
      <c r="U100" s="26"/>
      <c r="V100" s="26"/>
      <c r="W100" s="26"/>
      <c r="X100" s="26"/>
      <c r="Y100" s="26"/>
      <c r="Z100" s="26"/>
      <c r="AA100" s="26"/>
      <c r="AB100" s="26"/>
      <c r="AC100" s="26"/>
      <c r="AD100" s="26"/>
      <c r="AE100" s="26"/>
      <c r="AF100" s="26"/>
      <c r="AG100" s="26"/>
      <c r="AH100" s="26"/>
      <c r="AI100" s="26"/>
      <c r="AJ100" s="26"/>
      <c r="AK100" s="26"/>
      <c r="AL100" s="56"/>
    </row>
    <row r="101" spans="1:38">
      <c r="A101" s="51"/>
      <c r="B101" s="26"/>
      <c r="C101" s="26"/>
      <c r="D101" s="26"/>
      <c r="E101" s="26"/>
      <c r="F101" s="26"/>
      <c r="G101" s="26"/>
      <c r="H101" s="26"/>
      <c r="I101" s="26"/>
      <c r="J101" s="26"/>
      <c r="K101" s="26"/>
      <c r="L101" s="26"/>
      <c r="M101" s="26"/>
      <c r="N101" s="26"/>
      <c r="O101" s="26"/>
      <c r="P101" s="26"/>
      <c r="Q101" s="26"/>
      <c r="R101" s="26"/>
      <c r="S101" s="56"/>
      <c r="T101" s="51"/>
      <c r="U101" s="26"/>
      <c r="V101" s="26"/>
      <c r="W101" s="26"/>
      <c r="X101" s="26"/>
      <c r="Y101" s="26"/>
      <c r="Z101" s="26"/>
      <c r="AA101" s="26"/>
      <c r="AB101" s="26"/>
      <c r="AC101" s="26"/>
      <c r="AD101" s="26"/>
      <c r="AE101" s="26"/>
      <c r="AF101" s="26"/>
      <c r="AG101" s="26"/>
      <c r="AH101" s="26"/>
      <c r="AI101" s="26"/>
      <c r="AJ101" s="26"/>
      <c r="AK101" s="26"/>
      <c r="AL101" s="56"/>
    </row>
    <row r="102" spans="1:38">
      <c r="A102" s="51"/>
      <c r="B102" s="26"/>
      <c r="C102" s="26"/>
      <c r="D102" s="26"/>
      <c r="E102" s="26"/>
      <c r="F102" s="26"/>
      <c r="G102" s="26"/>
      <c r="H102" s="26"/>
      <c r="I102" s="26"/>
      <c r="J102" s="26"/>
      <c r="K102" s="26"/>
      <c r="L102" s="26"/>
      <c r="M102" s="26"/>
      <c r="N102" s="26"/>
      <c r="O102" s="26"/>
      <c r="P102" s="26"/>
      <c r="Q102" s="26"/>
      <c r="R102" s="26"/>
      <c r="S102" s="56"/>
      <c r="T102" s="51"/>
      <c r="U102" s="26"/>
      <c r="V102" s="26"/>
      <c r="W102" s="26"/>
      <c r="X102" s="26"/>
      <c r="Y102" s="26"/>
      <c r="Z102" s="26"/>
      <c r="AA102" s="26"/>
      <c r="AB102" s="26"/>
      <c r="AC102" s="26"/>
      <c r="AD102" s="26"/>
      <c r="AE102" s="26"/>
      <c r="AF102" s="26"/>
      <c r="AG102" s="26"/>
      <c r="AH102" s="26"/>
      <c r="AI102" s="26"/>
      <c r="AJ102" s="26"/>
      <c r="AK102" s="26"/>
      <c r="AL102" s="56"/>
    </row>
    <row r="103" spans="1:38">
      <c r="A103" s="51"/>
      <c r="B103" s="26"/>
      <c r="C103" s="26"/>
      <c r="D103" s="26"/>
      <c r="E103" s="26"/>
      <c r="F103" s="26"/>
      <c r="G103" s="26"/>
      <c r="H103" s="26"/>
      <c r="I103" s="26"/>
      <c r="J103" s="26"/>
      <c r="K103" s="26"/>
      <c r="L103" s="26"/>
      <c r="M103" s="26"/>
      <c r="N103" s="26"/>
      <c r="O103" s="26"/>
      <c r="P103" s="26"/>
      <c r="Q103" s="26"/>
      <c r="R103" s="26"/>
      <c r="S103" s="56"/>
      <c r="T103" s="51"/>
      <c r="U103" s="26"/>
      <c r="V103" s="26"/>
      <c r="W103" s="26"/>
      <c r="X103" s="26"/>
      <c r="Y103" s="26"/>
      <c r="Z103" s="26"/>
      <c r="AA103" s="26"/>
      <c r="AB103" s="26"/>
      <c r="AC103" s="26"/>
      <c r="AD103" s="26"/>
      <c r="AE103" s="26"/>
      <c r="AF103" s="26"/>
      <c r="AG103" s="26"/>
      <c r="AH103" s="26"/>
      <c r="AI103" s="26"/>
      <c r="AJ103" s="26"/>
      <c r="AK103" s="26"/>
      <c r="AL103" s="56"/>
    </row>
    <row r="104" spans="1:38" ht="18">
      <c r="A104" s="51"/>
      <c r="B104" s="57"/>
      <c r="C104" s="58"/>
      <c r="D104" s="58"/>
      <c r="E104" s="59"/>
      <c r="F104" s="60"/>
      <c r="G104" s="26"/>
      <c r="H104" s="26"/>
      <c r="I104" s="26"/>
      <c r="J104" s="26"/>
      <c r="K104" s="26"/>
      <c r="L104" s="26"/>
      <c r="M104" s="26"/>
      <c r="N104" s="26"/>
      <c r="O104" s="26"/>
      <c r="P104" s="26"/>
      <c r="Q104" s="26"/>
      <c r="R104" s="26"/>
      <c r="S104" s="56"/>
      <c r="T104" s="51"/>
      <c r="U104" s="57"/>
      <c r="V104" s="58"/>
      <c r="W104" s="58"/>
      <c r="X104" s="59"/>
      <c r="Y104" s="60"/>
      <c r="Z104" s="26"/>
      <c r="AA104" s="26"/>
      <c r="AB104" s="26"/>
      <c r="AC104" s="26"/>
      <c r="AD104" s="26"/>
      <c r="AE104" s="26"/>
      <c r="AF104" s="26"/>
      <c r="AG104" s="26"/>
      <c r="AH104" s="26"/>
      <c r="AI104" s="26"/>
      <c r="AJ104" s="26"/>
      <c r="AK104" s="26"/>
      <c r="AL104" s="56"/>
    </row>
    <row r="105" spans="1:38">
      <c r="A105" s="51"/>
      <c r="B105" s="62"/>
      <c r="C105" s="26"/>
      <c r="D105" s="26"/>
      <c r="E105" s="27"/>
      <c r="F105" s="26"/>
      <c r="G105" s="26"/>
      <c r="H105" s="26"/>
      <c r="I105" s="26"/>
      <c r="J105" s="26"/>
      <c r="K105" s="26"/>
      <c r="L105" s="26"/>
      <c r="M105" s="26"/>
      <c r="N105" s="26"/>
      <c r="O105" s="26"/>
      <c r="P105" s="26"/>
      <c r="Q105" s="26"/>
      <c r="R105" s="26"/>
      <c r="S105" s="56"/>
      <c r="T105" s="51"/>
      <c r="U105" s="62"/>
      <c r="V105" s="26"/>
      <c r="W105" s="26"/>
      <c r="X105" s="27"/>
      <c r="Y105" s="26"/>
      <c r="Z105" s="26"/>
      <c r="AA105" s="26"/>
      <c r="AB105" s="26"/>
      <c r="AC105" s="26"/>
      <c r="AD105" s="26"/>
      <c r="AE105" s="26"/>
      <c r="AF105" s="26"/>
      <c r="AG105" s="26"/>
      <c r="AH105" s="26"/>
      <c r="AI105" s="26"/>
      <c r="AJ105" s="26"/>
      <c r="AK105" s="26"/>
      <c r="AL105" s="56"/>
    </row>
    <row r="106" spans="1:38">
      <c r="A106" s="51"/>
      <c r="B106" s="62"/>
      <c r="C106" s="26"/>
      <c r="D106" s="26"/>
      <c r="E106" s="27"/>
      <c r="F106" s="26"/>
      <c r="G106" s="26"/>
      <c r="H106" s="26"/>
      <c r="I106" s="26"/>
      <c r="J106" s="26"/>
      <c r="K106" s="26"/>
      <c r="L106" s="26"/>
      <c r="M106" s="26"/>
      <c r="N106" s="26"/>
      <c r="O106" s="26"/>
      <c r="P106" s="26"/>
      <c r="Q106" s="26"/>
      <c r="R106" s="26"/>
      <c r="S106" s="56"/>
      <c r="T106" s="51"/>
      <c r="U106" s="62"/>
      <c r="V106" s="26"/>
      <c r="W106" s="26"/>
      <c r="X106" s="27"/>
      <c r="Y106" s="26"/>
      <c r="Z106" s="26"/>
      <c r="AA106" s="26"/>
      <c r="AB106" s="26"/>
      <c r="AC106" s="26"/>
      <c r="AD106" s="26"/>
      <c r="AE106" s="26"/>
      <c r="AF106" s="26"/>
      <c r="AG106" s="26"/>
      <c r="AH106" s="26"/>
      <c r="AI106" s="26"/>
      <c r="AJ106" s="26"/>
      <c r="AK106" s="26"/>
      <c r="AL106" s="56"/>
    </row>
    <row r="107" spans="1:38" s="200" customFormat="1" ht="37.5" customHeight="1">
      <c r="A107" s="197"/>
      <c r="B107" s="199"/>
      <c r="C107" s="199"/>
      <c r="D107" s="199"/>
      <c r="E107" s="199"/>
      <c r="F107" s="199"/>
      <c r="G107" s="199"/>
      <c r="H107" s="199"/>
      <c r="I107" s="199"/>
      <c r="J107" s="431" t="str">
        <f>"E1 = "&amp;'4.0'!B3</f>
        <v>E1 = Existencia de un sistema único de MyE de la respuesta nacional al VIH</v>
      </c>
      <c r="K107" s="431"/>
      <c r="L107" s="431"/>
      <c r="M107" s="431"/>
      <c r="N107" s="431"/>
      <c r="O107" s="431"/>
      <c r="P107" s="431"/>
      <c r="Q107" s="431"/>
      <c r="R107" s="431"/>
      <c r="S107" s="432"/>
      <c r="T107" s="197"/>
      <c r="U107" s="199"/>
      <c r="V107" s="199"/>
      <c r="W107" s="199"/>
      <c r="X107" s="199"/>
      <c r="Y107" s="199"/>
      <c r="Z107" s="199"/>
      <c r="AA107" s="199"/>
      <c r="AB107" s="199"/>
      <c r="AC107" s="431" t="str">
        <f>"E1 = "&amp;'4.0'!B3</f>
        <v>E1 = Existencia de un sistema único de MyE de la respuesta nacional al VIH</v>
      </c>
      <c r="AD107" s="431"/>
      <c r="AE107" s="431"/>
      <c r="AF107" s="431"/>
      <c r="AG107" s="431"/>
      <c r="AH107" s="431"/>
      <c r="AI107" s="431"/>
      <c r="AJ107" s="431"/>
      <c r="AK107" s="431"/>
      <c r="AL107" s="432"/>
    </row>
    <row r="108" spans="1:38" ht="17.25" customHeight="1">
      <c r="A108" s="51"/>
      <c r="B108" s="26"/>
      <c r="C108" s="26"/>
      <c r="D108" s="26"/>
      <c r="E108" s="26"/>
      <c r="F108" s="26"/>
      <c r="G108" s="26"/>
      <c r="H108" s="26"/>
      <c r="I108" s="26"/>
      <c r="J108" s="431" t="str">
        <f>"E2 = "&amp;'4.0'!B13</f>
        <v xml:space="preserve">E2 = Directrices y herramientas </v>
      </c>
      <c r="K108" s="431"/>
      <c r="L108" s="431"/>
      <c r="M108" s="431"/>
      <c r="N108" s="431"/>
      <c r="O108" s="431"/>
      <c r="P108" s="431"/>
      <c r="Q108" s="431"/>
      <c r="R108" s="431"/>
      <c r="S108" s="432"/>
      <c r="T108" s="51"/>
      <c r="U108" s="26"/>
      <c r="V108" s="26"/>
      <c r="W108" s="26"/>
      <c r="X108" s="26"/>
      <c r="Y108" s="26"/>
      <c r="Z108" s="26"/>
      <c r="AA108" s="26"/>
      <c r="AB108" s="26"/>
      <c r="AC108" s="431" t="str">
        <f>"E2 = "&amp;'4.0'!B13</f>
        <v xml:space="preserve">E2 = Directrices y herramientas </v>
      </c>
      <c r="AD108" s="431"/>
      <c r="AE108" s="431"/>
      <c r="AF108" s="431"/>
      <c r="AG108" s="431"/>
      <c r="AH108" s="431"/>
      <c r="AI108" s="431"/>
      <c r="AJ108" s="431"/>
      <c r="AK108" s="431"/>
      <c r="AL108" s="432"/>
    </row>
    <row r="109" spans="1:38" ht="30" customHeight="1">
      <c r="A109" s="51"/>
      <c r="B109" s="26"/>
      <c r="C109" s="26"/>
      <c r="D109" s="26"/>
      <c r="E109" s="26"/>
      <c r="F109" s="26"/>
      <c r="G109" s="26"/>
      <c r="H109" s="26"/>
      <c r="I109" s="26"/>
      <c r="J109" s="428" t="str">
        <f>"E3 = "&amp;'4.0'!B24</f>
        <v>E3 = Plan de capacitación actualizado, costeado, con metas específicos para el fortalecimiento del RRHH involucrados en la implementación del plan nacional de MyE</v>
      </c>
      <c r="K109" s="428"/>
      <c r="L109" s="428"/>
      <c r="M109" s="428"/>
      <c r="N109" s="428"/>
      <c r="O109" s="428"/>
      <c r="P109" s="428"/>
      <c r="Q109" s="428"/>
      <c r="R109" s="428"/>
      <c r="S109" s="429"/>
      <c r="T109" s="51"/>
      <c r="U109" s="26"/>
      <c r="V109" s="26"/>
      <c r="W109" s="26"/>
      <c r="X109" s="26"/>
      <c r="Y109" s="26"/>
      <c r="Z109" s="26"/>
      <c r="AA109" s="26"/>
      <c r="AB109" s="26"/>
      <c r="AC109" s="428" t="str">
        <f>"E3 = "&amp;'4.0'!B24</f>
        <v>E3 = Plan de capacitación actualizado, costeado, con metas específicos para el fortalecimiento del RRHH involucrados en la implementación del plan nacional de MyE</v>
      </c>
      <c r="AD109" s="428"/>
      <c r="AE109" s="428"/>
      <c r="AF109" s="428"/>
      <c r="AG109" s="428"/>
      <c r="AH109" s="428"/>
      <c r="AI109" s="428"/>
      <c r="AJ109" s="428"/>
      <c r="AK109" s="428"/>
      <c r="AL109" s="429"/>
    </row>
    <row r="110" spans="1:38">
      <c r="A110" s="51"/>
      <c r="B110" s="26"/>
      <c r="C110" s="26"/>
      <c r="D110" s="26"/>
      <c r="E110" s="26"/>
      <c r="F110" s="26"/>
      <c r="G110" s="26"/>
      <c r="H110" s="26"/>
      <c r="I110" s="26"/>
      <c r="J110" s="26"/>
      <c r="K110" s="26"/>
      <c r="L110" s="26"/>
      <c r="M110" s="26"/>
      <c r="N110" s="26"/>
      <c r="O110" s="26"/>
      <c r="P110" s="26"/>
      <c r="Q110" s="26"/>
      <c r="R110" s="26"/>
      <c r="S110" s="56"/>
      <c r="T110" s="51"/>
      <c r="U110" s="26"/>
      <c r="V110" s="26"/>
      <c r="W110" s="26"/>
      <c r="X110" s="26"/>
      <c r="Y110" s="26"/>
      <c r="Z110" s="26"/>
      <c r="AA110" s="26"/>
      <c r="AB110" s="26"/>
      <c r="AC110" s="26"/>
      <c r="AD110" s="26"/>
      <c r="AE110" s="26"/>
      <c r="AF110" s="26"/>
      <c r="AG110" s="26"/>
      <c r="AH110" s="26"/>
      <c r="AI110" s="26"/>
      <c r="AJ110" s="26"/>
      <c r="AK110" s="26"/>
      <c r="AL110" s="56"/>
    </row>
    <row r="111" spans="1:38" ht="31.5" customHeight="1">
      <c r="A111" s="51"/>
      <c r="B111" s="433" t="s">
        <v>129</v>
      </c>
      <c r="C111" s="433"/>
      <c r="D111" s="433"/>
      <c r="E111" s="433"/>
      <c r="F111" s="433"/>
      <c r="G111" s="433"/>
      <c r="H111" s="433"/>
      <c r="I111" s="433"/>
      <c r="J111" s="433"/>
      <c r="K111" s="433"/>
      <c r="L111" s="433"/>
      <c r="M111" s="433"/>
      <c r="N111" s="433"/>
      <c r="O111" s="433"/>
      <c r="P111" s="433"/>
      <c r="Q111" s="433"/>
      <c r="R111" s="433"/>
      <c r="S111" s="52"/>
      <c r="T111" s="51"/>
      <c r="U111" s="433" t="s">
        <v>129</v>
      </c>
      <c r="V111" s="433"/>
      <c r="W111" s="433"/>
      <c r="X111" s="433"/>
      <c r="Y111" s="433"/>
      <c r="Z111" s="433"/>
      <c r="AA111" s="433"/>
      <c r="AB111" s="433"/>
      <c r="AC111" s="433"/>
      <c r="AD111" s="433"/>
      <c r="AE111" s="433"/>
      <c r="AF111" s="433"/>
      <c r="AG111" s="433"/>
      <c r="AH111" s="433"/>
      <c r="AI111" s="433"/>
      <c r="AJ111" s="433"/>
      <c r="AK111" s="433"/>
      <c r="AL111" s="52"/>
    </row>
    <row r="112" spans="1:38" ht="18">
      <c r="A112" s="51"/>
      <c r="B112" s="430" t="s">
        <v>124</v>
      </c>
      <c r="C112" s="430"/>
      <c r="D112" s="430"/>
      <c r="E112" s="430"/>
      <c r="F112" s="430"/>
      <c r="G112" s="430"/>
      <c r="H112" s="430"/>
      <c r="I112" s="26"/>
      <c r="J112" s="430" t="s">
        <v>41</v>
      </c>
      <c r="K112" s="430"/>
      <c r="L112" s="430"/>
      <c r="M112" s="430"/>
      <c r="N112" s="26"/>
      <c r="O112" s="430" t="s">
        <v>45</v>
      </c>
      <c r="P112" s="430"/>
      <c r="Q112" s="430"/>
      <c r="R112" s="430"/>
      <c r="S112" s="55"/>
      <c r="T112" s="51" t="s">
        <v>4</v>
      </c>
      <c r="U112" s="430" t="s">
        <v>124</v>
      </c>
      <c r="V112" s="430"/>
      <c r="W112" s="430"/>
      <c r="X112" s="430"/>
      <c r="Y112" s="430"/>
      <c r="Z112" s="430"/>
      <c r="AA112" s="430"/>
      <c r="AB112" s="26"/>
      <c r="AC112" s="430" t="s">
        <v>41</v>
      </c>
      <c r="AD112" s="430"/>
      <c r="AE112" s="430"/>
      <c r="AF112" s="430"/>
      <c r="AG112" s="26"/>
      <c r="AH112" s="430" t="s">
        <v>45</v>
      </c>
      <c r="AI112" s="430"/>
      <c r="AJ112" s="430"/>
      <c r="AK112" s="430"/>
      <c r="AL112" s="55"/>
    </row>
    <row r="113" spans="1:38">
      <c r="A113" s="51"/>
      <c r="B113" s="26"/>
      <c r="C113" s="26"/>
      <c r="D113" s="26"/>
      <c r="E113" s="26"/>
      <c r="F113" s="26"/>
      <c r="G113" s="26"/>
      <c r="H113" s="26"/>
      <c r="I113" s="26"/>
      <c r="J113" s="26"/>
      <c r="K113" s="26"/>
      <c r="L113" s="26"/>
      <c r="M113" s="26"/>
      <c r="N113" s="26"/>
      <c r="O113" s="26"/>
      <c r="P113" s="26"/>
      <c r="Q113" s="26"/>
      <c r="R113" s="26"/>
      <c r="S113" s="56"/>
      <c r="T113" s="51"/>
      <c r="U113" s="26"/>
      <c r="V113" s="26"/>
      <c r="W113" s="26"/>
      <c r="X113" s="26"/>
      <c r="Y113" s="26"/>
      <c r="Z113" s="26"/>
      <c r="AA113" s="26"/>
      <c r="AB113" s="26"/>
      <c r="AC113" s="26"/>
      <c r="AD113" s="26"/>
      <c r="AE113" s="26"/>
      <c r="AF113" s="26"/>
      <c r="AG113" s="26"/>
      <c r="AH113" s="26"/>
      <c r="AI113" s="26"/>
      <c r="AJ113" s="26"/>
      <c r="AK113" s="26"/>
      <c r="AL113" s="56"/>
    </row>
    <row r="114" spans="1:38">
      <c r="A114" s="51"/>
      <c r="B114" s="26"/>
      <c r="C114" s="26"/>
      <c r="D114" s="26"/>
      <c r="E114" s="26"/>
      <c r="F114" s="26"/>
      <c r="G114" s="26"/>
      <c r="H114" s="26"/>
      <c r="I114" s="26"/>
      <c r="J114" s="26"/>
      <c r="K114" s="26"/>
      <c r="L114" s="26"/>
      <c r="M114" s="26"/>
      <c r="N114" s="26"/>
      <c r="O114" s="26"/>
      <c r="P114" s="26"/>
      <c r="Q114" s="26"/>
      <c r="R114" s="26"/>
      <c r="S114" s="56"/>
      <c r="T114" s="51"/>
      <c r="U114" s="26"/>
      <c r="V114" s="26"/>
      <c r="W114" s="26"/>
      <c r="X114" s="26"/>
      <c r="Y114" s="26"/>
      <c r="Z114" s="26"/>
      <c r="AA114" s="26"/>
      <c r="AB114" s="26"/>
      <c r="AC114" s="26"/>
      <c r="AD114" s="26"/>
      <c r="AE114" s="26"/>
      <c r="AF114" s="26"/>
      <c r="AG114" s="26"/>
      <c r="AH114" s="26"/>
      <c r="AI114" s="26"/>
      <c r="AJ114" s="26"/>
      <c r="AK114" s="26"/>
      <c r="AL114" s="56"/>
    </row>
    <row r="115" spans="1:38">
      <c r="A115" s="51"/>
      <c r="B115" s="26"/>
      <c r="C115" s="26"/>
      <c r="D115" s="26"/>
      <c r="E115" s="26"/>
      <c r="F115" s="26"/>
      <c r="G115" s="26"/>
      <c r="H115" s="26"/>
      <c r="I115" s="26"/>
      <c r="J115" s="26"/>
      <c r="K115" s="26"/>
      <c r="L115" s="26"/>
      <c r="M115" s="26"/>
      <c r="N115" s="26"/>
      <c r="O115" s="26"/>
      <c r="P115" s="26"/>
      <c r="Q115" s="26"/>
      <c r="R115" s="26"/>
      <c r="S115" s="56"/>
      <c r="T115" s="51"/>
      <c r="U115" s="26"/>
      <c r="V115" s="26"/>
      <c r="W115" s="26"/>
      <c r="X115" s="26"/>
      <c r="Y115" s="26"/>
      <c r="Z115" s="26"/>
      <c r="AA115" s="26"/>
      <c r="AB115" s="26"/>
      <c r="AC115" s="26"/>
      <c r="AD115" s="26"/>
      <c r="AE115" s="26"/>
      <c r="AF115" s="26"/>
      <c r="AG115" s="26"/>
      <c r="AH115" s="26"/>
      <c r="AI115" s="26"/>
      <c r="AJ115" s="26"/>
      <c r="AK115" s="26"/>
      <c r="AL115" s="56"/>
    </row>
    <row r="116" spans="1:38">
      <c r="A116" s="51"/>
      <c r="B116" s="26"/>
      <c r="C116" s="26"/>
      <c r="D116" s="26"/>
      <c r="E116" s="26"/>
      <c r="F116" s="26"/>
      <c r="G116" s="26"/>
      <c r="H116" s="26"/>
      <c r="I116" s="26"/>
      <c r="J116" s="26"/>
      <c r="K116" s="26"/>
      <c r="L116" s="26"/>
      <c r="M116" s="26"/>
      <c r="N116" s="26"/>
      <c r="O116" s="26"/>
      <c r="P116" s="26"/>
      <c r="Q116" s="26"/>
      <c r="R116" s="26"/>
      <c r="S116" s="56"/>
      <c r="T116" s="51"/>
      <c r="U116" s="26"/>
      <c r="V116" s="26"/>
      <c r="W116" s="26"/>
      <c r="X116" s="26"/>
      <c r="Y116" s="26"/>
      <c r="Z116" s="26"/>
      <c r="AA116" s="26"/>
      <c r="AB116" s="26"/>
      <c r="AC116" s="26"/>
      <c r="AD116" s="26"/>
      <c r="AE116" s="26"/>
      <c r="AF116" s="26"/>
      <c r="AG116" s="26"/>
      <c r="AH116" s="26"/>
      <c r="AI116" s="26"/>
      <c r="AJ116" s="26"/>
      <c r="AK116" s="26"/>
      <c r="AL116" s="56"/>
    </row>
    <row r="117" spans="1:38">
      <c r="A117" s="51"/>
      <c r="B117" s="26"/>
      <c r="C117" s="26"/>
      <c r="D117" s="26"/>
      <c r="E117" s="26"/>
      <c r="F117" s="26"/>
      <c r="G117" s="26"/>
      <c r="H117" s="26"/>
      <c r="I117" s="26"/>
      <c r="J117" s="26"/>
      <c r="K117" s="26"/>
      <c r="L117" s="26"/>
      <c r="M117" s="26"/>
      <c r="N117" s="26"/>
      <c r="O117" s="26"/>
      <c r="P117" s="26"/>
      <c r="Q117" s="26"/>
      <c r="R117" s="26"/>
      <c r="S117" s="56"/>
      <c r="T117" s="51"/>
      <c r="U117" s="26"/>
      <c r="V117" s="26"/>
      <c r="W117" s="26"/>
      <c r="X117" s="26"/>
      <c r="Y117" s="26"/>
      <c r="Z117" s="26"/>
      <c r="AA117" s="26"/>
      <c r="AB117" s="26"/>
      <c r="AC117" s="26"/>
      <c r="AD117" s="26"/>
      <c r="AE117" s="26"/>
      <c r="AF117" s="26"/>
      <c r="AG117" s="26"/>
      <c r="AH117" s="26"/>
      <c r="AI117" s="26"/>
      <c r="AJ117" s="26"/>
      <c r="AK117" s="26"/>
      <c r="AL117" s="56"/>
    </row>
    <row r="118" spans="1:38">
      <c r="A118" s="51"/>
      <c r="B118" s="26"/>
      <c r="C118" s="26"/>
      <c r="D118" s="26"/>
      <c r="E118" s="26"/>
      <c r="F118" s="26"/>
      <c r="G118" s="26"/>
      <c r="H118" s="26"/>
      <c r="I118" s="26"/>
      <c r="J118" s="26"/>
      <c r="K118" s="26"/>
      <c r="L118" s="26"/>
      <c r="M118" s="26"/>
      <c r="N118" s="26"/>
      <c r="O118" s="26"/>
      <c r="P118" s="26"/>
      <c r="Q118" s="26"/>
      <c r="R118" s="26"/>
      <c r="S118" s="56"/>
      <c r="T118" s="51"/>
      <c r="U118" s="26"/>
      <c r="V118" s="26"/>
      <c r="W118" s="26"/>
      <c r="X118" s="26"/>
      <c r="Y118" s="26"/>
      <c r="Z118" s="26"/>
      <c r="AA118" s="26"/>
      <c r="AB118" s="26"/>
      <c r="AC118" s="26"/>
      <c r="AD118" s="26"/>
      <c r="AE118" s="26"/>
      <c r="AF118" s="26"/>
      <c r="AG118" s="26"/>
      <c r="AH118" s="26"/>
      <c r="AI118" s="26"/>
      <c r="AJ118" s="26"/>
      <c r="AK118" s="26"/>
      <c r="AL118" s="56"/>
    </row>
    <row r="119" spans="1:38">
      <c r="A119" s="51"/>
      <c r="B119" s="26"/>
      <c r="C119" s="26"/>
      <c r="D119" s="26"/>
      <c r="E119" s="26"/>
      <c r="F119" s="26"/>
      <c r="G119" s="26"/>
      <c r="H119" s="26"/>
      <c r="I119" s="26"/>
      <c r="J119" s="26"/>
      <c r="K119" s="26"/>
      <c r="L119" s="26"/>
      <c r="M119" s="26"/>
      <c r="N119" s="26"/>
      <c r="O119" s="26"/>
      <c r="P119" s="26"/>
      <c r="Q119" s="26"/>
      <c r="R119" s="26"/>
      <c r="S119" s="56"/>
      <c r="T119" s="51"/>
      <c r="U119" s="26"/>
      <c r="V119" s="26"/>
      <c r="W119" s="26"/>
      <c r="X119" s="26"/>
      <c r="Y119" s="26"/>
      <c r="Z119" s="26"/>
      <c r="AA119" s="26"/>
      <c r="AB119" s="26"/>
      <c r="AC119" s="26"/>
      <c r="AD119" s="26"/>
      <c r="AE119" s="26"/>
      <c r="AF119" s="26"/>
      <c r="AG119" s="26"/>
      <c r="AH119" s="26"/>
      <c r="AI119" s="26"/>
      <c r="AJ119" s="26"/>
      <c r="AK119" s="26"/>
      <c r="AL119" s="56"/>
    </row>
    <row r="120" spans="1:38">
      <c r="A120" s="51"/>
      <c r="B120" s="26"/>
      <c r="C120" s="26"/>
      <c r="D120" s="26"/>
      <c r="E120" s="26"/>
      <c r="F120" s="26"/>
      <c r="G120" s="26"/>
      <c r="H120" s="26"/>
      <c r="I120" s="26"/>
      <c r="J120" s="26"/>
      <c r="K120" s="26"/>
      <c r="L120" s="26"/>
      <c r="M120" s="26"/>
      <c r="N120" s="26"/>
      <c r="O120" s="26"/>
      <c r="P120" s="26"/>
      <c r="Q120" s="26"/>
      <c r="R120" s="26"/>
      <c r="S120" s="56"/>
      <c r="T120" s="51"/>
      <c r="U120" s="26"/>
      <c r="V120" s="26"/>
      <c r="W120" s="26"/>
      <c r="X120" s="26"/>
      <c r="Y120" s="26"/>
      <c r="Z120" s="26"/>
      <c r="AA120" s="26"/>
      <c r="AB120" s="26"/>
      <c r="AC120" s="26"/>
      <c r="AD120" s="26"/>
      <c r="AE120" s="26"/>
      <c r="AF120" s="26"/>
      <c r="AG120" s="26"/>
      <c r="AH120" s="26"/>
      <c r="AI120" s="26"/>
      <c r="AJ120" s="26"/>
      <c r="AK120" s="26"/>
      <c r="AL120" s="56"/>
    </row>
    <row r="121" spans="1:38">
      <c r="A121" s="51"/>
      <c r="B121" s="26"/>
      <c r="C121" s="26"/>
      <c r="D121" s="26"/>
      <c r="E121" s="26"/>
      <c r="F121" s="26"/>
      <c r="G121" s="26"/>
      <c r="H121" s="26"/>
      <c r="I121" s="26"/>
      <c r="J121" s="26"/>
      <c r="K121" s="26"/>
      <c r="L121" s="26"/>
      <c r="M121" s="26"/>
      <c r="N121" s="26"/>
      <c r="O121" s="26"/>
      <c r="P121" s="26"/>
      <c r="Q121" s="26"/>
      <c r="R121" s="26"/>
      <c r="S121" s="56"/>
      <c r="T121" s="51"/>
      <c r="U121" s="26"/>
      <c r="V121" s="26"/>
      <c r="W121" s="26"/>
      <c r="X121" s="26"/>
      <c r="Y121" s="26"/>
      <c r="Z121" s="26"/>
      <c r="AA121" s="26"/>
      <c r="AB121" s="26"/>
      <c r="AC121" s="26"/>
      <c r="AD121" s="26"/>
      <c r="AE121" s="26"/>
      <c r="AF121" s="26"/>
      <c r="AG121" s="26"/>
      <c r="AH121" s="26"/>
      <c r="AI121" s="26"/>
      <c r="AJ121" s="26"/>
      <c r="AK121" s="26"/>
      <c r="AL121" s="56"/>
    </row>
    <row r="122" spans="1:38" ht="18">
      <c r="A122" s="51"/>
      <c r="B122" s="26"/>
      <c r="C122" s="26"/>
      <c r="D122" s="26"/>
      <c r="E122" s="26"/>
      <c r="F122" s="26"/>
      <c r="G122" s="26"/>
      <c r="H122" s="26"/>
      <c r="I122" s="26"/>
      <c r="J122" s="430" t="s">
        <v>125</v>
      </c>
      <c r="K122" s="430"/>
      <c r="L122" s="430"/>
      <c r="M122" s="430"/>
      <c r="N122" s="26"/>
      <c r="O122" s="430" t="s">
        <v>46</v>
      </c>
      <c r="P122" s="430"/>
      <c r="Q122" s="430"/>
      <c r="R122" s="430"/>
      <c r="S122" s="55"/>
      <c r="T122" s="51"/>
      <c r="U122" s="26"/>
      <c r="V122" s="26"/>
      <c r="W122" s="26"/>
      <c r="X122" s="26"/>
      <c r="Y122" s="26"/>
      <c r="Z122" s="26"/>
      <c r="AA122" s="26"/>
      <c r="AB122" s="26"/>
      <c r="AC122" s="430" t="s">
        <v>125</v>
      </c>
      <c r="AD122" s="430"/>
      <c r="AE122" s="430"/>
      <c r="AF122" s="430"/>
      <c r="AG122" s="26"/>
      <c r="AH122" s="430" t="s">
        <v>46</v>
      </c>
      <c r="AI122" s="430"/>
      <c r="AJ122" s="430"/>
      <c r="AK122" s="430"/>
      <c r="AL122" s="55"/>
    </row>
    <row r="123" spans="1:38">
      <c r="A123" s="51"/>
      <c r="B123" s="26"/>
      <c r="C123" s="26"/>
      <c r="D123" s="26"/>
      <c r="E123" s="26"/>
      <c r="F123" s="26"/>
      <c r="G123" s="26"/>
      <c r="H123" s="26"/>
      <c r="I123" s="26"/>
      <c r="J123" s="26"/>
      <c r="K123" s="26"/>
      <c r="L123" s="26"/>
      <c r="M123" s="26"/>
      <c r="N123" s="26"/>
      <c r="O123" s="26"/>
      <c r="P123" s="26"/>
      <c r="Q123" s="26"/>
      <c r="R123" s="26"/>
      <c r="S123" s="56"/>
      <c r="T123" s="51"/>
      <c r="U123" s="26"/>
      <c r="V123" s="26"/>
      <c r="W123" s="26"/>
      <c r="X123" s="26"/>
      <c r="Y123" s="26"/>
      <c r="Z123" s="26"/>
      <c r="AA123" s="26"/>
      <c r="AB123" s="26"/>
      <c r="AC123" s="26"/>
      <c r="AD123" s="26"/>
      <c r="AE123" s="26"/>
      <c r="AF123" s="26"/>
      <c r="AG123" s="26"/>
      <c r="AH123" s="26"/>
      <c r="AI123" s="26"/>
      <c r="AJ123" s="26"/>
      <c r="AK123" s="26"/>
      <c r="AL123" s="56"/>
    </row>
    <row r="124" spans="1:38">
      <c r="A124" s="51"/>
      <c r="B124" s="26"/>
      <c r="C124" s="26"/>
      <c r="D124" s="26"/>
      <c r="E124" s="26"/>
      <c r="F124" s="26"/>
      <c r="G124" s="26"/>
      <c r="H124" s="26"/>
      <c r="I124" s="26"/>
      <c r="J124" s="26"/>
      <c r="K124" s="26"/>
      <c r="L124" s="26"/>
      <c r="M124" s="26"/>
      <c r="N124" s="26"/>
      <c r="O124" s="26"/>
      <c r="P124" s="26"/>
      <c r="Q124" s="26"/>
      <c r="R124" s="26"/>
      <c r="S124" s="56"/>
      <c r="T124" s="51"/>
      <c r="U124" s="26"/>
      <c r="V124" s="26"/>
      <c r="W124" s="26"/>
      <c r="X124" s="26"/>
      <c r="Y124" s="26"/>
      <c r="Z124" s="26"/>
      <c r="AA124" s="26"/>
      <c r="AB124" s="26"/>
      <c r="AC124" s="26"/>
      <c r="AD124" s="26"/>
      <c r="AE124" s="26"/>
      <c r="AF124" s="26"/>
      <c r="AG124" s="26"/>
      <c r="AH124" s="26"/>
      <c r="AI124" s="26"/>
      <c r="AJ124" s="26"/>
      <c r="AK124" s="26"/>
      <c r="AL124" s="56"/>
    </row>
    <row r="125" spans="1:38">
      <c r="A125" s="51"/>
      <c r="B125" s="26"/>
      <c r="C125" s="26"/>
      <c r="D125" s="26"/>
      <c r="E125" s="26"/>
      <c r="F125" s="26"/>
      <c r="G125" s="26"/>
      <c r="H125" s="26"/>
      <c r="I125" s="26"/>
      <c r="J125" s="26"/>
      <c r="K125" s="26"/>
      <c r="L125" s="26"/>
      <c r="M125" s="26"/>
      <c r="N125" s="26"/>
      <c r="O125" s="26"/>
      <c r="P125" s="26"/>
      <c r="Q125" s="26"/>
      <c r="R125" s="26"/>
      <c r="S125" s="56"/>
      <c r="T125" s="51"/>
      <c r="U125" s="26"/>
      <c r="V125" s="26"/>
      <c r="W125" s="26"/>
      <c r="X125" s="26"/>
      <c r="Y125" s="26"/>
      <c r="Z125" s="26"/>
      <c r="AA125" s="26"/>
      <c r="AB125" s="26"/>
      <c r="AC125" s="26"/>
      <c r="AD125" s="26"/>
      <c r="AE125" s="26"/>
      <c r="AF125" s="26"/>
      <c r="AG125" s="26"/>
      <c r="AH125" s="26"/>
      <c r="AI125" s="26"/>
      <c r="AJ125" s="26"/>
      <c r="AK125" s="26"/>
      <c r="AL125" s="56"/>
    </row>
    <row r="126" spans="1:38">
      <c r="A126" s="51"/>
      <c r="B126" s="26"/>
      <c r="C126" s="26"/>
      <c r="D126" s="26"/>
      <c r="E126" s="26"/>
      <c r="F126" s="26"/>
      <c r="G126" s="26"/>
      <c r="H126" s="26"/>
      <c r="I126" s="26"/>
      <c r="J126" s="26"/>
      <c r="K126" s="26"/>
      <c r="L126" s="26"/>
      <c r="M126" s="26"/>
      <c r="N126" s="26"/>
      <c r="O126" s="26"/>
      <c r="P126" s="26"/>
      <c r="Q126" s="26"/>
      <c r="R126" s="26"/>
      <c r="S126" s="56"/>
      <c r="T126" s="51"/>
      <c r="U126" s="26"/>
      <c r="V126" s="26"/>
      <c r="W126" s="26"/>
      <c r="X126" s="26"/>
      <c r="Y126" s="26"/>
      <c r="Z126" s="26"/>
      <c r="AA126" s="26"/>
      <c r="AB126" s="26"/>
      <c r="AC126" s="26"/>
      <c r="AD126" s="26"/>
      <c r="AE126" s="26"/>
      <c r="AF126" s="26"/>
      <c r="AG126" s="26"/>
      <c r="AH126" s="26"/>
      <c r="AI126" s="26"/>
      <c r="AJ126" s="26"/>
      <c r="AK126" s="26"/>
      <c r="AL126" s="56"/>
    </row>
    <row r="127" spans="1:38">
      <c r="A127" s="51"/>
      <c r="B127" s="26"/>
      <c r="C127" s="26"/>
      <c r="D127" s="26"/>
      <c r="E127" s="26"/>
      <c r="F127" s="26"/>
      <c r="G127" s="26"/>
      <c r="H127" s="26"/>
      <c r="I127" s="26"/>
      <c r="J127" s="26"/>
      <c r="K127" s="26"/>
      <c r="L127" s="26"/>
      <c r="M127" s="26"/>
      <c r="N127" s="26"/>
      <c r="O127" s="26"/>
      <c r="P127" s="26"/>
      <c r="Q127" s="26"/>
      <c r="R127" s="26"/>
      <c r="S127" s="56"/>
      <c r="T127" s="51"/>
      <c r="U127" s="26"/>
      <c r="V127" s="26"/>
      <c r="W127" s="26"/>
      <c r="X127" s="26"/>
      <c r="Y127" s="26"/>
      <c r="Z127" s="26"/>
      <c r="AA127" s="26"/>
      <c r="AB127" s="26"/>
      <c r="AC127" s="26"/>
      <c r="AD127" s="26"/>
      <c r="AE127" s="26"/>
      <c r="AF127" s="26"/>
      <c r="AG127" s="26"/>
      <c r="AH127" s="26"/>
      <c r="AI127" s="26"/>
      <c r="AJ127" s="26"/>
      <c r="AK127" s="26"/>
      <c r="AL127" s="56"/>
    </row>
    <row r="128" spans="1:38">
      <c r="A128" s="51"/>
      <c r="B128" s="26"/>
      <c r="C128" s="26"/>
      <c r="D128" s="26"/>
      <c r="E128" s="26"/>
      <c r="F128" s="26"/>
      <c r="G128" s="26"/>
      <c r="H128" s="26"/>
      <c r="I128" s="26"/>
      <c r="J128" s="26"/>
      <c r="K128" s="26"/>
      <c r="L128" s="26"/>
      <c r="M128" s="26"/>
      <c r="N128" s="26"/>
      <c r="O128" s="26"/>
      <c r="P128" s="26"/>
      <c r="Q128" s="26"/>
      <c r="R128" s="26"/>
      <c r="S128" s="56"/>
      <c r="T128" s="51"/>
      <c r="U128" s="26"/>
      <c r="V128" s="26"/>
      <c r="W128" s="26"/>
      <c r="X128" s="26"/>
      <c r="Y128" s="26"/>
      <c r="Z128" s="26"/>
      <c r="AA128" s="26"/>
      <c r="AB128" s="26"/>
      <c r="AC128" s="26"/>
      <c r="AD128" s="26"/>
      <c r="AE128" s="26"/>
      <c r="AF128" s="26"/>
      <c r="AG128" s="26"/>
      <c r="AH128" s="26"/>
      <c r="AI128" s="26"/>
      <c r="AJ128" s="26"/>
      <c r="AK128" s="26"/>
      <c r="AL128" s="56"/>
    </row>
    <row r="129" spans="1:38" ht="18">
      <c r="A129" s="51"/>
      <c r="B129" s="57"/>
      <c r="C129" s="58"/>
      <c r="D129" s="58"/>
      <c r="E129" s="59"/>
      <c r="F129" s="60"/>
      <c r="G129" s="26"/>
      <c r="H129" s="26"/>
      <c r="I129" s="26"/>
      <c r="J129" s="26"/>
      <c r="K129" s="26"/>
      <c r="L129" s="26"/>
      <c r="M129" s="26"/>
      <c r="N129" s="26"/>
      <c r="O129" s="26"/>
      <c r="P129" s="26"/>
      <c r="Q129" s="26"/>
      <c r="R129" s="26"/>
      <c r="S129" s="56"/>
      <c r="T129" s="51"/>
      <c r="U129" s="57"/>
      <c r="V129" s="58"/>
      <c r="W129" s="58"/>
      <c r="X129" s="59"/>
      <c r="Y129" s="60"/>
      <c r="Z129" s="26"/>
      <c r="AA129" s="26"/>
      <c r="AB129" s="26"/>
      <c r="AC129" s="26"/>
      <c r="AD129" s="26"/>
      <c r="AE129" s="26"/>
      <c r="AF129" s="26"/>
      <c r="AG129" s="26"/>
      <c r="AH129" s="26"/>
      <c r="AI129" s="26"/>
      <c r="AJ129" s="26"/>
      <c r="AK129" s="26"/>
      <c r="AL129" s="56"/>
    </row>
    <row r="130" spans="1:38">
      <c r="A130" s="51"/>
      <c r="B130" s="62"/>
      <c r="C130" s="26"/>
      <c r="D130" s="26"/>
      <c r="E130" s="27"/>
      <c r="F130" s="26"/>
      <c r="G130" s="26"/>
      <c r="H130" s="26"/>
      <c r="I130" s="26"/>
      <c r="J130" s="26"/>
      <c r="K130" s="26"/>
      <c r="L130" s="26"/>
      <c r="M130" s="26"/>
      <c r="N130" s="26"/>
      <c r="O130" s="26"/>
      <c r="P130" s="26"/>
      <c r="Q130" s="26"/>
      <c r="R130" s="26"/>
      <c r="S130" s="56"/>
      <c r="T130" s="51"/>
      <c r="U130" s="62"/>
      <c r="V130" s="26"/>
      <c r="W130" s="26"/>
      <c r="X130" s="27"/>
      <c r="Y130" s="26"/>
      <c r="Z130" s="26"/>
      <c r="AA130" s="26"/>
      <c r="AB130" s="26"/>
      <c r="AC130" s="26"/>
      <c r="AD130" s="26"/>
      <c r="AE130" s="26"/>
      <c r="AF130" s="26"/>
      <c r="AG130" s="26"/>
      <c r="AH130" s="26"/>
      <c r="AI130" s="26"/>
      <c r="AJ130" s="26"/>
      <c r="AK130" s="26"/>
      <c r="AL130" s="56"/>
    </row>
    <row r="131" spans="1:38">
      <c r="A131" s="51"/>
      <c r="B131" s="62"/>
      <c r="C131" s="26"/>
      <c r="D131" s="26"/>
      <c r="E131" s="27"/>
      <c r="F131" s="26"/>
      <c r="G131" s="26"/>
      <c r="H131" s="26"/>
      <c r="I131" s="26"/>
      <c r="J131" s="26"/>
      <c r="K131" s="26"/>
      <c r="L131" s="26"/>
      <c r="M131" s="26"/>
      <c r="N131" s="26"/>
      <c r="O131" s="26"/>
      <c r="P131" s="26"/>
      <c r="Q131" s="26"/>
      <c r="R131" s="26"/>
      <c r="S131" s="56"/>
      <c r="T131" s="51"/>
      <c r="U131" s="62"/>
      <c r="V131" s="26"/>
      <c r="W131" s="26"/>
      <c r="X131" s="27"/>
      <c r="Y131" s="26"/>
      <c r="Z131" s="26"/>
      <c r="AA131" s="26"/>
      <c r="AB131" s="26"/>
      <c r="AC131" s="26"/>
      <c r="AD131" s="26"/>
      <c r="AE131" s="26"/>
      <c r="AF131" s="26"/>
      <c r="AG131" s="26"/>
      <c r="AH131" s="26"/>
      <c r="AI131" s="26"/>
      <c r="AJ131" s="26"/>
      <c r="AK131" s="26"/>
      <c r="AL131" s="56"/>
    </row>
    <row r="132" spans="1:38" s="200" customFormat="1" ht="36.75" customHeight="1">
      <c r="A132" s="197"/>
      <c r="B132" s="198"/>
      <c r="C132" s="199"/>
      <c r="D132" s="199"/>
      <c r="E132" s="27"/>
      <c r="F132" s="199"/>
      <c r="G132" s="199"/>
      <c r="H132" s="199"/>
      <c r="I132" s="199"/>
      <c r="J132" s="431" t="str">
        <f>"E1 = "&amp;'5.0'!B3</f>
        <v>E1 = Planes operativos anuales (POA) del plan nacional de MyE</v>
      </c>
      <c r="K132" s="431"/>
      <c r="L132" s="431"/>
      <c r="M132" s="431"/>
      <c r="N132" s="431"/>
      <c r="O132" s="431"/>
      <c r="P132" s="431"/>
      <c r="Q132" s="431"/>
      <c r="R132" s="431"/>
      <c r="S132" s="432"/>
      <c r="T132" s="197"/>
      <c r="U132" s="198"/>
      <c r="V132" s="199"/>
      <c r="W132" s="199"/>
      <c r="X132" s="27"/>
      <c r="Y132" s="199"/>
      <c r="Z132" s="199"/>
      <c r="AA132" s="199"/>
      <c r="AB132" s="199"/>
      <c r="AC132" s="431" t="str">
        <f>"E1 = "&amp;'5.0'!B3</f>
        <v>E1 = Planes operativos anuales (POA) del plan nacional de MyE</v>
      </c>
      <c r="AD132" s="431"/>
      <c r="AE132" s="431"/>
      <c r="AF132" s="431"/>
      <c r="AG132" s="431"/>
      <c r="AH132" s="431"/>
      <c r="AI132" s="431"/>
      <c r="AJ132" s="431"/>
      <c r="AK132" s="431"/>
      <c r="AL132" s="432"/>
    </row>
    <row r="133" spans="1:38">
      <c r="A133" s="51"/>
      <c r="B133" s="26"/>
      <c r="C133" s="26"/>
      <c r="D133" s="26"/>
      <c r="E133" s="26"/>
      <c r="F133" s="26"/>
      <c r="G133" s="26"/>
      <c r="H133" s="26"/>
      <c r="I133" s="26"/>
      <c r="J133" s="26"/>
      <c r="K133" s="26"/>
      <c r="L133" s="26"/>
      <c r="M133" s="26"/>
      <c r="N133" s="26"/>
      <c r="O133" s="26"/>
      <c r="P133" s="26"/>
      <c r="Q133" s="26"/>
      <c r="R133" s="26"/>
      <c r="S133" s="56"/>
      <c r="T133" s="51"/>
      <c r="U133" s="26"/>
      <c r="V133" s="26"/>
      <c r="W133" s="26"/>
      <c r="X133" s="26"/>
      <c r="Y133" s="26"/>
      <c r="Z133" s="26"/>
      <c r="AA133" s="26"/>
      <c r="AB133" s="26"/>
      <c r="AC133" s="26"/>
      <c r="AD133" s="26"/>
      <c r="AE133" s="26"/>
      <c r="AF133" s="26"/>
      <c r="AG133" s="26"/>
      <c r="AH133" s="26"/>
      <c r="AI133" s="26"/>
      <c r="AJ133" s="26"/>
      <c r="AK133" s="26"/>
      <c r="AL133" s="56"/>
    </row>
    <row r="134" spans="1:38" ht="31.5" customHeight="1">
      <c r="A134" s="51"/>
      <c r="B134" s="433" t="s">
        <v>130</v>
      </c>
      <c r="C134" s="433"/>
      <c r="D134" s="433"/>
      <c r="E134" s="433"/>
      <c r="F134" s="433"/>
      <c r="G134" s="433"/>
      <c r="H134" s="433"/>
      <c r="I134" s="433"/>
      <c r="J134" s="433"/>
      <c r="K134" s="433"/>
      <c r="L134" s="433"/>
      <c r="M134" s="433"/>
      <c r="N134" s="433"/>
      <c r="O134" s="433"/>
      <c r="P134" s="433"/>
      <c r="Q134" s="433"/>
      <c r="R134" s="433"/>
      <c r="S134" s="52"/>
      <c r="T134" s="51"/>
      <c r="U134" s="433" t="s">
        <v>130</v>
      </c>
      <c r="V134" s="433"/>
      <c r="W134" s="433"/>
      <c r="X134" s="433"/>
      <c r="Y134" s="433"/>
      <c r="Z134" s="433"/>
      <c r="AA134" s="433"/>
      <c r="AB134" s="433"/>
      <c r="AC134" s="433"/>
      <c r="AD134" s="433"/>
      <c r="AE134" s="433"/>
      <c r="AF134" s="433"/>
      <c r="AG134" s="433"/>
      <c r="AH134" s="433"/>
      <c r="AI134" s="433"/>
      <c r="AJ134" s="433"/>
      <c r="AK134" s="433"/>
      <c r="AL134" s="52"/>
    </row>
    <row r="135" spans="1:38" ht="18">
      <c r="A135" s="51"/>
      <c r="B135" s="430" t="s">
        <v>124</v>
      </c>
      <c r="C135" s="430"/>
      <c r="D135" s="430"/>
      <c r="E135" s="430"/>
      <c r="F135" s="430"/>
      <c r="G135" s="430"/>
      <c r="H135" s="430"/>
      <c r="I135" s="26"/>
      <c r="J135" s="430" t="s">
        <v>41</v>
      </c>
      <c r="K135" s="430"/>
      <c r="L135" s="430"/>
      <c r="M135" s="430"/>
      <c r="N135" s="26"/>
      <c r="O135" s="430" t="s">
        <v>45</v>
      </c>
      <c r="P135" s="430"/>
      <c r="Q135" s="430"/>
      <c r="R135" s="430"/>
      <c r="S135" s="55"/>
      <c r="T135" s="51"/>
      <c r="U135" s="430" t="s">
        <v>124</v>
      </c>
      <c r="V135" s="430"/>
      <c r="W135" s="430"/>
      <c r="X135" s="430"/>
      <c r="Y135" s="430"/>
      <c r="Z135" s="430"/>
      <c r="AA135" s="430"/>
      <c r="AB135" s="26"/>
      <c r="AC135" s="430" t="s">
        <v>41</v>
      </c>
      <c r="AD135" s="430"/>
      <c r="AE135" s="430"/>
      <c r="AF135" s="430"/>
      <c r="AG135" s="26"/>
      <c r="AH135" s="430" t="s">
        <v>45</v>
      </c>
      <c r="AI135" s="430"/>
      <c r="AJ135" s="430"/>
      <c r="AK135" s="430"/>
      <c r="AL135" s="55"/>
    </row>
    <row r="136" spans="1:38">
      <c r="A136" s="51"/>
      <c r="B136" s="26"/>
      <c r="C136" s="26"/>
      <c r="D136" s="26"/>
      <c r="E136" s="26"/>
      <c r="F136" s="26"/>
      <c r="G136" s="26"/>
      <c r="H136" s="26"/>
      <c r="I136" s="26"/>
      <c r="J136" s="26"/>
      <c r="K136" s="26"/>
      <c r="L136" s="26"/>
      <c r="M136" s="26"/>
      <c r="N136" s="26"/>
      <c r="O136" s="26"/>
      <c r="P136" s="26"/>
      <c r="Q136" s="26"/>
      <c r="R136" s="26"/>
      <c r="S136" s="56"/>
      <c r="T136" s="51"/>
      <c r="U136" s="26"/>
      <c r="V136" s="26"/>
      <c r="W136" s="26"/>
      <c r="X136" s="26"/>
      <c r="Y136" s="26"/>
      <c r="Z136" s="26"/>
      <c r="AA136" s="26"/>
      <c r="AB136" s="26"/>
      <c r="AC136" s="26"/>
      <c r="AD136" s="26"/>
      <c r="AE136" s="26"/>
      <c r="AF136" s="26"/>
      <c r="AG136" s="26"/>
      <c r="AH136" s="26"/>
      <c r="AI136" s="26"/>
      <c r="AJ136" s="26"/>
      <c r="AK136" s="26"/>
      <c r="AL136" s="56"/>
    </row>
    <row r="137" spans="1:38">
      <c r="A137" s="51"/>
      <c r="B137" s="26"/>
      <c r="C137" s="26"/>
      <c r="D137" s="26"/>
      <c r="E137" s="26"/>
      <c r="F137" s="26"/>
      <c r="G137" s="26"/>
      <c r="H137" s="26"/>
      <c r="I137" s="26"/>
      <c r="J137" s="26"/>
      <c r="K137" s="26"/>
      <c r="L137" s="26"/>
      <c r="M137" s="26"/>
      <c r="N137" s="26"/>
      <c r="O137" s="26"/>
      <c r="P137" s="26"/>
      <c r="Q137" s="26"/>
      <c r="R137" s="26"/>
      <c r="S137" s="56"/>
      <c r="T137" s="51"/>
      <c r="U137" s="26"/>
      <c r="V137" s="26"/>
      <c r="W137" s="26"/>
      <c r="X137" s="26"/>
      <c r="Y137" s="26"/>
      <c r="Z137" s="26"/>
      <c r="AA137" s="26"/>
      <c r="AB137" s="26"/>
      <c r="AC137" s="26"/>
      <c r="AD137" s="26"/>
      <c r="AE137" s="26"/>
      <c r="AF137" s="26"/>
      <c r="AG137" s="26"/>
      <c r="AH137" s="26"/>
      <c r="AI137" s="26"/>
      <c r="AJ137" s="26"/>
      <c r="AK137" s="26"/>
      <c r="AL137" s="56"/>
    </row>
    <row r="138" spans="1:38">
      <c r="A138" s="51"/>
      <c r="B138" s="26"/>
      <c r="C138" s="26"/>
      <c r="D138" s="26"/>
      <c r="E138" s="26"/>
      <c r="F138" s="26"/>
      <c r="G138" s="26"/>
      <c r="H138" s="26"/>
      <c r="I138" s="26"/>
      <c r="J138" s="26"/>
      <c r="K138" s="26"/>
      <c r="L138" s="26"/>
      <c r="M138" s="26"/>
      <c r="N138" s="26"/>
      <c r="O138" s="26"/>
      <c r="P138" s="26"/>
      <c r="Q138" s="26"/>
      <c r="R138" s="26"/>
      <c r="S138" s="56"/>
      <c r="T138" s="51"/>
      <c r="U138" s="26"/>
      <c r="V138" s="26"/>
      <c r="W138" s="26"/>
      <c r="X138" s="26"/>
      <c r="Y138" s="26"/>
      <c r="Z138" s="26"/>
      <c r="AA138" s="26"/>
      <c r="AB138" s="26"/>
      <c r="AC138" s="26"/>
      <c r="AD138" s="26"/>
      <c r="AE138" s="26"/>
      <c r="AF138" s="26"/>
      <c r="AG138" s="26"/>
      <c r="AH138" s="26"/>
      <c r="AI138" s="26"/>
      <c r="AJ138" s="26"/>
      <c r="AK138" s="26"/>
      <c r="AL138" s="56"/>
    </row>
    <row r="139" spans="1:38">
      <c r="A139" s="51"/>
      <c r="B139" s="26"/>
      <c r="C139" s="26"/>
      <c r="D139" s="26"/>
      <c r="E139" s="26"/>
      <c r="F139" s="26"/>
      <c r="G139" s="26"/>
      <c r="H139" s="26"/>
      <c r="I139" s="26"/>
      <c r="J139" s="26"/>
      <c r="K139" s="26"/>
      <c r="L139" s="26"/>
      <c r="M139" s="26"/>
      <c r="N139" s="26"/>
      <c r="O139" s="26"/>
      <c r="P139" s="26"/>
      <c r="Q139" s="26"/>
      <c r="R139" s="26"/>
      <c r="S139" s="56"/>
      <c r="T139" s="51"/>
      <c r="U139" s="26"/>
      <c r="V139" s="26"/>
      <c r="W139" s="26"/>
      <c r="X139" s="26"/>
      <c r="Y139" s="26"/>
      <c r="Z139" s="26"/>
      <c r="AA139" s="26"/>
      <c r="AB139" s="26"/>
      <c r="AC139" s="26"/>
      <c r="AD139" s="26"/>
      <c r="AE139" s="26"/>
      <c r="AF139" s="26"/>
      <c r="AG139" s="26"/>
      <c r="AH139" s="26"/>
      <c r="AI139" s="26"/>
      <c r="AJ139" s="26"/>
      <c r="AK139" s="26"/>
      <c r="AL139" s="56"/>
    </row>
    <row r="140" spans="1:38">
      <c r="A140" s="51"/>
      <c r="B140" s="26"/>
      <c r="C140" s="26"/>
      <c r="D140" s="26"/>
      <c r="E140" s="26"/>
      <c r="F140" s="26"/>
      <c r="G140" s="26"/>
      <c r="H140" s="26"/>
      <c r="I140" s="26"/>
      <c r="J140" s="26"/>
      <c r="K140" s="26"/>
      <c r="L140" s="26"/>
      <c r="M140" s="26"/>
      <c r="N140" s="26"/>
      <c r="O140" s="26"/>
      <c r="P140" s="26"/>
      <c r="Q140" s="26"/>
      <c r="R140" s="26"/>
      <c r="S140" s="56"/>
      <c r="T140" s="51"/>
      <c r="U140" s="26"/>
      <c r="V140" s="26"/>
      <c r="W140" s="26"/>
      <c r="X140" s="26"/>
      <c r="Y140" s="26"/>
      <c r="Z140" s="26"/>
      <c r="AA140" s="26"/>
      <c r="AB140" s="26"/>
      <c r="AC140" s="26"/>
      <c r="AD140" s="26"/>
      <c r="AE140" s="26"/>
      <c r="AF140" s="26"/>
      <c r="AG140" s="26"/>
      <c r="AH140" s="26"/>
      <c r="AI140" s="26"/>
      <c r="AJ140" s="26"/>
      <c r="AK140" s="26"/>
      <c r="AL140" s="56"/>
    </row>
    <row r="141" spans="1:38">
      <c r="A141" s="51"/>
      <c r="B141" s="26"/>
      <c r="C141" s="26"/>
      <c r="D141" s="26"/>
      <c r="E141" s="26"/>
      <c r="F141" s="26"/>
      <c r="G141" s="26"/>
      <c r="H141" s="26"/>
      <c r="I141" s="26"/>
      <c r="J141" s="26"/>
      <c r="K141" s="26"/>
      <c r="L141" s="26"/>
      <c r="M141" s="26"/>
      <c r="N141" s="26"/>
      <c r="O141" s="26"/>
      <c r="P141" s="26"/>
      <c r="Q141" s="26"/>
      <c r="R141" s="26"/>
      <c r="S141" s="56"/>
      <c r="T141" s="51"/>
      <c r="U141" s="26"/>
      <c r="V141" s="26"/>
      <c r="W141" s="26"/>
      <c r="X141" s="26"/>
      <c r="Y141" s="26"/>
      <c r="Z141" s="26"/>
      <c r="AA141" s="26"/>
      <c r="AB141" s="26"/>
      <c r="AC141" s="26"/>
      <c r="AD141" s="26"/>
      <c r="AE141" s="26"/>
      <c r="AF141" s="26"/>
      <c r="AG141" s="26"/>
      <c r="AH141" s="26"/>
      <c r="AI141" s="26"/>
      <c r="AJ141" s="26"/>
      <c r="AK141" s="26"/>
      <c r="AL141" s="56"/>
    </row>
    <row r="142" spans="1:38">
      <c r="A142" s="51"/>
      <c r="B142" s="26"/>
      <c r="C142" s="26"/>
      <c r="D142" s="26"/>
      <c r="E142" s="26"/>
      <c r="F142" s="26"/>
      <c r="G142" s="26"/>
      <c r="H142" s="26"/>
      <c r="I142" s="26"/>
      <c r="J142" s="26"/>
      <c r="K142" s="26"/>
      <c r="L142" s="26"/>
      <c r="M142" s="26"/>
      <c r="N142" s="26"/>
      <c r="O142" s="26"/>
      <c r="P142" s="26"/>
      <c r="Q142" s="26"/>
      <c r="R142" s="26"/>
      <c r="S142" s="56"/>
      <c r="T142" s="51"/>
      <c r="U142" s="26"/>
      <c r="V142" s="26"/>
      <c r="W142" s="26"/>
      <c r="X142" s="26"/>
      <c r="Y142" s="26"/>
      <c r="Z142" s="26"/>
      <c r="AA142" s="26"/>
      <c r="AB142" s="26"/>
      <c r="AC142" s="26"/>
      <c r="AD142" s="26"/>
      <c r="AE142" s="26"/>
      <c r="AF142" s="26"/>
      <c r="AG142" s="26"/>
      <c r="AH142" s="26"/>
      <c r="AI142" s="26"/>
      <c r="AJ142" s="26"/>
      <c r="AK142" s="26"/>
      <c r="AL142" s="56"/>
    </row>
    <row r="143" spans="1:38">
      <c r="A143" s="51"/>
      <c r="B143" s="26"/>
      <c r="C143" s="26"/>
      <c r="D143" s="26"/>
      <c r="E143" s="26"/>
      <c r="F143" s="26"/>
      <c r="G143" s="26"/>
      <c r="H143" s="26"/>
      <c r="I143" s="26"/>
      <c r="J143" s="26"/>
      <c r="K143" s="26"/>
      <c r="L143" s="26"/>
      <c r="M143" s="26"/>
      <c r="N143" s="26"/>
      <c r="O143" s="26"/>
      <c r="P143" s="26"/>
      <c r="Q143" s="26"/>
      <c r="R143" s="26"/>
      <c r="S143" s="56"/>
      <c r="T143" s="51"/>
      <c r="U143" s="26"/>
      <c r="V143" s="26"/>
      <c r="W143" s="26"/>
      <c r="X143" s="26"/>
      <c r="Y143" s="26"/>
      <c r="Z143" s="26"/>
      <c r="AA143" s="26"/>
      <c r="AB143" s="26"/>
      <c r="AC143" s="26"/>
      <c r="AD143" s="26"/>
      <c r="AE143" s="26"/>
      <c r="AF143" s="26"/>
      <c r="AG143" s="26"/>
      <c r="AH143" s="26"/>
      <c r="AI143" s="26"/>
      <c r="AJ143" s="26"/>
      <c r="AK143" s="26"/>
      <c r="AL143" s="56"/>
    </row>
    <row r="144" spans="1:38">
      <c r="A144" s="51"/>
      <c r="B144" s="26"/>
      <c r="C144" s="26"/>
      <c r="D144" s="26"/>
      <c r="E144" s="26"/>
      <c r="F144" s="26"/>
      <c r="G144" s="26"/>
      <c r="H144" s="26"/>
      <c r="I144" s="26"/>
      <c r="J144" s="26"/>
      <c r="K144" s="26"/>
      <c r="L144" s="26"/>
      <c r="M144" s="26"/>
      <c r="N144" s="26"/>
      <c r="O144" s="26"/>
      <c r="P144" s="26"/>
      <c r="Q144" s="26"/>
      <c r="R144" s="26"/>
      <c r="S144" s="56"/>
      <c r="T144" s="51"/>
      <c r="U144" s="26"/>
      <c r="V144" s="26"/>
      <c r="W144" s="26"/>
      <c r="X144" s="26"/>
      <c r="Y144" s="26"/>
      <c r="Z144" s="26"/>
      <c r="AA144" s="26"/>
      <c r="AB144" s="26"/>
      <c r="AC144" s="26"/>
      <c r="AD144" s="26"/>
      <c r="AE144" s="26"/>
      <c r="AF144" s="26"/>
      <c r="AG144" s="26"/>
      <c r="AH144" s="26"/>
      <c r="AI144" s="26"/>
      <c r="AJ144" s="26"/>
      <c r="AK144" s="26"/>
      <c r="AL144" s="56"/>
    </row>
    <row r="145" spans="1:38" ht="18">
      <c r="A145" s="51"/>
      <c r="B145" s="26"/>
      <c r="C145" s="26"/>
      <c r="D145" s="26"/>
      <c r="E145" s="26"/>
      <c r="F145" s="26"/>
      <c r="G145" s="26"/>
      <c r="H145" s="26"/>
      <c r="I145" s="26"/>
      <c r="J145" s="430" t="s">
        <v>125</v>
      </c>
      <c r="K145" s="430"/>
      <c r="L145" s="430"/>
      <c r="M145" s="430"/>
      <c r="N145" s="26"/>
      <c r="O145" s="430" t="s">
        <v>46</v>
      </c>
      <c r="P145" s="430"/>
      <c r="Q145" s="430"/>
      <c r="R145" s="430"/>
      <c r="S145" s="55"/>
      <c r="T145" s="51"/>
      <c r="U145" s="26"/>
      <c r="V145" s="26"/>
      <c r="W145" s="26"/>
      <c r="X145" s="26"/>
      <c r="Y145" s="26"/>
      <c r="Z145" s="26"/>
      <c r="AA145" s="26"/>
      <c r="AB145" s="26"/>
      <c r="AC145" s="430" t="s">
        <v>125</v>
      </c>
      <c r="AD145" s="430"/>
      <c r="AE145" s="430"/>
      <c r="AF145" s="430"/>
      <c r="AG145" s="26"/>
      <c r="AH145" s="430" t="s">
        <v>46</v>
      </c>
      <c r="AI145" s="430"/>
      <c r="AJ145" s="430"/>
      <c r="AK145" s="430"/>
      <c r="AL145" s="55"/>
    </row>
    <row r="146" spans="1:38">
      <c r="A146" s="51"/>
      <c r="B146" s="26"/>
      <c r="C146" s="26"/>
      <c r="D146" s="26"/>
      <c r="E146" s="26"/>
      <c r="F146" s="26"/>
      <c r="G146" s="26"/>
      <c r="H146" s="26"/>
      <c r="I146" s="26"/>
      <c r="J146" s="26"/>
      <c r="K146" s="26"/>
      <c r="L146" s="26"/>
      <c r="M146" s="26"/>
      <c r="N146" s="26"/>
      <c r="O146" s="26"/>
      <c r="P146" s="26"/>
      <c r="Q146" s="26"/>
      <c r="R146" s="26"/>
      <c r="S146" s="56"/>
      <c r="T146" s="51"/>
      <c r="U146" s="26"/>
      <c r="V146" s="26"/>
      <c r="W146" s="26"/>
      <c r="X146" s="26"/>
      <c r="Y146" s="26"/>
      <c r="Z146" s="26"/>
      <c r="AA146" s="26"/>
      <c r="AB146" s="26"/>
      <c r="AC146" s="26"/>
      <c r="AD146" s="26"/>
      <c r="AE146" s="26"/>
      <c r="AF146" s="26"/>
      <c r="AG146" s="26"/>
      <c r="AH146" s="26"/>
      <c r="AI146" s="26"/>
      <c r="AJ146" s="26"/>
      <c r="AK146" s="26"/>
      <c r="AL146" s="56"/>
    </row>
    <row r="147" spans="1:38">
      <c r="A147" s="51"/>
      <c r="B147" s="26"/>
      <c r="C147" s="26"/>
      <c r="D147" s="26"/>
      <c r="E147" s="26"/>
      <c r="F147" s="26"/>
      <c r="G147" s="26"/>
      <c r="H147" s="26"/>
      <c r="I147" s="26"/>
      <c r="J147" s="26"/>
      <c r="K147" s="26"/>
      <c r="L147" s="26"/>
      <c r="M147" s="26"/>
      <c r="N147" s="26"/>
      <c r="O147" s="26"/>
      <c r="P147" s="26"/>
      <c r="Q147" s="26"/>
      <c r="R147" s="26"/>
      <c r="S147" s="56"/>
      <c r="T147" s="51"/>
      <c r="U147" s="26"/>
      <c r="V147" s="26"/>
      <c r="W147" s="26"/>
      <c r="X147" s="26"/>
      <c r="Y147" s="26"/>
      <c r="Z147" s="26"/>
      <c r="AA147" s="26"/>
      <c r="AB147" s="26"/>
      <c r="AC147" s="26"/>
      <c r="AD147" s="26"/>
      <c r="AE147" s="26"/>
      <c r="AF147" s="26"/>
      <c r="AG147" s="26"/>
      <c r="AH147" s="26"/>
      <c r="AI147" s="26"/>
      <c r="AJ147" s="26"/>
      <c r="AK147" s="26"/>
      <c r="AL147" s="56"/>
    </row>
    <row r="148" spans="1:38">
      <c r="A148" s="51"/>
      <c r="B148" s="26"/>
      <c r="C148" s="26"/>
      <c r="D148" s="26"/>
      <c r="E148" s="26"/>
      <c r="F148" s="26"/>
      <c r="G148" s="26"/>
      <c r="H148" s="26"/>
      <c r="I148" s="26"/>
      <c r="J148" s="26"/>
      <c r="K148" s="26"/>
      <c r="L148" s="26"/>
      <c r="M148" s="26"/>
      <c r="N148" s="26"/>
      <c r="O148" s="26"/>
      <c r="P148" s="26"/>
      <c r="Q148" s="26"/>
      <c r="R148" s="26"/>
      <c r="S148" s="56"/>
      <c r="T148" s="51"/>
      <c r="U148" s="26"/>
      <c r="V148" s="26"/>
      <c r="W148" s="26"/>
      <c r="X148" s="26"/>
      <c r="Y148" s="26"/>
      <c r="Z148" s="26"/>
      <c r="AA148" s="26"/>
      <c r="AB148" s="26"/>
      <c r="AC148" s="26"/>
      <c r="AD148" s="26"/>
      <c r="AE148" s="26"/>
      <c r="AF148" s="26"/>
      <c r="AG148" s="26"/>
      <c r="AH148" s="26"/>
      <c r="AI148" s="26"/>
      <c r="AJ148" s="26"/>
      <c r="AK148" s="26"/>
      <c r="AL148" s="56"/>
    </row>
    <row r="149" spans="1:38">
      <c r="A149" s="51"/>
      <c r="B149" s="26"/>
      <c r="C149" s="26"/>
      <c r="D149" s="26"/>
      <c r="E149" s="26"/>
      <c r="F149" s="26"/>
      <c r="G149" s="26"/>
      <c r="H149" s="26"/>
      <c r="I149" s="26"/>
      <c r="J149" s="26"/>
      <c r="K149" s="26"/>
      <c r="L149" s="26"/>
      <c r="M149" s="26"/>
      <c r="N149" s="26"/>
      <c r="O149" s="26"/>
      <c r="P149" s="26"/>
      <c r="Q149" s="26"/>
      <c r="R149" s="26"/>
      <c r="S149" s="56"/>
      <c r="T149" s="51"/>
      <c r="U149" s="26"/>
      <c r="V149" s="26"/>
      <c r="W149" s="26"/>
      <c r="X149" s="26"/>
      <c r="Y149" s="26"/>
      <c r="Z149" s="26"/>
      <c r="AA149" s="26"/>
      <c r="AB149" s="26"/>
      <c r="AC149" s="26"/>
      <c r="AD149" s="26"/>
      <c r="AE149" s="26"/>
      <c r="AF149" s="26"/>
      <c r="AG149" s="26"/>
      <c r="AH149" s="26"/>
      <c r="AI149" s="26"/>
      <c r="AJ149" s="26"/>
      <c r="AK149" s="26"/>
      <c r="AL149" s="56"/>
    </row>
    <row r="150" spans="1:38">
      <c r="A150" s="51"/>
      <c r="B150" s="26"/>
      <c r="C150" s="26"/>
      <c r="D150" s="26"/>
      <c r="E150" s="26"/>
      <c r="F150" s="26"/>
      <c r="G150" s="26"/>
      <c r="H150" s="26"/>
      <c r="I150" s="26"/>
      <c r="J150" s="26"/>
      <c r="K150" s="26"/>
      <c r="L150" s="26"/>
      <c r="M150" s="26"/>
      <c r="N150" s="26"/>
      <c r="O150" s="26"/>
      <c r="P150" s="26"/>
      <c r="Q150" s="26"/>
      <c r="R150" s="26"/>
      <c r="S150" s="56"/>
      <c r="T150" s="51"/>
      <c r="U150" s="26"/>
      <c r="V150" s="26"/>
      <c r="W150" s="26"/>
      <c r="X150" s="26"/>
      <c r="Y150" s="26"/>
      <c r="Z150" s="26"/>
      <c r="AA150" s="26"/>
      <c r="AB150" s="26"/>
      <c r="AC150" s="26"/>
      <c r="AD150" s="26"/>
      <c r="AE150" s="26"/>
      <c r="AF150" s="26"/>
      <c r="AG150" s="26"/>
      <c r="AH150" s="26"/>
      <c r="AI150" s="26"/>
      <c r="AJ150" s="26"/>
      <c r="AK150" s="26"/>
      <c r="AL150" s="56"/>
    </row>
    <row r="151" spans="1:38">
      <c r="A151" s="51"/>
      <c r="B151" s="26"/>
      <c r="C151" s="26"/>
      <c r="D151" s="26"/>
      <c r="E151" s="26"/>
      <c r="F151" s="26"/>
      <c r="G151" s="26"/>
      <c r="H151" s="26"/>
      <c r="I151" s="26"/>
      <c r="J151" s="26"/>
      <c r="K151" s="26"/>
      <c r="L151" s="26"/>
      <c r="M151" s="26"/>
      <c r="N151" s="26"/>
      <c r="O151" s="26"/>
      <c r="P151" s="26"/>
      <c r="Q151" s="26"/>
      <c r="R151" s="26"/>
      <c r="S151" s="56"/>
      <c r="T151" s="51"/>
      <c r="U151" s="26"/>
      <c r="V151" s="26"/>
      <c r="W151" s="26"/>
      <c r="X151" s="26"/>
      <c r="Y151" s="26"/>
      <c r="Z151" s="26"/>
      <c r="AA151" s="26"/>
      <c r="AB151" s="26"/>
      <c r="AC151" s="26"/>
      <c r="AD151" s="26"/>
      <c r="AE151" s="26"/>
      <c r="AF151" s="26"/>
      <c r="AG151" s="26"/>
      <c r="AH151" s="26"/>
      <c r="AI151" s="26"/>
      <c r="AJ151" s="26"/>
      <c r="AK151" s="26"/>
      <c r="AL151" s="56"/>
    </row>
    <row r="152" spans="1:38" ht="18">
      <c r="A152" s="51"/>
      <c r="B152" s="57"/>
      <c r="C152" s="58"/>
      <c r="D152" s="58"/>
      <c r="E152" s="59"/>
      <c r="F152" s="60"/>
      <c r="G152" s="26"/>
      <c r="H152" s="26"/>
      <c r="I152" s="26"/>
      <c r="J152" s="26"/>
      <c r="K152" s="26"/>
      <c r="L152" s="26"/>
      <c r="M152" s="26"/>
      <c r="N152" s="26"/>
      <c r="O152" s="26"/>
      <c r="P152" s="26"/>
      <c r="Q152" s="26"/>
      <c r="R152" s="26"/>
      <c r="S152" s="56"/>
      <c r="T152" s="51"/>
      <c r="U152" s="57"/>
      <c r="V152" s="58"/>
      <c r="W152" s="58"/>
      <c r="X152" s="59"/>
      <c r="Y152" s="60"/>
      <c r="Z152" s="26"/>
      <c r="AA152" s="26"/>
      <c r="AB152" s="26"/>
      <c r="AC152" s="26"/>
      <c r="AD152" s="26"/>
      <c r="AE152" s="26"/>
      <c r="AF152" s="26"/>
      <c r="AG152" s="26"/>
      <c r="AH152" s="26"/>
      <c r="AI152" s="26"/>
      <c r="AJ152" s="26"/>
      <c r="AK152" s="26"/>
      <c r="AL152" s="56"/>
    </row>
    <row r="153" spans="1:38">
      <c r="A153" s="51"/>
      <c r="B153" s="62"/>
      <c r="C153" s="26"/>
      <c r="D153" s="26"/>
      <c r="E153" s="27"/>
      <c r="F153" s="26"/>
      <c r="G153" s="26"/>
      <c r="H153" s="26"/>
      <c r="I153" s="26"/>
      <c r="J153" s="26"/>
      <c r="K153" s="26"/>
      <c r="L153" s="26"/>
      <c r="M153" s="26"/>
      <c r="N153" s="26"/>
      <c r="O153" s="26"/>
      <c r="P153" s="26"/>
      <c r="Q153" s="26"/>
      <c r="R153" s="26"/>
      <c r="S153" s="56"/>
      <c r="T153" s="51"/>
      <c r="U153" s="62"/>
      <c r="V153" s="26"/>
      <c r="W153" s="26"/>
      <c r="X153" s="27"/>
      <c r="Y153" s="26"/>
      <c r="Z153" s="26"/>
      <c r="AA153" s="26"/>
      <c r="AB153" s="26"/>
      <c r="AC153" s="26"/>
      <c r="AD153" s="26"/>
      <c r="AE153" s="26"/>
      <c r="AF153" s="26"/>
      <c r="AG153" s="26"/>
      <c r="AH153" s="26"/>
      <c r="AI153" s="26"/>
      <c r="AJ153" s="26"/>
      <c r="AK153" s="26"/>
      <c r="AL153" s="56"/>
    </row>
    <row r="154" spans="1:38">
      <c r="A154" s="51"/>
      <c r="B154" s="62"/>
      <c r="C154" s="26"/>
      <c r="D154" s="26"/>
      <c r="E154" s="27"/>
      <c r="F154" s="26"/>
      <c r="G154" s="26"/>
      <c r="H154" s="26"/>
      <c r="I154" s="26"/>
      <c r="J154" s="26"/>
      <c r="K154" s="26"/>
      <c r="L154" s="26"/>
      <c r="M154" s="26"/>
      <c r="N154" s="26"/>
      <c r="O154" s="26"/>
      <c r="P154" s="26"/>
      <c r="Q154" s="26"/>
      <c r="R154" s="26"/>
      <c r="S154" s="56"/>
      <c r="T154" s="51"/>
      <c r="U154" s="62"/>
      <c r="V154" s="26"/>
      <c r="W154" s="26"/>
      <c r="X154" s="27"/>
      <c r="Y154" s="26"/>
      <c r="Z154" s="26"/>
      <c r="AA154" s="26"/>
      <c r="AB154" s="26"/>
      <c r="AC154" s="26"/>
      <c r="AD154" s="26"/>
      <c r="AE154" s="26"/>
      <c r="AF154" s="26"/>
      <c r="AG154" s="26"/>
      <c r="AH154" s="26"/>
      <c r="AI154" s="26"/>
      <c r="AJ154" s="26"/>
      <c r="AK154" s="26"/>
      <c r="AL154" s="56"/>
    </row>
    <row r="155" spans="1:38">
      <c r="A155" s="51"/>
      <c r="B155" s="26"/>
      <c r="C155" s="26"/>
      <c r="D155" s="26"/>
      <c r="E155" s="26"/>
      <c r="F155" s="26"/>
      <c r="G155" s="26"/>
      <c r="H155" s="26"/>
      <c r="I155" s="26"/>
      <c r="J155" s="428" t="str">
        <f>"E1 = "&amp;'6.0'!B11</f>
        <v xml:space="preserve">E1 = Líderes/campeones/abanderados de MyE </v>
      </c>
      <c r="K155" s="428"/>
      <c r="L155" s="428"/>
      <c r="M155" s="428"/>
      <c r="N155" s="428"/>
      <c r="O155" s="428"/>
      <c r="P155" s="428"/>
      <c r="Q155" s="428"/>
      <c r="R155" s="428"/>
      <c r="S155" s="429"/>
      <c r="T155" s="51"/>
      <c r="U155" s="26"/>
      <c r="V155" s="26"/>
      <c r="W155" s="26"/>
      <c r="X155" s="26"/>
      <c r="Y155" s="26"/>
      <c r="Z155" s="26"/>
      <c r="AA155" s="26"/>
      <c r="AB155" s="26"/>
      <c r="AC155" s="428" t="str">
        <f>"E1 = "&amp;'6.0'!B11</f>
        <v xml:space="preserve">E1 = Líderes/campeones/abanderados de MyE </v>
      </c>
      <c r="AD155" s="428"/>
      <c r="AE155" s="428"/>
      <c r="AF155" s="428"/>
      <c r="AG155" s="428"/>
      <c r="AH155" s="428"/>
      <c r="AI155" s="428"/>
      <c r="AJ155" s="428"/>
      <c r="AK155" s="428"/>
      <c r="AL155" s="429"/>
    </row>
    <row r="156" spans="1:38">
      <c r="A156" s="51"/>
      <c r="B156" s="26"/>
      <c r="C156" s="26"/>
      <c r="D156" s="26"/>
      <c r="E156" s="26"/>
      <c r="F156" s="26"/>
      <c r="G156" s="26"/>
      <c r="H156" s="26"/>
      <c r="I156" s="26"/>
      <c r="J156" s="428" t="str">
        <f>"E2 = "&amp;'6.0'!B3</f>
        <v>E2 = Estrategia/plan/actividad de comunicación de los avances de la respuesta nacional al VIH</v>
      </c>
      <c r="K156" s="428"/>
      <c r="L156" s="428"/>
      <c r="M156" s="428"/>
      <c r="N156" s="428"/>
      <c r="O156" s="428"/>
      <c r="P156" s="428"/>
      <c r="Q156" s="428"/>
      <c r="R156" s="428"/>
      <c r="S156" s="429"/>
      <c r="T156" s="51"/>
      <c r="U156" s="26"/>
      <c r="V156" s="26"/>
      <c r="W156" s="26"/>
      <c r="X156" s="26"/>
      <c r="Y156" s="26"/>
      <c r="Z156" s="26"/>
      <c r="AA156" s="26"/>
      <c r="AB156" s="26"/>
      <c r="AC156" s="428" t="str">
        <f>"E2 = "&amp;'6.0'!B3</f>
        <v>E2 = Estrategia/plan/actividad de comunicación de los avances de la respuesta nacional al VIH</v>
      </c>
      <c r="AD156" s="428"/>
      <c r="AE156" s="428"/>
      <c r="AF156" s="428"/>
      <c r="AG156" s="428"/>
      <c r="AH156" s="428"/>
      <c r="AI156" s="428"/>
      <c r="AJ156" s="428"/>
      <c r="AK156" s="428"/>
      <c r="AL156" s="429"/>
    </row>
    <row r="157" spans="1:38" s="200" customFormat="1" ht="36.75" customHeight="1">
      <c r="A157" s="197"/>
      <c r="B157" s="199"/>
      <c r="C157" s="199"/>
      <c r="D157" s="199"/>
      <c r="E157" s="199"/>
      <c r="F157" s="199"/>
      <c r="G157" s="199"/>
      <c r="H157" s="199"/>
      <c r="I157" s="199"/>
      <c r="J157" s="431" t="str">
        <f>"E3 = "&amp;'6.0'!B17</f>
        <v>E3 = Las estrategias y productos de MyE están incluidos en la política y el plan estratégico nacional del sector de la salud</v>
      </c>
      <c r="K157" s="431"/>
      <c r="L157" s="431"/>
      <c r="M157" s="431"/>
      <c r="N157" s="431"/>
      <c r="O157" s="431"/>
      <c r="P157" s="431"/>
      <c r="Q157" s="431"/>
      <c r="R157" s="431"/>
      <c r="S157" s="432"/>
      <c r="T157" s="197"/>
      <c r="U157" s="199"/>
      <c r="V157" s="199"/>
      <c r="W157" s="199"/>
      <c r="X157" s="199"/>
      <c r="Y157" s="199"/>
      <c r="Z157" s="199"/>
      <c r="AA157" s="199"/>
      <c r="AB157" s="199"/>
      <c r="AC157" s="431" t="str">
        <f>"E3 = "&amp;'6.0'!B17</f>
        <v>E3 = Las estrategias y productos de MyE están incluidos en la política y el plan estratégico nacional del sector de la salud</v>
      </c>
      <c r="AD157" s="431"/>
      <c r="AE157" s="431"/>
      <c r="AF157" s="431"/>
      <c r="AG157" s="431"/>
      <c r="AH157" s="431"/>
      <c r="AI157" s="431"/>
      <c r="AJ157" s="431"/>
      <c r="AK157" s="431"/>
      <c r="AL157" s="432"/>
    </row>
    <row r="158" spans="1:38">
      <c r="A158" s="51"/>
      <c r="B158" s="26"/>
      <c r="C158" s="26"/>
      <c r="D158" s="26"/>
      <c r="E158" s="26"/>
      <c r="F158" s="26"/>
      <c r="G158" s="26"/>
      <c r="H158" s="26"/>
      <c r="I158" s="26"/>
      <c r="J158" s="26"/>
      <c r="K158" s="26"/>
      <c r="L158" s="26"/>
      <c r="M158" s="26"/>
      <c r="N158" s="26"/>
      <c r="O158" s="26"/>
      <c r="P158" s="26"/>
      <c r="Q158" s="26"/>
      <c r="R158" s="26"/>
      <c r="S158" s="56"/>
      <c r="T158" s="51"/>
      <c r="U158" s="26"/>
      <c r="V158" s="26"/>
      <c r="W158" s="26"/>
      <c r="X158" s="26"/>
      <c r="Y158" s="26"/>
      <c r="Z158" s="26"/>
      <c r="AA158" s="26"/>
      <c r="AB158" s="26"/>
      <c r="AC158" s="26"/>
      <c r="AD158" s="26"/>
      <c r="AE158" s="26"/>
      <c r="AF158" s="26"/>
      <c r="AG158" s="26"/>
      <c r="AH158" s="26"/>
      <c r="AI158" s="26"/>
      <c r="AJ158" s="26"/>
      <c r="AK158" s="26"/>
      <c r="AL158" s="56"/>
    </row>
    <row r="159" spans="1:38" ht="31.5" customHeight="1">
      <c r="A159" s="51"/>
      <c r="B159" s="433" t="s">
        <v>131</v>
      </c>
      <c r="C159" s="433"/>
      <c r="D159" s="433"/>
      <c r="E159" s="433"/>
      <c r="F159" s="433"/>
      <c r="G159" s="433"/>
      <c r="H159" s="433"/>
      <c r="I159" s="433"/>
      <c r="J159" s="433"/>
      <c r="K159" s="433"/>
      <c r="L159" s="433"/>
      <c r="M159" s="433"/>
      <c r="N159" s="433"/>
      <c r="O159" s="433"/>
      <c r="P159" s="433"/>
      <c r="Q159" s="433"/>
      <c r="R159" s="433"/>
      <c r="S159" s="52"/>
      <c r="T159" s="51"/>
      <c r="U159" s="433" t="s">
        <v>131</v>
      </c>
      <c r="V159" s="433"/>
      <c r="W159" s="433"/>
      <c r="X159" s="433"/>
      <c r="Y159" s="433"/>
      <c r="Z159" s="433"/>
      <c r="AA159" s="433"/>
      <c r="AB159" s="433"/>
      <c r="AC159" s="433"/>
      <c r="AD159" s="433"/>
      <c r="AE159" s="433"/>
      <c r="AF159" s="433"/>
      <c r="AG159" s="433"/>
      <c r="AH159" s="433"/>
      <c r="AI159" s="433"/>
      <c r="AJ159" s="433"/>
      <c r="AK159" s="433"/>
      <c r="AL159" s="52"/>
    </row>
    <row r="160" spans="1:38" ht="18">
      <c r="A160" s="51"/>
      <c r="B160" s="430" t="s">
        <v>124</v>
      </c>
      <c r="C160" s="430"/>
      <c r="D160" s="430"/>
      <c r="E160" s="430"/>
      <c r="F160" s="430"/>
      <c r="G160" s="430"/>
      <c r="H160" s="430"/>
      <c r="I160" s="26"/>
      <c r="J160" s="430" t="s">
        <v>41</v>
      </c>
      <c r="K160" s="430"/>
      <c r="L160" s="430"/>
      <c r="M160" s="430"/>
      <c r="N160" s="26"/>
      <c r="O160" s="430" t="s">
        <v>45</v>
      </c>
      <c r="P160" s="430"/>
      <c r="Q160" s="430"/>
      <c r="R160" s="430"/>
      <c r="S160" s="55"/>
      <c r="T160" s="51"/>
      <c r="U160" s="430" t="s">
        <v>124</v>
      </c>
      <c r="V160" s="430"/>
      <c r="W160" s="430"/>
      <c r="X160" s="430"/>
      <c r="Y160" s="430"/>
      <c r="Z160" s="430"/>
      <c r="AA160" s="430"/>
      <c r="AB160" s="26"/>
      <c r="AC160" s="430" t="s">
        <v>41</v>
      </c>
      <c r="AD160" s="430"/>
      <c r="AE160" s="430"/>
      <c r="AF160" s="430"/>
      <c r="AG160" s="26"/>
      <c r="AH160" s="430" t="s">
        <v>45</v>
      </c>
      <c r="AI160" s="430"/>
      <c r="AJ160" s="430"/>
      <c r="AK160" s="430"/>
      <c r="AL160" s="55"/>
    </row>
    <row r="161" spans="1:38">
      <c r="A161" s="51"/>
      <c r="B161" s="26"/>
      <c r="C161" s="26"/>
      <c r="D161" s="26"/>
      <c r="E161" s="26"/>
      <c r="F161" s="26"/>
      <c r="G161" s="26"/>
      <c r="H161" s="26"/>
      <c r="I161" s="26"/>
      <c r="J161" s="26"/>
      <c r="K161" s="26"/>
      <c r="L161" s="26"/>
      <c r="M161" s="26"/>
      <c r="N161" s="26"/>
      <c r="O161" s="26"/>
      <c r="P161" s="26"/>
      <c r="Q161" s="26"/>
      <c r="R161" s="26"/>
      <c r="S161" s="56"/>
      <c r="T161" s="51"/>
      <c r="U161" s="26"/>
      <c r="V161" s="26"/>
      <c r="W161" s="26"/>
      <c r="X161" s="26"/>
      <c r="Y161" s="26"/>
      <c r="Z161" s="26"/>
      <c r="AA161" s="26"/>
      <c r="AB161" s="26"/>
      <c r="AC161" s="26"/>
      <c r="AD161" s="26"/>
      <c r="AE161" s="26"/>
      <c r="AF161" s="26"/>
      <c r="AG161" s="26"/>
      <c r="AH161" s="26"/>
      <c r="AI161" s="26"/>
      <c r="AJ161" s="26"/>
      <c r="AK161" s="26"/>
      <c r="AL161" s="56"/>
    </row>
    <row r="162" spans="1:38">
      <c r="A162" s="51"/>
      <c r="B162" s="26"/>
      <c r="C162" s="26"/>
      <c r="D162" s="26"/>
      <c r="E162" s="26"/>
      <c r="F162" s="26"/>
      <c r="G162" s="26"/>
      <c r="H162" s="26"/>
      <c r="I162" s="26"/>
      <c r="J162" s="26"/>
      <c r="K162" s="26"/>
      <c r="L162" s="26"/>
      <c r="M162" s="26"/>
      <c r="N162" s="26"/>
      <c r="O162" s="26"/>
      <c r="P162" s="26"/>
      <c r="Q162" s="26"/>
      <c r="R162" s="26"/>
      <c r="S162" s="56"/>
      <c r="T162" s="51"/>
      <c r="U162" s="26"/>
      <c r="V162" s="26"/>
      <c r="W162" s="26"/>
      <c r="X162" s="26"/>
      <c r="Y162" s="26"/>
      <c r="Z162" s="26"/>
      <c r="AA162" s="26"/>
      <c r="AB162" s="26"/>
      <c r="AC162" s="26"/>
      <c r="AD162" s="26"/>
      <c r="AE162" s="26"/>
      <c r="AF162" s="26"/>
      <c r="AG162" s="26"/>
      <c r="AH162" s="26"/>
      <c r="AI162" s="26"/>
      <c r="AJ162" s="26"/>
      <c r="AK162" s="26"/>
      <c r="AL162" s="56"/>
    </row>
    <row r="163" spans="1:38">
      <c r="A163" s="51"/>
      <c r="B163" s="26"/>
      <c r="C163" s="26"/>
      <c r="D163" s="26"/>
      <c r="E163" s="26"/>
      <c r="F163" s="26"/>
      <c r="G163" s="26"/>
      <c r="H163" s="26"/>
      <c r="I163" s="26"/>
      <c r="J163" s="26"/>
      <c r="K163" s="26"/>
      <c r="L163" s="26"/>
      <c r="M163" s="26"/>
      <c r="N163" s="26"/>
      <c r="O163" s="26"/>
      <c r="P163" s="26"/>
      <c r="Q163" s="26"/>
      <c r="R163" s="26"/>
      <c r="S163" s="56"/>
      <c r="T163" s="51"/>
      <c r="U163" s="26"/>
      <c r="V163" s="26"/>
      <c r="W163" s="26"/>
      <c r="X163" s="26"/>
      <c r="Y163" s="26"/>
      <c r="Z163" s="26"/>
      <c r="AA163" s="26"/>
      <c r="AB163" s="26"/>
      <c r="AC163" s="26"/>
      <c r="AD163" s="26"/>
      <c r="AE163" s="26"/>
      <c r="AF163" s="26"/>
      <c r="AG163" s="26"/>
      <c r="AH163" s="26"/>
      <c r="AI163" s="26"/>
      <c r="AJ163" s="26"/>
      <c r="AK163" s="26"/>
      <c r="AL163" s="56"/>
    </row>
    <row r="164" spans="1:38">
      <c r="A164" s="51"/>
      <c r="B164" s="26"/>
      <c r="C164" s="26"/>
      <c r="D164" s="26"/>
      <c r="E164" s="26"/>
      <c r="F164" s="26"/>
      <c r="G164" s="26"/>
      <c r="H164" s="26"/>
      <c r="I164" s="26"/>
      <c r="J164" s="26"/>
      <c r="K164" s="26"/>
      <c r="L164" s="26"/>
      <c r="M164" s="26"/>
      <c r="N164" s="26"/>
      <c r="O164" s="26"/>
      <c r="P164" s="26"/>
      <c r="Q164" s="26"/>
      <c r="R164" s="26"/>
      <c r="S164" s="56"/>
      <c r="T164" s="51"/>
      <c r="U164" s="26"/>
      <c r="V164" s="26"/>
      <c r="W164" s="26"/>
      <c r="X164" s="26"/>
      <c r="Y164" s="26"/>
      <c r="Z164" s="26"/>
      <c r="AA164" s="26"/>
      <c r="AB164" s="26"/>
      <c r="AC164" s="26"/>
      <c r="AD164" s="26"/>
      <c r="AE164" s="26"/>
      <c r="AF164" s="26"/>
      <c r="AG164" s="26"/>
      <c r="AH164" s="26"/>
      <c r="AI164" s="26"/>
      <c r="AJ164" s="26"/>
      <c r="AK164" s="26"/>
      <c r="AL164" s="56"/>
    </row>
    <row r="165" spans="1:38">
      <c r="A165" s="51"/>
      <c r="B165" s="26"/>
      <c r="C165" s="26"/>
      <c r="D165" s="26"/>
      <c r="E165" s="26"/>
      <c r="F165" s="26"/>
      <c r="G165" s="26"/>
      <c r="H165" s="26"/>
      <c r="I165" s="26"/>
      <c r="J165" s="26"/>
      <c r="K165" s="26"/>
      <c r="L165" s="26"/>
      <c r="M165" s="26"/>
      <c r="N165" s="26"/>
      <c r="O165" s="26"/>
      <c r="P165" s="26"/>
      <c r="Q165" s="26"/>
      <c r="R165" s="26"/>
      <c r="S165" s="56"/>
      <c r="T165" s="51"/>
      <c r="U165" s="26"/>
      <c r="V165" s="26"/>
      <c r="W165" s="26"/>
      <c r="X165" s="26"/>
      <c r="Y165" s="26"/>
      <c r="Z165" s="26"/>
      <c r="AA165" s="26"/>
      <c r="AB165" s="26"/>
      <c r="AC165" s="26"/>
      <c r="AD165" s="26"/>
      <c r="AE165" s="26"/>
      <c r="AF165" s="26"/>
      <c r="AG165" s="26"/>
      <c r="AH165" s="26"/>
      <c r="AI165" s="26"/>
      <c r="AJ165" s="26"/>
      <c r="AK165" s="26"/>
      <c r="AL165" s="56"/>
    </row>
    <row r="166" spans="1:38">
      <c r="A166" s="51"/>
      <c r="B166" s="26"/>
      <c r="C166" s="26"/>
      <c r="D166" s="26"/>
      <c r="E166" s="26"/>
      <c r="F166" s="26"/>
      <c r="G166" s="26"/>
      <c r="H166" s="26"/>
      <c r="I166" s="26"/>
      <c r="J166" s="26"/>
      <c r="K166" s="26"/>
      <c r="L166" s="26"/>
      <c r="M166" s="26"/>
      <c r="N166" s="26"/>
      <c r="O166" s="26"/>
      <c r="P166" s="26"/>
      <c r="Q166" s="26"/>
      <c r="R166" s="26"/>
      <c r="S166" s="56"/>
      <c r="T166" s="51"/>
      <c r="U166" s="26"/>
      <c r="V166" s="26"/>
      <c r="W166" s="26"/>
      <c r="X166" s="26"/>
      <c r="Y166" s="26"/>
      <c r="Z166" s="26"/>
      <c r="AA166" s="26"/>
      <c r="AB166" s="26"/>
      <c r="AC166" s="26"/>
      <c r="AD166" s="26"/>
      <c r="AE166" s="26"/>
      <c r="AF166" s="26"/>
      <c r="AG166" s="26"/>
      <c r="AH166" s="26"/>
      <c r="AI166" s="26"/>
      <c r="AJ166" s="26"/>
      <c r="AK166" s="26"/>
      <c r="AL166" s="56"/>
    </row>
    <row r="167" spans="1:38">
      <c r="A167" s="51"/>
      <c r="B167" s="26"/>
      <c r="C167" s="26"/>
      <c r="D167" s="26"/>
      <c r="E167" s="26"/>
      <c r="F167" s="26"/>
      <c r="G167" s="26"/>
      <c r="H167" s="26"/>
      <c r="I167" s="26"/>
      <c r="J167" s="26"/>
      <c r="K167" s="26"/>
      <c r="L167" s="26"/>
      <c r="M167" s="26"/>
      <c r="N167" s="26"/>
      <c r="O167" s="26"/>
      <c r="P167" s="26"/>
      <c r="Q167" s="26"/>
      <c r="R167" s="26"/>
      <c r="S167" s="56"/>
      <c r="T167" s="51"/>
      <c r="U167" s="26"/>
      <c r="V167" s="26"/>
      <c r="W167" s="26"/>
      <c r="X167" s="26"/>
      <c r="Y167" s="26"/>
      <c r="Z167" s="26"/>
      <c r="AA167" s="26"/>
      <c r="AB167" s="26"/>
      <c r="AC167" s="26"/>
      <c r="AD167" s="26"/>
      <c r="AE167" s="26"/>
      <c r="AF167" s="26"/>
      <c r="AG167" s="26"/>
      <c r="AH167" s="26"/>
      <c r="AI167" s="26"/>
      <c r="AJ167" s="26"/>
      <c r="AK167" s="26"/>
      <c r="AL167" s="56"/>
    </row>
    <row r="168" spans="1:38">
      <c r="A168" s="51"/>
      <c r="B168" s="26"/>
      <c r="C168" s="26"/>
      <c r="D168" s="26"/>
      <c r="E168" s="26"/>
      <c r="F168" s="26"/>
      <c r="G168" s="26"/>
      <c r="H168" s="26"/>
      <c r="I168" s="26"/>
      <c r="J168" s="26"/>
      <c r="K168" s="26"/>
      <c r="L168" s="26"/>
      <c r="M168" s="26"/>
      <c r="N168" s="26"/>
      <c r="O168" s="26"/>
      <c r="P168" s="26"/>
      <c r="Q168" s="26"/>
      <c r="R168" s="26"/>
      <c r="S168" s="56"/>
      <c r="T168" s="51"/>
      <c r="U168" s="26"/>
      <c r="V168" s="26"/>
      <c r="W168" s="26"/>
      <c r="X168" s="26"/>
      <c r="Y168" s="26"/>
      <c r="Z168" s="26"/>
      <c r="AA168" s="26"/>
      <c r="AB168" s="26"/>
      <c r="AC168" s="26"/>
      <c r="AD168" s="26"/>
      <c r="AE168" s="26"/>
      <c r="AF168" s="26"/>
      <c r="AG168" s="26"/>
      <c r="AH168" s="26"/>
      <c r="AI168" s="26"/>
      <c r="AJ168" s="26"/>
      <c r="AK168" s="26"/>
      <c r="AL168" s="56"/>
    </row>
    <row r="169" spans="1:38">
      <c r="A169" s="51"/>
      <c r="B169" s="26"/>
      <c r="C169" s="26"/>
      <c r="D169" s="26"/>
      <c r="E169" s="26"/>
      <c r="F169" s="26"/>
      <c r="G169" s="26"/>
      <c r="H169" s="26"/>
      <c r="I169" s="26"/>
      <c r="J169" s="26"/>
      <c r="K169" s="26"/>
      <c r="L169" s="26"/>
      <c r="M169" s="26"/>
      <c r="N169" s="26"/>
      <c r="O169" s="26"/>
      <c r="P169" s="26"/>
      <c r="Q169" s="26"/>
      <c r="R169" s="26"/>
      <c r="S169" s="56"/>
      <c r="T169" s="51"/>
      <c r="U169" s="26"/>
      <c r="V169" s="26"/>
      <c r="W169" s="26"/>
      <c r="X169" s="26"/>
      <c r="Y169" s="26"/>
      <c r="Z169" s="26"/>
      <c r="AA169" s="26"/>
      <c r="AB169" s="26"/>
      <c r="AC169" s="26"/>
      <c r="AD169" s="26"/>
      <c r="AE169" s="26"/>
      <c r="AF169" s="26"/>
      <c r="AG169" s="26"/>
      <c r="AH169" s="26"/>
      <c r="AI169" s="26"/>
      <c r="AJ169" s="26"/>
      <c r="AK169" s="26"/>
      <c r="AL169" s="56"/>
    </row>
    <row r="170" spans="1:38" ht="18">
      <c r="A170" s="51"/>
      <c r="B170" s="26"/>
      <c r="C170" s="26"/>
      <c r="D170" s="26"/>
      <c r="E170" s="26"/>
      <c r="F170" s="26"/>
      <c r="G170" s="26"/>
      <c r="H170" s="26"/>
      <c r="I170" s="26"/>
      <c r="J170" s="430" t="s">
        <v>125</v>
      </c>
      <c r="K170" s="430"/>
      <c r="L170" s="430"/>
      <c r="M170" s="430"/>
      <c r="N170" s="26"/>
      <c r="O170" s="430" t="s">
        <v>46</v>
      </c>
      <c r="P170" s="430"/>
      <c r="Q170" s="430"/>
      <c r="R170" s="430"/>
      <c r="S170" s="55"/>
      <c r="T170" s="51"/>
      <c r="U170" s="26"/>
      <c r="V170" s="26"/>
      <c r="W170" s="26"/>
      <c r="X170" s="26"/>
      <c r="Y170" s="26"/>
      <c r="Z170" s="26"/>
      <c r="AA170" s="26"/>
      <c r="AB170" s="26"/>
      <c r="AC170" s="430" t="s">
        <v>125</v>
      </c>
      <c r="AD170" s="430"/>
      <c r="AE170" s="430"/>
      <c r="AF170" s="430"/>
      <c r="AG170" s="26"/>
      <c r="AH170" s="430" t="s">
        <v>46</v>
      </c>
      <c r="AI170" s="430"/>
      <c r="AJ170" s="430"/>
      <c r="AK170" s="430"/>
      <c r="AL170" s="55"/>
    </row>
    <row r="171" spans="1:38">
      <c r="A171" s="51"/>
      <c r="B171" s="26"/>
      <c r="C171" s="26"/>
      <c r="D171" s="26"/>
      <c r="E171" s="26"/>
      <c r="F171" s="26"/>
      <c r="G171" s="26"/>
      <c r="H171" s="26"/>
      <c r="I171" s="26"/>
      <c r="J171" s="26"/>
      <c r="K171" s="26"/>
      <c r="L171" s="26"/>
      <c r="M171" s="26"/>
      <c r="N171" s="26"/>
      <c r="O171" s="26"/>
      <c r="P171" s="26"/>
      <c r="Q171" s="26"/>
      <c r="R171" s="26"/>
      <c r="S171" s="56"/>
      <c r="T171" s="51"/>
      <c r="U171" s="26"/>
      <c r="V171" s="26"/>
      <c r="W171" s="26"/>
      <c r="X171" s="26"/>
      <c r="Y171" s="26"/>
      <c r="Z171" s="26"/>
      <c r="AA171" s="26"/>
      <c r="AB171" s="26"/>
      <c r="AC171" s="26"/>
      <c r="AD171" s="26"/>
      <c r="AE171" s="26"/>
      <c r="AF171" s="26"/>
      <c r="AG171" s="26"/>
      <c r="AH171" s="26"/>
      <c r="AI171" s="26"/>
      <c r="AJ171" s="26"/>
      <c r="AK171" s="26"/>
      <c r="AL171" s="56"/>
    </row>
    <row r="172" spans="1:38">
      <c r="A172" s="51"/>
      <c r="B172" s="26"/>
      <c r="C172" s="26"/>
      <c r="D172" s="26"/>
      <c r="E172" s="26"/>
      <c r="F172" s="26"/>
      <c r="G172" s="26"/>
      <c r="H172" s="26"/>
      <c r="I172" s="26"/>
      <c r="J172" s="26"/>
      <c r="K172" s="26"/>
      <c r="L172" s="26"/>
      <c r="M172" s="26"/>
      <c r="N172" s="26"/>
      <c r="O172" s="26"/>
      <c r="P172" s="26"/>
      <c r="Q172" s="26"/>
      <c r="R172" s="26"/>
      <c r="S172" s="56"/>
      <c r="T172" s="51"/>
      <c r="U172" s="26"/>
      <c r="V172" s="26"/>
      <c r="W172" s="26"/>
      <c r="X172" s="26"/>
      <c r="Y172" s="26"/>
      <c r="Z172" s="26"/>
      <c r="AA172" s="26"/>
      <c r="AB172" s="26"/>
      <c r="AC172" s="26"/>
      <c r="AD172" s="26"/>
      <c r="AE172" s="26"/>
      <c r="AF172" s="26"/>
      <c r="AG172" s="26"/>
      <c r="AH172" s="26"/>
      <c r="AI172" s="26"/>
      <c r="AJ172" s="26"/>
      <c r="AK172" s="26"/>
      <c r="AL172" s="56"/>
    </row>
    <row r="173" spans="1:38">
      <c r="A173" s="51"/>
      <c r="B173" s="26"/>
      <c r="C173" s="26"/>
      <c r="D173" s="26"/>
      <c r="E173" s="26"/>
      <c r="F173" s="26"/>
      <c r="G173" s="26"/>
      <c r="H173" s="26"/>
      <c r="I173" s="26"/>
      <c r="J173" s="26"/>
      <c r="K173" s="26"/>
      <c r="L173" s="26"/>
      <c r="M173" s="26"/>
      <c r="N173" s="26"/>
      <c r="O173" s="26"/>
      <c r="P173" s="26"/>
      <c r="Q173" s="26"/>
      <c r="R173" s="26"/>
      <c r="S173" s="56"/>
      <c r="T173" s="51"/>
      <c r="U173" s="26"/>
      <c r="V173" s="26"/>
      <c r="W173" s="26"/>
      <c r="X173" s="26"/>
      <c r="Y173" s="26"/>
      <c r="Z173" s="26"/>
      <c r="AA173" s="26"/>
      <c r="AB173" s="26"/>
      <c r="AC173" s="26"/>
      <c r="AD173" s="26"/>
      <c r="AE173" s="26"/>
      <c r="AF173" s="26"/>
      <c r="AG173" s="26"/>
      <c r="AH173" s="26"/>
      <c r="AI173" s="26"/>
      <c r="AJ173" s="26"/>
      <c r="AK173" s="26"/>
      <c r="AL173" s="56"/>
    </row>
    <row r="174" spans="1:38">
      <c r="A174" s="51"/>
      <c r="B174" s="26"/>
      <c r="C174" s="26"/>
      <c r="D174" s="26"/>
      <c r="E174" s="26"/>
      <c r="F174" s="26"/>
      <c r="G174" s="26"/>
      <c r="H174" s="26"/>
      <c r="I174" s="26"/>
      <c r="J174" s="26"/>
      <c r="K174" s="26"/>
      <c r="L174" s="26"/>
      <c r="M174" s="26"/>
      <c r="N174" s="26"/>
      <c r="O174" s="26"/>
      <c r="P174" s="26"/>
      <c r="Q174" s="26"/>
      <c r="R174" s="26"/>
      <c r="S174" s="56"/>
      <c r="T174" s="51"/>
      <c r="U174" s="26"/>
      <c r="V174" s="26"/>
      <c r="W174" s="26"/>
      <c r="X174" s="26"/>
      <c r="Y174" s="26"/>
      <c r="Z174" s="26"/>
      <c r="AA174" s="26"/>
      <c r="AB174" s="26"/>
      <c r="AC174" s="26"/>
      <c r="AD174" s="26"/>
      <c r="AE174" s="26"/>
      <c r="AF174" s="26"/>
      <c r="AG174" s="26"/>
      <c r="AH174" s="26"/>
      <c r="AI174" s="26"/>
      <c r="AJ174" s="26"/>
      <c r="AK174" s="26"/>
      <c r="AL174" s="56"/>
    </row>
    <row r="175" spans="1:38">
      <c r="A175" s="51"/>
      <c r="B175" s="26"/>
      <c r="C175" s="26"/>
      <c r="D175" s="26"/>
      <c r="E175" s="26"/>
      <c r="F175" s="26"/>
      <c r="G175" s="26"/>
      <c r="H175" s="26"/>
      <c r="I175" s="26"/>
      <c r="J175" s="26"/>
      <c r="K175" s="26"/>
      <c r="L175" s="26"/>
      <c r="M175" s="26"/>
      <c r="N175" s="26"/>
      <c r="O175" s="26"/>
      <c r="P175" s="26"/>
      <c r="Q175" s="26"/>
      <c r="R175" s="26"/>
      <c r="S175" s="56"/>
      <c r="T175" s="51"/>
      <c r="U175" s="26"/>
      <c r="V175" s="26"/>
      <c r="W175" s="26"/>
      <c r="X175" s="26"/>
      <c r="Y175" s="26"/>
      <c r="Z175" s="26"/>
      <c r="AA175" s="26"/>
      <c r="AB175" s="26"/>
      <c r="AC175" s="26"/>
      <c r="AD175" s="26"/>
      <c r="AE175" s="26"/>
      <c r="AF175" s="26"/>
      <c r="AG175" s="26"/>
      <c r="AH175" s="26"/>
      <c r="AI175" s="26"/>
      <c r="AJ175" s="26"/>
      <c r="AK175" s="26"/>
      <c r="AL175" s="56"/>
    </row>
    <row r="176" spans="1:38">
      <c r="A176" s="51"/>
      <c r="B176" s="26"/>
      <c r="C176" s="26"/>
      <c r="D176" s="26"/>
      <c r="E176" s="26"/>
      <c r="F176" s="26"/>
      <c r="G176" s="26"/>
      <c r="H176" s="26"/>
      <c r="I176" s="26"/>
      <c r="J176" s="26"/>
      <c r="K176" s="26"/>
      <c r="L176" s="26"/>
      <c r="M176" s="26"/>
      <c r="N176" s="26"/>
      <c r="O176" s="26"/>
      <c r="P176" s="26"/>
      <c r="Q176" s="26"/>
      <c r="R176" s="26"/>
      <c r="S176" s="56"/>
      <c r="T176" s="51"/>
      <c r="U176" s="26"/>
      <c r="V176" s="26"/>
      <c r="W176" s="26"/>
      <c r="X176" s="26"/>
      <c r="Y176" s="26"/>
      <c r="Z176" s="26"/>
      <c r="AA176" s="26"/>
      <c r="AB176" s="26"/>
      <c r="AC176" s="26"/>
      <c r="AD176" s="26"/>
      <c r="AE176" s="26"/>
      <c r="AF176" s="26"/>
      <c r="AG176" s="26"/>
      <c r="AH176" s="26"/>
      <c r="AI176" s="26"/>
      <c r="AJ176" s="26"/>
      <c r="AK176" s="26"/>
      <c r="AL176" s="56"/>
    </row>
    <row r="177" spans="1:38" ht="18">
      <c r="A177" s="51"/>
      <c r="B177" s="57"/>
      <c r="C177" s="58"/>
      <c r="D177" s="58"/>
      <c r="E177" s="59"/>
      <c r="F177" s="60"/>
      <c r="G177" s="26"/>
      <c r="H177" s="26"/>
      <c r="I177" s="26"/>
      <c r="J177" s="26"/>
      <c r="K177" s="26"/>
      <c r="L177" s="26"/>
      <c r="M177" s="26"/>
      <c r="N177" s="26"/>
      <c r="O177" s="26"/>
      <c r="P177" s="26"/>
      <c r="Q177" s="26"/>
      <c r="R177" s="26"/>
      <c r="S177" s="56"/>
      <c r="T177" s="51"/>
      <c r="U177" s="57"/>
      <c r="V177" s="58"/>
      <c r="W177" s="58"/>
      <c r="X177" s="59"/>
      <c r="Y177" s="60"/>
      <c r="Z177" s="26"/>
      <c r="AA177" s="26"/>
      <c r="AB177" s="26"/>
      <c r="AC177" s="26"/>
      <c r="AD177" s="26"/>
      <c r="AE177" s="26"/>
      <c r="AF177" s="26"/>
      <c r="AG177" s="26"/>
      <c r="AH177" s="26"/>
      <c r="AI177" s="26"/>
      <c r="AJ177" s="26"/>
      <c r="AK177" s="26"/>
      <c r="AL177" s="56"/>
    </row>
    <row r="178" spans="1:38">
      <c r="A178" s="51"/>
      <c r="B178" s="62"/>
      <c r="C178" s="26"/>
      <c r="D178" s="26"/>
      <c r="E178" s="27"/>
      <c r="F178" s="26"/>
      <c r="G178" s="26"/>
      <c r="H178" s="26"/>
      <c r="I178" s="26"/>
      <c r="J178" s="26"/>
      <c r="K178" s="26"/>
      <c r="L178" s="26"/>
      <c r="M178" s="26"/>
      <c r="N178" s="26"/>
      <c r="O178" s="26"/>
      <c r="P178" s="26"/>
      <c r="Q178" s="26"/>
      <c r="R178" s="26"/>
      <c r="S178" s="56"/>
      <c r="T178" s="51"/>
      <c r="U178" s="62"/>
      <c r="V178" s="26"/>
      <c r="W178" s="26"/>
      <c r="X178" s="27"/>
      <c r="Y178" s="26"/>
      <c r="Z178" s="26"/>
      <c r="AA178" s="26"/>
      <c r="AB178" s="26"/>
      <c r="AC178" s="26"/>
      <c r="AD178" s="26"/>
      <c r="AE178" s="26"/>
      <c r="AF178" s="26"/>
      <c r="AG178" s="26"/>
      <c r="AH178" s="26"/>
      <c r="AI178" s="26"/>
      <c r="AJ178" s="26"/>
      <c r="AK178" s="26"/>
      <c r="AL178" s="56"/>
    </row>
    <row r="179" spans="1:38">
      <c r="A179" s="51"/>
      <c r="B179" s="62"/>
      <c r="C179" s="26"/>
      <c r="D179" s="26"/>
      <c r="E179" s="27"/>
      <c r="F179" s="26"/>
      <c r="G179" s="26"/>
      <c r="H179" s="26"/>
      <c r="I179" s="26"/>
      <c r="J179" s="26"/>
      <c r="K179" s="26"/>
      <c r="L179" s="26"/>
      <c r="M179" s="26"/>
      <c r="N179" s="26"/>
      <c r="O179" s="26"/>
      <c r="P179" s="26"/>
      <c r="Q179" s="26"/>
      <c r="R179" s="26"/>
      <c r="S179" s="56"/>
      <c r="T179" s="51"/>
      <c r="U179" s="62"/>
      <c r="V179" s="26"/>
      <c r="W179" s="26"/>
      <c r="X179" s="27"/>
      <c r="Y179" s="26"/>
      <c r="Z179" s="26"/>
      <c r="AA179" s="26"/>
      <c r="AB179" s="26"/>
      <c r="AC179" s="26"/>
      <c r="AD179" s="26"/>
      <c r="AE179" s="26"/>
      <c r="AF179" s="26"/>
      <c r="AG179" s="26"/>
      <c r="AH179" s="26"/>
      <c r="AI179" s="26"/>
      <c r="AJ179" s="26"/>
      <c r="AK179" s="26"/>
      <c r="AL179" s="56"/>
    </row>
    <row r="180" spans="1:38" s="200" customFormat="1" ht="50" customHeight="1">
      <c r="A180" s="197"/>
      <c r="B180" s="198"/>
      <c r="C180" s="199"/>
      <c r="D180" s="199"/>
      <c r="E180" s="27"/>
      <c r="F180" s="199"/>
      <c r="G180" s="199"/>
      <c r="H180" s="199"/>
      <c r="I180" s="199"/>
      <c r="J180" s="431" t="str">
        <f>"E1 = "&amp;'7.0'!B3</f>
        <v>E1 = Instrumentos y equipos esenciales para el manejo de datos (por ejemplo: formularios de recopilación, transferencia, almacenamiento, análisis)</v>
      </c>
      <c r="K180" s="431"/>
      <c r="L180" s="431"/>
      <c r="M180" s="431"/>
      <c r="N180" s="431"/>
      <c r="O180" s="431"/>
      <c r="P180" s="431"/>
      <c r="Q180" s="431"/>
      <c r="R180" s="431"/>
      <c r="S180" s="432"/>
      <c r="T180" s="197"/>
      <c r="U180" s="198"/>
      <c r="V180" s="199"/>
      <c r="W180" s="199"/>
      <c r="X180" s="27"/>
      <c r="Y180" s="199"/>
      <c r="Z180" s="199"/>
      <c r="AA180" s="199"/>
      <c r="AB180" s="199"/>
      <c r="AC180" s="431" t="str">
        <f>"E1 = "&amp;'7.0'!B3</f>
        <v>E1 = Instrumentos y equipos esenciales para el manejo de datos (por ejemplo: formularios de recopilación, transferencia, almacenamiento, análisis)</v>
      </c>
      <c r="AD180" s="431"/>
      <c r="AE180" s="431"/>
      <c r="AF180" s="431"/>
      <c r="AG180" s="431"/>
      <c r="AH180" s="431"/>
      <c r="AI180" s="431"/>
      <c r="AJ180" s="431"/>
      <c r="AK180" s="431"/>
      <c r="AL180" s="432"/>
    </row>
    <row r="181" spans="1:38" s="200" customFormat="1" ht="36" customHeight="1">
      <c r="A181" s="197"/>
      <c r="B181" s="198"/>
      <c r="C181" s="199"/>
      <c r="D181" s="199"/>
      <c r="E181" s="27"/>
      <c r="F181" s="199"/>
      <c r="G181" s="199"/>
      <c r="H181" s="199"/>
      <c r="I181" s="199"/>
      <c r="J181" s="431" t="str">
        <f>"E2 = "&amp;'7.0'!B11</f>
        <v>E2 = Directrices de MyE para documentar los procedimientos recopilar, registrar, consolidar e informar acerca de los datos de rutina</v>
      </c>
      <c r="K181" s="431"/>
      <c r="L181" s="431"/>
      <c r="M181" s="431"/>
      <c r="N181" s="431"/>
      <c r="O181" s="431"/>
      <c r="P181" s="431"/>
      <c r="Q181" s="431"/>
      <c r="R181" s="431"/>
      <c r="S181" s="432"/>
      <c r="T181" s="197"/>
      <c r="U181" s="198"/>
      <c r="V181" s="199"/>
      <c r="W181" s="199"/>
      <c r="X181" s="27"/>
      <c r="Y181" s="199"/>
      <c r="Z181" s="199"/>
      <c r="AA181" s="199"/>
      <c r="AB181" s="199"/>
      <c r="AC181" s="431" t="str">
        <f>"E2 = "&amp;'7.0'!B11</f>
        <v>E2 = Directrices de MyE para documentar los procedimientos recopilar, registrar, consolidar e informar acerca de los datos de rutina</v>
      </c>
      <c r="AD181" s="431"/>
      <c r="AE181" s="431"/>
      <c r="AF181" s="431"/>
      <c r="AG181" s="431"/>
      <c r="AH181" s="431"/>
      <c r="AI181" s="431"/>
      <c r="AJ181" s="431"/>
      <c r="AK181" s="431"/>
      <c r="AL181" s="432"/>
    </row>
    <row r="182" spans="1:38">
      <c r="A182" s="51"/>
      <c r="B182" s="26"/>
      <c r="C182" s="26"/>
      <c r="D182" s="26"/>
      <c r="E182" s="26"/>
      <c r="F182" s="26"/>
      <c r="G182" s="26"/>
      <c r="H182" s="26"/>
      <c r="I182" s="26"/>
      <c r="J182" s="26"/>
      <c r="K182" s="26"/>
      <c r="L182" s="26"/>
      <c r="M182" s="26"/>
      <c r="N182" s="26"/>
      <c r="O182" s="26"/>
      <c r="P182" s="26"/>
      <c r="Q182" s="26"/>
      <c r="R182" s="26"/>
      <c r="S182" s="56"/>
      <c r="T182" s="51"/>
      <c r="U182" s="26"/>
      <c r="V182" s="26"/>
      <c r="W182" s="26"/>
      <c r="X182" s="26"/>
      <c r="Y182" s="26"/>
      <c r="Z182" s="26"/>
      <c r="AA182" s="26"/>
      <c r="AB182" s="26"/>
      <c r="AC182" s="26"/>
      <c r="AD182" s="26"/>
      <c r="AE182" s="26"/>
      <c r="AF182" s="26"/>
      <c r="AG182" s="26"/>
      <c r="AH182" s="26"/>
      <c r="AI182" s="26"/>
      <c r="AJ182" s="26"/>
      <c r="AK182" s="26"/>
      <c r="AL182" s="56"/>
    </row>
    <row r="183" spans="1:38" ht="31.5" customHeight="1">
      <c r="A183" s="51"/>
      <c r="B183" s="433" t="s">
        <v>132</v>
      </c>
      <c r="C183" s="433"/>
      <c r="D183" s="433"/>
      <c r="E183" s="433"/>
      <c r="F183" s="433"/>
      <c r="G183" s="433"/>
      <c r="H183" s="433"/>
      <c r="I183" s="433"/>
      <c r="J183" s="433"/>
      <c r="K183" s="433"/>
      <c r="L183" s="433"/>
      <c r="M183" s="433"/>
      <c r="N183" s="433"/>
      <c r="O183" s="433"/>
      <c r="P183" s="433"/>
      <c r="Q183" s="433"/>
      <c r="R183" s="433"/>
      <c r="S183" s="52"/>
      <c r="T183" s="51"/>
      <c r="U183" s="433" t="s">
        <v>132</v>
      </c>
      <c r="V183" s="433"/>
      <c r="W183" s="433"/>
      <c r="X183" s="433"/>
      <c r="Y183" s="433"/>
      <c r="Z183" s="433"/>
      <c r="AA183" s="433"/>
      <c r="AB183" s="433"/>
      <c r="AC183" s="433"/>
      <c r="AD183" s="433"/>
      <c r="AE183" s="433"/>
      <c r="AF183" s="433"/>
      <c r="AG183" s="433"/>
      <c r="AH183" s="433"/>
      <c r="AI183" s="433"/>
      <c r="AJ183" s="433"/>
      <c r="AK183" s="433"/>
      <c r="AL183" s="52"/>
    </row>
    <row r="184" spans="1:38" ht="18">
      <c r="A184" s="51"/>
      <c r="B184" s="430" t="s">
        <v>124</v>
      </c>
      <c r="C184" s="430"/>
      <c r="D184" s="430"/>
      <c r="E184" s="430"/>
      <c r="F184" s="430"/>
      <c r="G184" s="430"/>
      <c r="H184" s="430"/>
      <c r="I184" s="26"/>
      <c r="J184" s="430" t="s">
        <v>41</v>
      </c>
      <c r="K184" s="430"/>
      <c r="L184" s="430"/>
      <c r="M184" s="430"/>
      <c r="N184" s="26"/>
      <c r="O184" s="430" t="s">
        <v>45</v>
      </c>
      <c r="P184" s="430"/>
      <c r="Q184" s="430"/>
      <c r="R184" s="430"/>
      <c r="S184" s="55"/>
      <c r="T184" s="51"/>
      <c r="U184" s="430" t="s">
        <v>124</v>
      </c>
      <c r="V184" s="430"/>
      <c r="W184" s="430"/>
      <c r="X184" s="430"/>
      <c r="Y184" s="430"/>
      <c r="Z184" s="430"/>
      <c r="AA184" s="430"/>
      <c r="AB184" s="26"/>
      <c r="AC184" s="430" t="s">
        <v>41</v>
      </c>
      <c r="AD184" s="430"/>
      <c r="AE184" s="430"/>
      <c r="AF184" s="430"/>
      <c r="AG184" s="26"/>
      <c r="AH184" s="430" t="s">
        <v>45</v>
      </c>
      <c r="AI184" s="430"/>
      <c r="AJ184" s="430"/>
      <c r="AK184" s="430"/>
      <c r="AL184" s="55"/>
    </row>
    <row r="185" spans="1:38">
      <c r="A185" s="51"/>
      <c r="B185" s="26"/>
      <c r="C185" s="26"/>
      <c r="D185" s="26"/>
      <c r="E185" s="26"/>
      <c r="F185" s="26"/>
      <c r="G185" s="26"/>
      <c r="H185" s="26"/>
      <c r="I185" s="26"/>
      <c r="J185" s="26"/>
      <c r="K185" s="26"/>
      <c r="L185" s="26"/>
      <c r="M185" s="26"/>
      <c r="N185" s="26"/>
      <c r="O185" s="26"/>
      <c r="P185" s="26"/>
      <c r="Q185" s="26"/>
      <c r="R185" s="26"/>
      <c r="S185" s="56"/>
      <c r="T185" s="51"/>
      <c r="U185" s="26"/>
      <c r="V185" s="26"/>
      <c r="W185" s="26"/>
      <c r="X185" s="26"/>
      <c r="Y185" s="26"/>
      <c r="Z185" s="26"/>
      <c r="AA185" s="26"/>
      <c r="AB185" s="26"/>
      <c r="AC185" s="26"/>
      <c r="AD185" s="26"/>
      <c r="AE185" s="26"/>
      <c r="AF185" s="26"/>
      <c r="AG185" s="26"/>
      <c r="AH185" s="26"/>
      <c r="AI185" s="26"/>
      <c r="AJ185" s="26"/>
      <c r="AK185" s="26"/>
      <c r="AL185" s="56"/>
    </row>
    <row r="186" spans="1:38">
      <c r="A186" s="51"/>
      <c r="B186" s="26"/>
      <c r="C186" s="26"/>
      <c r="D186" s="26"/>
      <c r="E186" s="26"/>
      <c r="F186" s="26"/>
      <c r="G186" s="26"/>
      <c r="H186" s="26"/>
      <c r="I186" s="26"/>
      <c r="J186" s="26"/>
      <c r="K186" s="26"/>
      <c r="L186" s="26"/>
      <c r="M186" s="26"/>
      <c r="N186" s="26"/>
      <c r="O186" s="26"/>
      <c r="P186" s="26"/>
      <c r="Q186" s="26"/>
      <c r="R186" s="26"/>
      <c r="S186" s="56"/>
      <c r="T186" s="51"/>
      <c r="U186" s="26"/>
      <c r="V186" s="26"/>
      <c r="W186" s="26"/>
      <c r="X186" s="26"/>
      <c r="Y186" s="26"/>
      <c r="Z186" s="26"/>
      <c r="AA186" s="26"/>
      <c r="AB186" s="26"/>
      <c r="AC186" s="26"/>
      <c r="AD186" s="26"/>
      <c r="AE186" s="26"/>
      <c r="AF186" s="26"/>
      <c r="AG186" s="26"/>
      <c r="AH186" s="26"/>
      <c r="AI186" s="26"/>
      <c r="AJ186" s="26"/>
      <c r="AK186" s="26"/>
      <c r="AL186" s="56"/>
    </row>
    <row r="187" spans="1:38">
      <c r="A187" s="51"/>
      <c r="B187" s="26"/>
      <c r="C187" s="26"/>
      <c r="D187" s="26"/>
      <c r="E187" s="26"/>
      <c r="F187" s="26"/>
      <c r="G187" s="26"/>
      <c r="H187" s="26"/>
      <c r="I187" s="26"/>
      <c r="J187" s="26"/>
      <c r="K187" s="26"/>
      <c r="L187" s="26"/>
      <c r="M187" s="26"/>
      <c r="N187" s="26"/>
      <c r="O187" s="26"/>
      <c r="P187" s="26"/>
      <c r="Q187" s="26"/>
      <c r="R187" s="26"/>
      <c r="S187" s="56"/>
      <c r="T187" s="51"/>
      <c r="U187" s="26"/>
      <c r="V187" s="26"/>
      <c r="W187" s="26"/>
      <c r="X187" s="26"/>
      <c r="Y187" s="26"/>
      <c r="Z187" s="26"/>
      <c r="AA187" s="26"/>
      <c r="AB187" s="26"/>
      <c r="AC187" s="26"/>
      <c r="AD187" s="26"/>
      <c r="AE187" s="26"/>
      <c r="AF187" s="26"/>
      <c r="AG187" s="26"/>
      <c r="AH187" s="26"/>
      <c r="AI187" s="26"/>
      <c r="AJ187" s="26"/>
      <c r="AK187" s="26"/>
      <c r="AL187" s="56"/>
    </row>
    <row r="188" spans="1:38">
      <c r="A188" s="51"/>
      <c r="B188" s="26"/>
      <c r="C188" s="26"/>
      <c r="D188" s="26"/>
      <c r="E188" s="26"/>
      <c r="F188" s="26"/>
      <c r="G188" s="26"/>
      <c r="H188" s="26"/>
      <c r="I188" s="26"/>
      <c r="J188" s="26"/>
      <c r="K188" s="26"/>
      <c r="L188" s="26"/>
      <c r="M188" s="26"/>
      <c r="N188" s="26"/>
      <c r="O188" s="26"/>
      <c r="P188" s="26"/>
      <c r="Q188" s="26"/>
      <c r="R188" s="26"/>
      <c r="S188" s="56"/>
      <c r="T188" s="51"/>
      <c r="U188" s="26"/>
      <c r="V188" s="26"/>
      <c r="W188" s="26"/>
      <c r="X188" s="26"/>
      <c r="Y188" s="26"/>
      <c r="Z188" s="26"/>
      <c r="AA188" s="26"/>
      <c r="AB188" s="26"/>
      <c r="AC188" s="26"/>
      <c r="AD188" s="26"/>
      <c r="AE188" s="26"/>
      <c r="AF188" s="26"/>
      <c r="AG188" s="26"/>
      <c r="AH188" s="26"/>
      <c r="AI188" s="26"/>
      <c r="AJ188" s="26"/>
      <c r="AK188" s="26"/>
      <c r="AL188" s="56"/>
    </row>
    <row r="189" spans="1:38">
      <c r="A189" s="51"/>
      <c r="B189" s="26"/>
      <c r="C189" s="26"/>
      <c r="D189" s="26"/>
      <c r="E189" s="26"/>
      <c r="F189" s="26"/>
      <c r="G189" s="26"/>
      <c r="H189" s="26"/>
      <c r="I189" s="26"/>
      <c r="J189" s="26"/>
      <c r="K189" s="26"/>
      <c r="L189" s="26"/>
      <c r="M189" s="26"/>
      <c r="N189" s="26"/>
      <c r="O189" s="26"/>
      <c r="P189" s="26"/>
      <c r="Q189" s="26"/>
      <c r="R189" s="26"/>
      <c r="S189" s="56"/>
      <c r="T189" s="51"/>
      <c r="U189" s="26"/>
      <c r="V189" s="26"/>
      <c r="W189" s="26"/>
      <c r="X189" s="26"/>
      <c r="Y189" s="26"/>
      <c r="Z189" s="26"/>
      <c r="AA189" s="26"/>
      <c r="AB189" s="26"/>
      <c r="AC189" s="26"/>
      <c r="AD189" s="26"/>
      <c r="AE189" s="26"/>
      <c r="AF189" s="26"/>
      <c r="AG189" s="26"/>
      <c r="AH189" s="26"/>
      <c r="AI189" s="26"/>
      <c r="AJ189" s="26"/>
      <c r="AK189" s="26"/>
      <c r="AL189" s="56"/>
    </row>
    <row r="190" spans="1:38">
      <c r="A190" s="51"/>
      <c r="B190" s="26"/>
      <c r="C190" s="26"/>
      <c r="D190" s="26"/>
      <c r="E190" s="26"/>
      <c r="F190" s="26"/>
      <c r="G190" s="26"/>
      <c r="H190" s="26"/>
      <c r="I190" s="26"/>
      <c r="J190" s="26"/>
      <c r="K190" s="26"/>
      <c r="L190" s="26"/>
      <c r="M190" s="26"/>
      <c r="N190" s="26"/>
      <c r="O190" s="26"/>
      <c r="P190" s="26"/>
      <c r="Q190" s="26"/>
      <c r="R190" s="26"/>
      <c r="S190" s="56"/>
      <c r="T190" s="51"/>
      <c r="U190" s="26"/>
      <c r="V190" s="26"/>
      <c r="W190" s="26"/>
      <c r="X190" s="26"/>
      <c r="Y190" s="26"/>
      <c r="Z190" s="26"/>
      <c r="AA190" s="26"/>
      <c r="AB190" s="26"/>
      <c r="AC190" s="26"/>
      <c r="AD190" s="26"/>
      <c r="AE190" s="26"/>
      <c r="AF190" s="26"/>
      <c r="AG190" s="26"/>
      <c r="AH190" s="26"/>
      <c r="AI190" s="26"/>
      <c r="AJ190" s="26"/>
      <c r="AK190" s="26"/>
      <c r="AL190" s="56"/>
    </row>
    <row r="191" spans="1:38">
      <c r="A191" s="51"/>
      <c r="B191" s="26"/>
      <c r="C191" s="26"/>
      <c r="D191" s="26"/>
      <c r="E191" s="26"/>
      <c r="F191" s="26"/>
      <c r="G191" s="26"/>
      <c r="H191" s="26"/>
      <c r="I191" s="26"/>
      <c r="J191" s="26"/>
      <c r="K191" s="26"/>
      <c r="L191" s="26"/>
      <c r="M191" s="26"/>
      <c r="N191" s="26"/>
      <c r="O191" s="26"/>
      <c r="P191" s="26"/>
      <c r="Q191" s="26"/>
      <c r="R191" s="26"/>
      <c r="S191" s="56"/>
      <c r="T191" s="51"/>
      <c r="U191" s="26"/>
      <c r="V191" s="26"/>
      <c r="W191" s="26"/>
      <c r="X191" s="26"/>
      <c r="Y191" s="26"/>
      <c r="Z191" s="26"/>
      <c r="AA191" s="26"/>
      <c r="AB191" s="26"/>
      <c r="AC191" s="26"/>
      <c r="AD191" s="26"/>
      <c r="AE191" s="26"/>
      <c r="AF191" s="26"/>
      <c r="AG191" s="26"/>
      <c r="AH191" s="26"/>
      <c r="AI191" s="26"/>
      <c r="AJ191" s="26"/>
      <c r="AK191" s="26"/>
      <c r="AL191" s="56"/>
    </row>
    <row r="192" spans="1:38">
      <c r="A192" s="51"/>
      <c r="B192" s="26"/>
      <c r="C192" s="26"/>
      <c r="D192" s="26"/>
      <c r="E192" s="26"/>
      <c r="F192" s="26"/>
      <c r="G192" s="26"/>
      <c r="H192" s="26"/>
      <c r="I192" s="26"/>
      <c r="J192" s="26"/>
      <c r="K192" s="26"/>
      <c r="L192" s="26"/>
      <c r="M192" s="26"/>
      <c r="N192" s="26"/>
      <c r="O192" s="26"/>
      <c r="P192" s="26"/>
      <c r="Q192" s="26"/>
      <c r="R192" s="26"/>
      <c r="S192" s="56"/>
      <c r="T192" s="51"/>
      <c r="U192" s="26"/>
      <c r="V192" s="26"/>
      <c r="W192" s="26"/>
      <c r="X192" s="26"/>
      <c r="Y192" s="26"/>
      <c r="Z192" s="26"/>
      <c r="AA192" s="26"/>
      <c r="AB192" s="26"/>
      <c r="AC192" s="26"/>
      <c r="AD192" s="26"/>
      <c r="AE192" s="26"/>
      <c r="AF192" s="26"/>
      <c r="AG192" s="26"/>
      <c r="AH192" s="26"/>
      <c r="AI192" s="26"/>
      <c r="AJ192" s="26"/>
      <c r="AK192" s="26"/>
      <c r="AL192" s="56"/>
    </row>
    <row r="193" spans="1:38">
      <c r="A193" s="51"/>
      <c r="B193" s="26"/>
      <c r="C193" s="26"/>
      <c r="D193" s="26"/>
      <c r="E193" s="26"/>
      <c r="F193" s="26"/>
      <c r="G193" s="26"/>
      <c r="H193" s="26"/>
      <c r="I193" s="26"/>
      <c r="J193" s="26"/>
      <c r="K193" s="26"/>
      <c r="L193" s="26"/>
      <c r="M193" s="26"/>
      <c r="N193" s="26"/>
      <c r="O193" s="26"/>
      <c r="P193" s="26"/>
      <c r="Q193" s="26"/>
      <c r="R193" s="26"/>
      <c r="S193" s="56"/>
      <c r="T193" s="51"/>
      <c r="U193" s="26"/>
      <c r="V193" s="26"/>
      <c r="W193" s="26"/>
      <c r="X193" s="26"/>
      <c r="Y193" s="26"/>
      <c r="Z193" s="26"/>
      <c r="AA193" s="26"/>
      <c r="AB193" s="26"/>
      <c r="AC193" s="26"/>
      <c r="AD193" s="26"/>
      <c r="AE193" s="26"/>
      <c r="AF193" s="26"/>
      <c r="AG193" s="26"/>
      <c r="AH193" s="26"/>
      <c r="AI193" s="26"/>
      <c r="AJ193" s="26"/>
      <c r="AK193" s="26"/>
      <c r="AL193" s="56"/>
    </row>
    <row r="194" spans="1:38" ht="18">
      <c r="A194" s="51"/>
      <c r="B194" s="26"/>
      <c r="C194" s="26"/>
      <c r="D194" s="26"/>
      <c r="E194" s="26"/>
      <c r="F194" s="26"/>
      <c r="G194" s="26"/>
      <c r="H194" s="26"/>
      <c r="I194" s="26"/>
      <c r="J194" s="430" t="s">
        <v>125</v>
      </c>
      <c r="K194" s="430"/>
      <c r="L194" s="430"/>
      <c r="M194" s="430"/>
      <c r="N194" s="26"/>
      <c r="O194" s="430" t="s">
        <v>46</v>
      </c>
      <c r="P194" s="430"/>
      <c r="Q194" s="430"/>
      <c r="R194" s="430"/>
      <c r="S194" s="55"/>
      <c r="T194" s="51"/>
      <c r="U194" s="26"/>
      <c r="V194" s="26"/>
      <c r="W194" s="26"/>
      <c r="X194" s="26"/>
      <c r="Y194" s="26"/>
      <c r="Z194" s="26"/>
      <c r="AA194" s="26"/>
      <c r="AB194" s="26"/>
      <c r="AC194" s="430" t="s">
        <v>125</v>
      </c>
      <c r="AD194" s="430"/>
      <c r="AE194" s="430"/>
      <c r="AF194" s="430"/>
      <c r="AG194" s="26"/>
      <c r="AH194" s="430" t="s">
        <v>46</v>
      </c>
      <c r="AI194" s="430"/>
      <c r="AJ194" s="430"/>
      <c r="AK194" s="430"/>
      <c r="AL194" s="55"/>
    </row>
    <row r="195" spans="1:38">
      <c r="A195" s="51"/>
      <c r="B195" s="26"/>
      <c r="C195" s="26"/>
      <c r="D195" s="26"/>
      <c r="E195" s="26"/>
      <c r="F195" s="26"/>
      <c r="G195" s="26"/>
      <c r="H195" s="26"/>
      <c r="I195" s="26"/>
      <c r="J195" s="26"/>
      <c r="K195" s="26"/>
      <c r="L195" s="26"/>
      <c r="M195" s="26"/>
      <c r="N195" s="26"/>
      <c r="O195" s="26"/>
      <c r="P195" s="26"/>
      <c r="Q195" s="26"/>
      <c r="R195" s="26"/>
      <c r="S195" s="56"/>
      <c r="T195" s="51"/>
      <c r="U195" s="26"/>
      <c r="V195" s="26"/>
      <c r="W195" s="26"/>
      <c r="X195" s="26"/>
      <c r="Y195" s="26"/>
      <c r="Z195" s="26"/>
      <c r="AA195" s="26"/>
      <c r="AB195" s="26"/>
      <c r="AC195" s="26"/>
      <c r="AD195" s="26"/>
      <c r="AE195" s="26"/>
      <c r="AF195" s="26"/>
      <c r="AG195" s="26"/>
      <c r="AH195" s="26"/>
      <c r="AI195" s="26"/>
      <c r="AJ195" s="26"/>
      <c r="AK195" s="26"/>
      <c r="AL195" s="56"/>
    </row>
    <row r="196" spans="1:38">
      <c r="A196" s="51"/>
      <c r="B196" s="26"/>
      <c r="C196" s="26"/>
      <c r="D196" s="26"/>
      <c r="E196" s="26"/>
      <c r="F196" s="26"/>
      <c r="G196" s="26"/>
      <c r="H196" s="26"/>
      <c r="I196" s="26"/>
      <c r="J196" s="26"/>
      <c r="K196" s="26"/>
      <c r="L196" s="26"/>
      <c r="M196" s="26"/>
      <c r="N196" s="26"/>
      <c r="O196" s="26"/>
      <c r="P196" s="26"/>
      <c r="Q196" s="26"/>
      <c r="R196" s="26"/>
      <c r="S196" s="56"/>
      <c r="T196" s="51"/>
      <c r="U196" s="26"/>
      <c r="V196" s="26"/>
      <c r="W196" s="26"/>
      <c r="X196" s="26"/>
      <c r="Y196" s="26"/>
      <c r="Z196" s="26"/>
      <c r="AA196" s="26"/>
      <c r="AB196" s="26"/>
      <c r="AC196" s="26"/>
      <c r="AD196" s="26"/>
      <c r="AE196" s="26"/>
      <c r="AF196" s="26"/>
      <c r="AG196" s="26"/>
      <c r="AH196" s="26"/>
      <c r="AI196" s="26"/>
      <c r="AJ196" s="26"/>
      <c r="AK196" s="26"/>
      <c r="AL196" s="56"/>
    </row>
    <row r="197" spans="1:38">
      <c r="A197" s="51"/>
      <c r="B197" s="26"/>
      <c r="C197" s="26"/>
      <c r="D197" s="26"/>
      <c r="E197" s="26"/>
      <c r="F197" s="26"/>
      <c r="G197" s="26"/>
      <c r="H197" s="26"/>
      <c r="I197" s="26"/>
      <c r="J197" s="26"/>
      <c r="K197" s="26"/>
      <c r="L197" s="26"/>
      <c r="M197" s="26"/>
      <c r="N197" s="26"/>
      <c r="O197" s="26"/>
      <c r="P197" s="26"/>
      <c r="Q197" s="26"/>
      <c r="R197" s="26"/>
      <c r="S197" s="56"/>
      <c r="T197" s="51"/>
      <c r="U197" s="26"/>
      <c r="V197" s="26"/>
      <c r="W197" s="26"/>
      <c r="X197" s="26"/>
      <c r="Y197" s="26"/>
      <c r="Z197" s="26"/>
      <c r="AA197" s="26"/>
      <c r="AB197" s="26"/>
      <c r="AC197" s="26"/>
      <c r="AD197" s="26"/>
      <c r="AE197" s="26"/>
      <c r="AF197" s="26"/>
      <c r="AG197" s="26"/>
      <c r="AH197" s="26"/>
      <c r="AI197" s="26"/>
      <c r="AJ197" s="26"/>
      <c r="AK197" s="26"/>
      <c r="AL197" s="56"/>
    </row>
    <row r="198" spans="1:38">
      <c r="A198" s="51"/>
      <c r="B198" s="26"/>
      <c r="C198" s="26"/>
      <c r="D198" s="26"/>
      <c r="E198" s="26"/>
      <c r="F198" s="26"/>
      <c r="G198" s="26"/>
      <c r="H198" s="26"/>
      <c r="I198" s="26"/>
      <c r="J198" s="26"/>
      <c r="K198" s="26"/>
      <c r="L198" s="26"/>
      <c r="M198" s="26"/>
      <c r="N198" s="26"/>
      <c r="O198" s="26"/>
      <c r="P198" s="26"/>
      <c r="Q198" s="26"/>
      <c r="R198" s="26"/>
      <c r="S198" s="56"/>
      <c r="T198" s="51"/>
      <c r="U198" s="26"/>
      <c r="V198" s="26"/>
      <c r="W198" s="26"/>
      <c r="X198" s="26"/>
      <c r="Y198" s="26"/>
      <c r="Z198" s="26"/>
      <c r="AA198" s="26"/>
      <c r="AB198" s="26"/>
      <c r="AC198" s="26"/>
      <c r="AD198" s="26"/>
      <c r="AE198" s="26"/>
      <c r="AF198" s="26"/>
      <c r="AG198" s="26"/>
      <c r="AH198" s="26"/>
      <c r="AI198" s="26"/>
      <c r="AJ198" s="26"/>
      <c r="AK198" s="26"/>
      <c r="AL198" s="56"/>
    </row>
    <row r="199" spans="1:38">
      <c r="A199" s="51"/>
      <c r="B199" s="26"/>
      <c r="C199" s="26"/>
      <c r="D199" s="26"/>
      <c r="E199" s="26"/>
      <c r="F199" s="26"/>
      <c r="G199" s="26"/>
      <c r="H199" s="26"/>
      <c r="I199" s="26"/>
      <c r="J199" s="26"/>
      <c r="K199" s="26"/>
      <c r="L199" s="26"/>
      <c r="M199" s="26"/>
      <c r="N199" s="26"/>
      <c r="O199" s="26"/>
      <c r="P199" s="26"/>
      <c r="Q199" s="26"/>
      <c r="R199" s="26"/>
      <c r="S199" s="56"/>
      <c r="T199" s="51"/>
      <c r="U199" s="26"/>
      <c r="V199" s="26"/>
      <c r="W199" s="26"/>
      <c r="X199" s="26"/>
      <c r="Y199" s="26"/>
      <c r="Z199" s="26"/>
      <c r="AA199" s="26"/>
      <c r="AB199" s="26"/>
      <c r="AC199" s="26"/>
      <c r="AD199" s="26"/>
      <c r="AE199" s="26"/>
      <c r="AF199" s="26"/>
      <c r="AG199" s="26"/>
      <c r="AH199" s="26"/>
      <c r="AI199" s="26"/>
      <c r="AJ199" s="26"/>
      <c r="AK199" s="26"/>
      <c r="AL199" s="56"/>
    </row>
    <row r="200" spans="1:38">
      <c r="A200" s="51"/>
      <c r="B200" s="26"/>
      <c r="C200" s="26"/>
      <c r="D200" s="26"/>
      <c r="E200" s="26"/>
      <c r="F200" s="26"/>
      <c r="G200" s="26"/>
      <c r="H200" s="26"/>
      <c r="I200" s="26"/>
      <c r="J200" s="26"/>
      <c r="K200" s="26"/>
      <c r="L200" s="26"/>
      <c r="M200" s="26"/>
      <c r="N200" s="26"/>
      <c r="O200" s="26"/>
      <c r="P200" s="26"/>
      <c r="Q200" s="26"/>
      <c r="R200" s="26"/>
      <c r="S200" s="56"/>
      <c r="T200" s="51"/>
      <c r="U200" s="26"/>
      <c r="V200" s="26"/>
      <c r="W200" s="26"/>
      <c r="X200" s="26"/>
      <c r="Y200" s="26"/>
      <c r="Z200" s="26"/>
      <c r="AA200" s="26"/>
      <c r="AB200" s="26"/>
      <c r="AC200" s="26"/>
      <c r="AD200" s="26"/>
      <c r="AE200" s="26"/>
      <c r="AF200" s="26"/>
      <c r="AG200" s="26"/>
      <c r="AH200" s="26"/>
      <c r="AI200" s="26"/>
      <c r="AJ200" s="26"/>
      <c r="AK200" s="26"/>
      <c r="AL200" s="56"/>
    </row>
    <row r="201" spans="1:38" ht="18">
      <c r="A201" s="51"/>
      <c r="B201" s="57"/>
      <c r="C201" s="58"/>
      <c r="D201" s="58"/>
      <c r="E201" s="59"/>
      <c r="F201" s="60"/>
      <c r="G201" s="26"/>
      <c r="H201" s="26"/>
      <c r="I201" s="26"/>
      <c r="J201" s="26"/>
      <c r="K201" s="26"/>
      <c r="L201" s="26"/>
      <c r="M201" s="26"/>
      <c r="N201" s="26"/>
      <c r="O201" s="26"/>
      <c r="P201" s="26"/>
      <c r="Q201" s="26"/>
      <c r="R201" s="26"/>
      <c r="S201" s="56"/>
      <c r="T201" s="51"/>
      <c r="U201" s="57"/>
      <c r="V201" s="58"/>
      <c r="W201" s="58"/>
      <c r="X201" s="59"/>
      <c r="Y201" s="60"/>
      <c r="Z201" s="26"/>
      <c r="AA201" s="26"/>
      <c r="AB201" s="26"/>
      <c r="AC201" s="26"/>
      <c r="AD201" s="26"/>
      <c r="AE201" s="26"/>
      <c r="AF201" s="26"/>
      <c r="AG201" s="26"/>
      <c r="AH201" s="26"/>
      <c r="AI201" s="26"/>
      <c r="AJ201" s="26"/>
      <c r="AK201" s="26"/>
      <c r="AL201" s="56"/>
    </row>
    <row r="202" spans="1:38">
      <c r="A202" s="51"/>
      <c r="B202" s="62"/>
      <c r="C202" s="26"/>
      <c r="D202" s="26"/>
      <c r="E202" s="27"/>
      <c r="F202" s="26"/>
      <c r="G202" s="26"/>
      <c r="H202" s="26"/>
      <c r="I202" s="26"/>
      <c r="J202" s="26"/>
      <c r="K202" s="26"/>
      <c r="L202" s="26"/>
      <c r="M202" s="26"/>
      <c r="N202" s="26"/>
      <c r="O202" s="26"/>
      <c r="P202" s="26"/>
      <c r="Q202" s="26"/>
      <c r="R202" s="26"/>
      <c r="S202" s="56"/>
      <c r="T202" s="51"/>
      <c r="U202" s="62"/>
      <c r="V202" s="26"/>
      <c r="W202" s="26"/>
      <c r="X202" s="27"/>
      <c r="Y202" s="26"/>
      <c r="Z202" s="26"/>
      <c r="AA202" s="26"/>
      <c r="AB202" s="26"/>
      <c r="AC202" s="26"/>
      <c r="AD202" s="26"/>
      <c r="AE202" s="26"/>
      <c r="AF202" s="26"/>
      <c r="AG202" s="26"/>
      <c r="AH202" s="26"/>
      <c r="AI202" s="26"/>
      <c r="AJ202" s="26"/>
      <c r="AK202" s="26"/>
      <c r="AL202" s="56"/>
    </row>
    <row r="203" spans="1:38">
      <c r="A203" s="51"/>
      <c r="B203" s="62"/>
      <c r="C203" s="26"/>
      <c r="D203" s="26"/>
      <c r="E203" s="27"/>
      <c r="F203" s="26"/>
      <c r="G203" s="26"/>
      <c r="H203" s="26"/>
      <c r="I203" s="26"/>
      <c r="J203" s="26"/>
      <c r="K203" s="26"/>
      <c r="L203" s="26"/>
      <c r="M203" s="26"/>
      <c r="N203" s="26"/>
      <c r="O203" s="26"/>
      <c r="P203" s="26"/>
      <c r="Q203" s="26"/>
      <c r="R203" s="26"/>
      <c r="S203" s="56"/>
      <c r="T203" s="51"/>
      <c r="U203" s="62"/>
      <c r="V203" s="26"/>
      <c r="W203" s="26"/>
      <c r="X203" s="27"/>
      <c r="Y203" s="26"/>
      <c r="Z203" s="26"/>
      <c r="AA203" s="26"/>
      <c r="AB203" s="26"/>
      <c r="AC203" s="26"/>
      <c r="AD203" s="26"/>
      <c r="AE203" s="26"/>
      <c r="AF203" s="26"/>
      <c r="AG203" s="26"/>
      <c r="AH203" s="26"/>
      <c r="AI203" s="26"/>
      <c r="AJ203" s="26"/>
      <c r="AK203" s="26"/>
      <c r="AL203" s="56"/>
    </row>
    <row r="204" spans="1:38">
      <c r="A204" s="51"/>
      <c r="B204" s="62"/>
      <c r="C204" s="26"/>
      <c r="D204" s="26"/>
      <c r="E204" s="27"/>
      <c r="F204" s="26"/>
      <c r="G204" s="26"/>
      <c r="H204" s="26"/>
      <c r="I204" s="26"/>
      <c r="J204" s="428" t="str">
        <f>"E1 = "&amp;'8.0'!B3</f>
        <v>E1 = Base de datos con información relevante de las encuestas y de vigilancia epidemiológica (inventario).</v>
      </c>
      <c r="K204" s="428"/>
      <c r="L204" s="428"/>
      <c r="M204" s="428"/>
      <c r="N204" s="428"/>
      <c r="O204" s="428"/>
      <c r="P204" s="428"/>
      <c r="Q204" s="428"/>
      <c r="R204" s="428"/>
      <c r="S204" s="429"/>
      <c r="T204" s="51"/>
      <c r="U204" s="62"/>
      <c r="V204" s="26"/>
      <c r="W204" s="26"/>
      <c r="X204" s="27"/>
      <c r="Y204" s="26"/>
      <c r="Z204" s="26"/>
      <c r="AA204" s="26"/>
      <c r="AB204" s="26"/>
      <c r="AC204" s="428" t="str">
        <f>"E1 = "&amp;'8.0'!B3</f>
        <v>E1 = Base de datos con información relevante de las encuestas y de vigilancia epidemiológica (inventario).</v>
      </c>
      <c r="AD204" s="428"/>
      <c r="AE204" s="428"/>
      <c r="AF204" s="428"/>
      <c r="AG204" s="428"/>
      <c r="AH204" s="428"/>
      <c r="AI204" s="428"/>
      <c r="AJ204" s="428"/>
      <c r="AK204" s="428"/>
      <c r="AL204" s="429"/>
    </row>
    <row r="205" spans="1:38">
      <c r="A205" s="51"/>
      <c r="B205" s="62"/>
      <c r="C205" s="26"/>
      <c r="D205" s="26"/>
      <c r="E205" s="27"/>
      <c r="F205" s="26"/>
      <c r="G205" s="26"/>
      <c r="H205" s="26"/>
      <c r="I205" s="26"/>
      <c r="J205" s="428" t="str">
        <f>"E2 = "&amp;'8.0'!B9</f>
        <v>E2 = Protocolos para encuestas y vigilancia rutinaria</v>
      </c>
      <c r="K205" s="428"/>
      <c r="L205" s="428"/>
      <c r="M205" s="428"/>
      <c r="N205" s="428"/>
      <c r="O205" s="428"/>
      <c r="P205" s="428"/>
      <c r="Q205" s="428"/>
      <c r="R205" s="428"/>
      <c r="S205" s="429"/>
      <c r="T205" s="51"/>
      <c r="U205" s="62"/>
      <c r="V205" s="26"/>
      <c r="W205" s="26"/>
      <c r="X205" s="27"/>
      <c r="Y205" s="26"/>
      <c r="Z205" s="26"/>
      <c r="AA205" s="26"/>
      <c r="AB205" s="26"/>
      <c r="AC205" s="428" t="str">
        <f>"E2 = "&amp;'8.0'!B9</f>
        <v>E2 = Protocolos para encuestas y vigilancia rutinaria</v>
      </c>
      <c r="AD205" s="428"/>
      <c r="AE205" s="428"/>
      <c r="AF205" s="428"/>
      <c r="AG205" s="428"/>
      <c r="AH205" s="428"/>
      <c r="AI205" s="428"/>
      <c r="AJ205" s="428"/>
      <c r="AK205" s="428"/>
      <c r="AL205" s="429"/>
    </row>
    <row r="206" spans="1:38">
      <c r="A206" s="51"/>
      <c r="B206" s="62"/>
      <c r="C206" s="26"/>
      <c r="D206" s="26"/>
      <c r="E206" s="27"/>
      <c r="F206" s="26"/>
      <c r="G206" s="26"/>
      <c r="H206" s="26"/>
      <c r="I206" s="26"/>
      <c r="J206" s="428" t="str">
        <f>"E3 = "&amp;'8.0'!B15</f>
        <v xml:space="preserve">E3 = Sistema de vigilancia funcional </v>
      </c>
      <c r="K206" s="428"/>
      <c r="L206" s="428"/>
      <c r="M206" s="428"/>
      <c r="N206" s="428"/>
      <c r="O206" s="428"/>
      <c r="P206" s="428"/>
      <c r="Q206" s="428"/>
      <c r="R206" s="428"/>
      <c r="S206" s="429"/>
      <c r="T206" s="51"/>
      <c r="U206" s="62"/>
      <c r="V206" s="26"/>
      <c r="W206" s="26"/>
      <c r="X206" s="27"/>
      <c r="Y206" s="26"/>
      <c r="Z206" s="26"/>
      <c r="AA206" s="26"/>
      <c r="AB206" s="26"/>
      <c r="AC206" s="428" t="str">
        <f>"E3 = "&amp;'8.0'!B15</f>
        <v xml:space="preserve">E3 = Sistema de vigilancia funcional </v>
      </c>
      <c r="AD206" s="428"/>
      <c r="AE206" s="428"/>
      <c r="AF206" s="428"/>
      <c r="AG206" s="428"/>
      <c r="AH206" s="428"/>
      <c r="AI206" s="428"/>
      <c r="AJ206" s="428"/>
      <c r="AK206" s="428"/>
      <c r="AL206" s="429"/>
    </row>
    <row r="207" spans="1:38">
      <c r="A207" s="51"/>
      <c r="B207" s="26"/>
      <c r="C207" s="26"/>
      <c r="D207" s="26"/>
      <c r="E207" s="26"/>
      <c r="F207" s="26"/>
      <c r="G207" s="26"/>
      <c r="H207" s="26"/>
      <c r="I207" s="26"/>
      <c r="J207" s="26"/>
      <c r="K207" s="26"/>
      <c r="L207" s="26"/>
      <c r="M207" s="26"/>
      <c r="N207" s="26"/>
      <c r="O207" s="26"/>
      <c r="P207" s="26"/>
      <c r="Q207" s="26"/>
      <c r="R207" s="26"/>
      <c r="S207" s="56"/>
      <c r="T207" s="51"/>
      <c r="U207" s="26"/>
      <c r="V207" s="26"/>
      <c r="W207" s="26"/>
      <c r="X207" s="26"/>
      <c r="Y207" s="26"/>
      <c r="Z207" s="26"/>
      <c r="AA207" s="26"/>
      <c r="AB207" s="26"/>
      <c r="AC207" s="26"/>
      <c r="AD207" s="26"/>
      <c r="AE207" s="26"/>
      <c r="AF207" s="26"/>
      <c r="AG207" s="26"/>
      <c r="AH207" s="26"/>
      <c r="AI207" s="26"/>
      <c r="AJ207" s="26"/>
      <c r="AK207" s="26"/>
      <c r="AL207" s="56"/>
    </row>
    <row r="208" spans="1:38" ht="31.5" customHeight="1">
      <c r="A208" s="51"/>
      <c r="B208" s="433" t="s">
        <v>133</v>
      </c>
      <c r="C208" s="433"/>
      <c r="D208" s="433"/>
      <c r="E208" s="433"/>
      <c r="F208" s="433"/>
      <c r="G208" s="433"/>
      <c r="H208" s="433"/>
      <c r="I208" s="433"/>
      <c r="J208" s="433"/>
      <c r="K208" s="433"/>
      <c r="L208" s="433"/>
      <c r="M208" s="433"/>
      <c r="N208" s="433"/>
      <c r="O208" s="433"/>
      <c r="P208" s="433"/>
      <c r="Q208" s="433"/>
      <c r="R208" s="433"/>
      <c r="S208" s="52"/>
      <c r="T208" s="51"/>
      <c r="U208" s="433" t="s">
        <v>133</v>
      </c>
      <c r="V208" s="433"/>
      <c r="W208" s="433"/>
      <c r="X208" s="433"/>
      <c r="Y208" s="433"/>
      <c r="Z208" s="433"/>
      <c r="AA208" s="433"/>
      <c r="AB208" s="433"/>
      <c r="AC208" s="433"/>
      <c r="AD208" s="433"/>
      <c r="AE208" s="433"/>
      <c r="AF208" s="433"/>
      <c r="AG208" s="433"/>
      <c r="AH208" s="433"/>
      <c r="AI208" s="433"/>
      <c r="AJ208" s="433"/>
      <c r="AK208" s="433"/>
      <c r="AL208" s="52"/>
    </row>
    <row r="209" spans="1:38" ht="18">
      <c r="A209" s="51"/>
      <c r="B209" s="430" t="s">
        <v>124</v>
      </c>
      <c r="C209" s="430"/>
      <c r="D209" s="430"/>
      <c r="E209" s="430"/>
      <c r="F209" s="430"/>
      <c r="G209" s="430"/>
      <c r="H209" s="430"/>
      <c r="I209" s="26"/>
      <c r="J209" s="430" t="s">
        <v>41</v>
      </c>
      <c r="K209" s="430"/>
      <c r="L209" s="430"/>
      <c r="M209" s="430"/>
      <c r="N209" s="26"/>
      <c r="O209" s="430" t="s">
        <v>45</v>
      </c>
      <c r="P209" s="430"/>
      <c r="Q209" s="430"/>
      <c r="R209" s="430"/>
      <c r="S209" s="55"/>
      <c r="T209" s="51"/>
      <c r="U209" s="430" t="s">
        <v>124</v>
      </c>
      <c r="V209" s="430"/>
      <c r="W209" s="430"/>
      <c r="X209" s="430"/>
      <c r="Y209" s="430"/>
      <c r="Z209" s="430"/>
      <c r="AA209" s="430"/>
      <c r="AB209" s="26"/>
      <c r="AC209" s="430" t="s">
        <v>41</v>
      </c>
      <c r="AD209" s="430"/>
      <c r="AE209" s="430"/>
      <c r="AF209" s="430"/>
      <c r="AG209" s="26"/>
      <c r="AH209" s="430" t="s">
        <v>45</v>
      </c>
      <c r="AI209" s="430"/>
      <c r="AJ209" s="430"/>
      <c r="AK209" s="430"/>
      <c r="AL209" s="55"/>
    </row>
    <row r="210" spans="1:38">
      <c r="A210" s="51"/>
      <c r="B210" s="26"/>
      <c r="C210" s="26"/>
      <c r="D210" s="26"/>
      <c r="E210" s="26"/>
      <c r="F210" s="26"/>
      <c r="G210" s="26"/>
      <c r="H210" s="26"/>
      <c r="I210" s="26"/>
      <c r="J210" s="26"/>
      <c r="K210" s="26"/>
      <c r="L210" s="26"/>
      <c r="M210" s="26"/>
      <c r="N210" s="26"/>
      <c r="O210" s="26"/>
      <c r="P210" s="26"/>
      <c r="Q210" s="26"/>
      <c r="R210" s="26"/>
      <c r="S210" s="56"/>
      <c r="T210" s="51"/>
      <c r="U210" s="26"/>
      <c r="V210" s="26"/>
      <c r="W210" s="26"/>
      <c r="X210" s="26"/>
      <c r="Y210" s="26"/>
      <c r="Z210" s="26"/>
      <c r="AA210" s="26"/>
      <c r="AB210" s="26"/>
      <c r="AC210" s="26"/>
      <c r="AD210" s="26"/>
      <c r="AE210" s="26"/>
      <c r="AF210" s="26"/>
      <c r="AG210" s="26"/>
      <c r="AH210" s="26"/>
      <c r="AI210" s="26"/>
      <c r="AJ210" s="26"/>
      <c r="AK210" s="26"/>
      <c r="AL210" s="56"/>
    </row>
    <row r="211" spans="1:38">
      <c r="A211" s="51"/>
      <c r="B211" s="26"/>
      <c r="C211" s="26"/>
      <c r="D211" s="26"/>
      <c r="E211" s="26"/>
      <c r="F211" s="26"/>
      <c r="G211" s="26"/>
      <c r="H211" s="26"/>
      <c r="I211" s="26"/>
      <c r="J211" s="26"/>
      <c r="K211" s="26"/>
      <c r="L211" s="26"/>
      <c r="M211" s="26"/>
      <c r="N211" s="26"/>
      <c r="O211" s="26"/>
      <c r="P211" s="26"/>
      <c r="Q211" s="26"/>
      <c r="R211" s="26"/>
      <c r="S211" s="56"/>
      <c r="T211" s="51"/>
      <c r="U211" s="26"/>
      <c r="V211" s="26"/>
      <c r="W211" s="26"/>
      <c r="X211" s="26"/>
      <c r="Y211" s="26"/>
      <c r="Z211" s="26"/>
      <c r="AA211" s="26"/>
      <c r="AB211" s="26"/>
      <c r="AC211" s="26"/>
      <c r="AD211" s="26"/>
      <c r="AE211" s="26"/>
      <c r="AF211" s="26"/>
      <c r="AG211" s="26"/>
      <c r="AH211" s="26"/>
      <c r="AI211" s="26"/>
      <c r="AJ211" s="26"/>
      <c r="AK211" s="26"/>
      <c r="AL211" s="56"/>
    </row>
    <row r="212" spans="1:38">
      <c r="A212" s="51"/>
      <c r="B212" s="26"/>
      <c r="C212" s="26"/>
      <c r="D212" s="26"/>
      <c r="E212" s="26"/>
      <c r="F212" s="26"/>
      <c r="G212" s="26"/>
      <c r="H212" s="26"/>
      <c r="I212" s="26"/>
      <c r="J212" s="26"/>
      <c r="K212" s="26"/>
      <c r="L212" s="26"/>
      <c r="M212" s="26"/>
      <c r="N212" s="26"/>
      <c r="O212" s="26"/>
      <c r="P212" s="26"/>
      <c r="Q212" s="26"/>
      <c r="R212" s="26"/>
      <c r="S212" s="56"/>
      <c r="T212" s="51"/>
      <c r="U212" s="26"/>
      <c r="V212" s="26"/>
      <c r="W212" s="26"/>
      <c r="X212" s="26"/>
      <c r="Y212" s="26"/>
      <c r="Z212" s="26"/>
      <c r="AA212" s="26"/>
      <c r="AB212" s="26"/>
      <c r="AC212" s="26"/>
      <c r="AD212" s="26"/>
      <c r="AE212" s="26"/>
      <c r="AF212" s="26"/>
      <c r="AG212" s="26"/>
      <c r="AH212" s="26"/>
      <c r="AI212" s="26"/>
      <c r="AJ212" s="26"/>
      <c r="AK212" s="26"/>
      <c r="AL212" s="56"/>
    </row>
    <row r="213" spans="1:38">
      <c r="A213" s="51"/>
      <c r="B213" s="26"/>
      <c r="C213" s="26"/>
      <c r="D213" s="26"/>
      <c r="E213" s="26"/>
      <c r="F213" s="26"/>
      <c r="G213" s="26"/>
      <c r="H213" s="26"/>
      <c r="I213" s="26"/>
      <c r="J213" s="26"/>
      <c r="K213" s="26"/>
      <c r="L213" s="26"/>
      <c r="M213" s="26"/>
      <c r="N213" s="26"/>
      <c r="O213" s="26"/>
      <c r="P213" s="26"/>
      <c r="Q213" s="26"/>
      <c r="R213" s="26"/>
      <c r="S213" s="56"/>
      <c r="T213" s="51"/>
      <c r="U213" s="26"/>
      <c r="V213" s="26"/>
      <c r="W213" s="26"/>
      <c r="X213" s="26"/>
      <c r="Y213" s="26"/>
      <c r="Z213" s="26"/>
      <c r="AA213" s="26"/>
      <c r="AB213" s="26"/>
      <c r="AC213" s="26"/>
      <c r="AD213" s="26"/>
      <c r="AE213" s="26"/>
      <c r="AF213" s="26"/>
      <c r="AG213" s="26"/>
      <c r="AH213" s="26"/>
      <c r="AI213" s="26"/>
      <c r="AJ213" s="26"/>
      <c r="AK213" s="26"/>
      <c r="AL213" s="56"/>
    </row>
    <row r="214" spans="1:38">
      <c r="A214" s="51"/>
      <c r="B214" s="26"/>
      <c r="C214" s="26"/>
      <c r="D214" s="26"/>
      <c r="E214" s="26"/>
      <c r="F214" s="26"/>
      <c r="G214" s="26"/>
      <c r="H214" s="26"/>
      <c r="I214" s="26"/>
      <c r="J214" s="26"/>
      <c r="K214" s="26"/>
      <c r="L214" s="26"/>
      <c r="M214" s="26"/>
      <c r="N214" s="26"/>
      <c r="O214" s="26"/>
      <c r="P214" s="26"/>
      <c r="Q214" s="26"/>
      <c r="R214" s="26"/>
      <c r="S214" s="56"/>
      <c r="T214" s="51"/>
      <c r="U214" s="26"/>
      <c r="V214" s="26"/>
      <c r="W214" s="26"/>
      <c r="X214" s="26"/>
      <c r="Y214" s="26"/>
      <c r="Z214" s="26"/>
      <c r="AA214" s="26"/>
      <c r="AB214" s="26"/>
      <c r="AC214" s="26"/>
      <c r="AD214" s="26"/>
      <c r="AE214" s="26"/>
      <c r="AF214" s="26"/>
      <c r="AG214" s="26"/>
      <c r="AH214" s="26"/>
      <c r="AI214" s="26"/>
      <c r="AJ214" s="26"/>
      <c r="AK214" s="26"/>
      <c r="AL214" s="56"/>
    </row>
    <row r="215" spans="1:38">
      <c r="A215" s="51"/>
      <c r="B215" s="26"/>
      <c r="C215" s="26"/>
      <c r="D215" s="26"/>
      <c r="E215" s="26"/>
      <c r="F215" s="26"/>
      <c r="G215" s="26"/>
      <c r="H215" s="26"/>
      <c r="I215" s="26"/>
      <c r="J215" s="26"/>
      <c r="K215" s="26"/>
      <c r="L215" s="26"/>
      <c r="M215" s="26"/>
      <c r="N215" s="26"/>
      <c r="O215" s="26"/>
      <c r="P215" s="26"/>
      <c r="Q215" s="26"/>
      <c r="R215" s="26"/>
      <c r="S215" s="56"/>
      <c r="T215" s="51"/>
      <c r="U215" s="26"/>
      <c r="V215" s="26"/>
      <c r="W215" s="26"/>
      <c r="X215" s="26"/>
      <c r="Y215" s="26"/>
      <c r="Z215" s="26"/>
      <c r="AA215" s="26"/>
      <c r="AB215" s="26"/>
      <c r="AC215" s="26"/>
      <c r="AD215" s="26"/>
      <c r="AE215" s="26"/>
      <c r="AF215" s="26"/>
      <c r="AG215" s="26"/>
      <c r="AH215" s="26"/>
      <c r="AI215" s="26"/>
      <c r="AJ215" s="26"/>
      <c r="AK215" s="26"/>
      <c r="AL215" s="56"/>
    </row>
    <row r="216" spans="1:38">
      <c r="A216" s="51"/>
      <c r="B216" s="26"/>
      <c r="C216" s="26"/>
      <c r="D216" s="26"/>
      <c r="E216" s="26"/>
      <c r="F216" s="26"/>
      <c r="G216" s="26"/>
      <c r="H216" s="26"/>
      <c r="I216" s="26"/>
      <c r="J216" s="26"/>
      <c r="K216" s="26"/>
      <c r="L216" s="26"/>
      <c r="M216" s="26"/>
      <c r="N216" s="26"/>
      <c r="O216" s="26"/>
      <c r="P216" s="26"/>
      <c r="Q216" s="26"/>
      <c r="R216" s="26"/>
      <c r="S216" s="56"/>
      <c r="T216" s="51"/>
      <c r="U216" s="26"/>
      <c r="V216" s="26"/>
      <c r="W216" s="26"/>
      <c r="X216" s="26"/>
      <c r="Y216" s="26"/>
      <c r="Z216" s="26"/>
      <c r="AA216" s="26"/>
      <c r="AB216" s="26"/>
      <c r="AC216" s="26"/>
      <c r="AD216" s="26"/>
      <c r="AE216" s="26"/>
      <c r="AF216" s="26"/>
      <c r="AG216" s="26"/>
      <c r="AH216" s="26"/>
      <c r="AI216" s="26"/>
      <c r="AJ216" s="26"/>
      <c r="AK216" s="26"/>
      <c r="AL216" s="56"/>
    </row>
    <row r="217" spans="1:38">
      <c r="A217" s="51"/>
      <c r="B217" s="26"/>
      <c r="C217" s="26"/>
      <c r="D217" s="26"/>
      <c r="E217" s="26"/>
      <c r="F217" s="26"/>
      <c r="G217" s="26"/>
      <c r="H217" s="26"/>
      <c r="I217" s="26"/>
      <c r="J217" s="26"/>
      <c r="K217" s="26"/>
      <c r="L217" s="26"/>
      <c r="M217" s="26"/>
      <c r="N217" s="26"/>
      <c r="O217" s="26"/>
      <c r="P217" s="26"/>
      <c r="Q217" s="26"/>
      <c r="R217" s="26"/>
      <c r="S217" s="56"/>
      <c r="T217" s="51"/>
      <c r="U217" s="26"/>
      <c r="V217" s="26"/>
      <c r="W217" s="26"/>
      <c r="X217" s="26"/>
      <c r="Y217" s="26"/>
      <c r="Z217" s="26"/>
      <c r="AA217" s="26"/>
      <c r="AB217" s="26"/>
      <c r="AC217" s="26"/>
      <c r="AD217" s="26"/>
      <c r="AE217" s="26"/>
      <c r="AF217" s="26"/>
      <c r="AG217" s="26"/>
      <c r="AH217" s="26"/>
      <c r="AI217" s="26"/>
      <c r="AJ217" s="26"/>
      <c r="AK217" s="26"/>
      <c r="AL217" s="56"/>
    </row>
    <row r="218" spans="1:38">
      <c r="A218" s="51"/>
      <c r="B218" s="26"/>
      <c r="C218" s="26"/>
      <c r="D218" s="26"/>
      <c r="E218" s="26"/>
      <c r="F218" s="26"/>
      <c r="G218" s="26"/>
      <c r="H218" s="26"/>
      <c r="I218" s="26"/>
      <c r="J218" s="26"/>
      <c r="K218" s="26"/>
      <c r="L218" s="26"/>
      <c r="M218" s="26"/>
      <c r="N218" s="26"/>
      <c r="O218" s="26"/>
      <c r="P218" s="26"/>
      <c r="Q218" s="26"/>
      <c r="R218" s="26"/>
      <c r="S218" s="56"/>
      <c r="T218" s="51"/>
      <c r="U218" s="26"/>
      <c r="V218" s="26"/>
      <c r="W218" s="26"/>
      <c r="X218" s="26"/>
      <c r="Y218" s="26"/>
      <c r="Z218" s="26"/>
      <c r="AA218" s="26"/>
      <c r="AB218" s="26"/>
      <c r="AC218" s="26"/>
      <c r="AD218" s="26"/>
      <c r="AE218" s="26"/>
      <c r="AF218" s="26"/>
      <c r="AG218" s="26"/>
      <c r="AH218" s="26"/>
      <c r="AI218" s="26"/>
      <c r="AJ218" s="26"/>
      <c r="AK218" s="26"/>
      <c r="AL218" s="56"/>
    </row>
    <row r="219" spans="1:38" ht="18">
      <c r="A219" s="51"/>
      <c r="B219" s="26"/>
      <c r="C219" s="26"/>
      <c r="D219" s="26"/>
      <c r="E219" s="26"/>
      <c r="F219" s="26"/>
      <c r="G219" s="26"/>
      <c r="H219" s="26"/>
      <c r="I219" s="26"/>
      <c r="J219" s="430" t="s">
        <v>125</v>
      </c>
      <c r="K219" s="430"/>
      <c r="L219" s="430"/>
      <c r="M219" s="430"/>
      <c r="N219" s="26"/>
      <c r="O219" s="430" t="s">
        <v>46</v>
      </c>
      <c r="P219" s="430"/>
      <c r="Q219" s="430"/>
      <c r="R219" s="430"/>
      <c r="S219" s="55"/>
      <c r="T219" s="51"/>
      <c r="U219" s="26"/>
      <c r="V219" s="26"/>
      <c r="W219" s="26"/>
      <c r="X219" s="26"/>
      <c r="Y219" s="26"/>
      <c r="Z219" s="26"/>
      <c r="AA219" s="26"/>
      <c r="AB219" s="26"/>
      <c r="AC219" s="430" t="s">
        <v>125</v>
      </c>
      <c r="AD219" s="430"/>
      <c r="AE219" s="430"/>
      <c r="AF219" s="430"/>
      <c r="AG219" s="26"/>
      <c r="AH219" s="430" t="s">
        <v>46</v>
      </c>
      <c r="AI219" s="430"/>
      <c r="AJ219" s="430"/>
      <c r="AK219" s="430"/>
      <c r="AL219" s="55"/>
    </row>
    <row r="220" spans="1:38">
      <c r="A220" s="51"/>
      <c r="B220" s="26"/>
      <c r="C220" s="26"/>
      <c r="D220" s="26"/>
      <c r="E220" s="26"/>
      <c r="F220" s="26"/>
      <c r="G220" s="26"/>
      <c r="H220" s="26"/>
      <c r="I220" s="26"/>
      <c r="J220" s="26"/>
      <c r="K220" s="26"/>
      <c r="L220" s="26"/>
      <c r="M220" s="26"/>
      <c r="N220" s="26"/>
      <c r="O220" s="26"/>
      <c r="P220" s="26"/>
      <c r="Q220" s="26"/>
      <c r="R220" s="26"/>
      <c r="S220" s="56"/>
      <c r="T220" s="51"/>
      <c r="U220" s="26"/>
      <c r="V220" s="26"/>
      <c r="W220" s="26"/>
      <c r="X220" s="26"/>
      <c r="Y220" s="26"/>
      <c r="Z220" s="26"/>
      <c r="AA220" s="26"/>
      <c r="AB220" s="26"/>
      <c r="AC220" s="26"/>
      <c r="AD220" s="26"/>
      <c r="AE220" s="26"/>
      <c r="AF220" s="26"/>
      <c r="AG220" s="26"/>
      <c r="AH220" s="26"/>
      <c r="AI220" s="26"/>
      <c r="AJ220" s="26"/>
      <c r="AK220" s="26"/>
      <c r="AL220" s="56"/>
    </row>
    <row r="221" spans="1:38">
      <c r="A221" s="51"/>
      <c r="B221" s="26"/>
      <c r="C221" s="26"/>
      <c r="D221" s="26"/>
      <c r="E221" s="26"/>
      <c r="F221" s="26"/>
      <c r="G221" s="26"/>
      <c r="H221" s="26"/>
      <c r="I221" s="26"/>
      <c r="J221" s="26"/>
      <c r="K221" s="26"/>
      <c r="L221" s="26"/>
      <c r="M221" s="26"/>
      <c r="N221" s="26"/>
      <c r="O221" s="26"/>
      <c r="P221" s="26"/>
      <c r="Q221" s="26"/>
      <c r="R221" s="26"/>
      <c r="S221" s="56"/>
      <c r="T221" s="51"/>
      <c r="U221" s="26"/>
      <c r="V221" s="26"/>
      <c r="W221" s="26"/>
      <c r="X221" s="26"/>
      <c r="Y221" s="26"/>
      <c r="Z221" s="26"/>
      <c r="AA221" s="26"/>
      <c r="AB221" s="26"/>
      <c r="AC221" s="26"/>
      <c r="AD221" s="26"/>
      <c r="AE221" s="26"/>
      <c r="AF221" s="26"/>
      <c r="AG221" s="26"/>
      <c r="AH221" s="26"/>
      <c r="AI221" s="26"/>
      <c r="AJ221" s="26"/>
      <c r="AK221" s="26"/>
      <c r="AL221" s="56"/>
    </row>
    <row r="222" spans="1:38">
      <c r="A222" s="51"/>
      <c r="B222" s="26"/>
      <c r="C222" s="26"/>
      <c r="D222" s="26"/>
      <c r="E222" s="26"/>
      <c r="F222" s="26"/>
      <c r="G222" s="26"/>
      <c r="H222" s="26"/>
      <c r="I222" s="26"/>
      <c r="J222" s="26"/>
      <c r="K222" s="26"/>
      <c r="L222" s="26"/>
      <c r="M222" s="26"/>
      <c r="N222" s="26"/>
      <c r="O222" s="26"/>
      <c r="P222" s="26"/>
      <c r="Q222" s="26"/>
      <c r="R222" s="26"/>
      <c r="S222" s="56"/>
      <c r="T222" s="51"/>
      <c r="U222" s="26"/>
      <c r="V222" s="26"/>
      <c r="W222" s="26"/>
      <c r="X222" s="26"/>
      <c r="Y222" s="26"/>
      <c r="Z222" s="26"/>
      <c r="AA222" s="26"/>
      <c r="AB222" s="26"/>
      <c r="AC222" s="26"/>
      <c r="AD222" s="26"/>
      <c r="AE222" s="26"/>
      <c r="AF222" s="26"/>
      <c r="AG222" s="26"/>
      <c r="AH222" s="26"/>
      <c r="AI222" s="26"/>
      <c r="AJ222" s="26"/>
      <c r="AK222" s="26"/>
      <c r="AL222" s="56"/>
    </row>
    <row r="223" spans="1:38">
      <c r="A223" s="51"/>
      <c r="B223" s="26"/>
      <c r="C223" s="26"/>
      <c r="D223" s="26"/>
      <c r="E223" s="26"/>
      <c r="F223" s="26"/>
      <c r="G223" s="26"/>
      <c r="H223" s="26"/>
      <c r="I223" s="26"/>
      <c r="J223" s="26"/>
      <c r="K223" s="26"/>
      <c r="L223" s="26"/>
      <c r="M223" s="26"/>
      <c r="N223" s="26"/>
      <c r="O223" s="26"/>
      <c r="P223" s="26"/>
      <c r="Q223" s="26"/>
      <c r="R223" s="26"/>
      <c r="S223" s="56"/>
      <c r="T223" s="51"/>
      <c r="U223" s="26"/>
      <c r="V223" s="26"/>
      <c r="W223" s="26"/>
      <c r="X223" s="26"/>
      <c r="Y223" s="26"/>
      <c r="Z223" s="26"/>
      <c r="AA223" s="26"/>
      <c r="AB223" s="26"/>
      <c r="AC223" s="26"/>
      <c r="AD223" s="26"/>
      <c r="AE223" s="26"/>
      <c r="AF223" s="26"/>
      <c r="AG223" s="26"/>
      <c r="AH223" s="26"/>
      <c r="AI223" s="26"/>
      <c r="AJ223" s="26"/>
      <c r="AK223" s="26"/>
      <c r="AL223" s="56"/>
    </row>
    <row r="224" spans="1:38">
      <c r="A224" s="51"/>
      <c r="B224" s="26"/>
      <c r="C224" s="26"/>
      <c r="D224" s="26"/>
      <c r="E224" s="26"/>
      <c r="F224" s="26"/>
      <c r="G224" s="26"/>
      <c r="H224" s="26"/>
      <c r="I224" s="26"/>
      <c r="J224" s="26"/>
      <c r="K224" s="26"/>
      <c r="L224" s="26"/>
      <c r="M224" s="26"/>
      <c r="N224" s="26"/>
      <c r="O224" s="26"/>
      <c r="P224" s="26"/>
      <c r="Q224" s="26"/>
      <c r="R224" s="26"/>
      <c r="S224" s="56"/>
      <c r="T224" s="51"/>
      <c r="U224" s="26"/>
      <c r="V224" s="26"/>
      <c r="W224" s="26"/>
      <c r="X224" s="26"/>
      <c r="Y224" s="26"/>
      <c r="Z224" s="26"/>
      <c r="AA224" s="26"/>
      <c r="AB224" s="26"/>
      <c r="AC224" s="26"/>
      <c r="AD224" s="26"/>
      <c r="AE224" s="26"/>
      <c r="AF224" s="26"/>
      <c r="AG224" s="26"/>
      <c r="AH224" s="26"/>
      <c r="AI224" s="26"/>
      <c r="AJ224" s="26"/>
      <c r="AK224" s="26"/>
      <c r="AL224" s="56"/>
    </row>
    <row r="225" spans="1:38">
      <c r="A225" s="51"/>
      <c r="B225" s="26"/>
      <c r="C225" s="26"/>
      <c r="D225" s="26"/>
      <c r="E225" s="26"/>
      <c r="F225" s="26"/>
      <c r="G225" s="26"/>
      <c r="H225" s="26"/>
      <c r="I225" s="26"/>
      <c r="J225" s="26"/>
      <c r="K225" s="26"/>
      <c r="L225" s="26"/>
      <c r="M225" s="26"/>
      <c r="N225" s="26"/>
      <c r="O225" s="26"/>
      <c r="P225" s="26"/>
      <c r="Q225" s="26"/>
      <c r="R225" s="26"/>
      <c r="S225" s="56"/>
      <c r="T225" s="51"/>
      <c r="U225" s="26"/>
      <c r="V225" s="26"/>
      <c r="W225" s="26"/>
      <c r="X225" s="26"/>
      <c r="Y225" s="26"/>
      <c r="Z225" s="26"/>
      <c r="AA225" s="26"/>
      <c r="AB225" s="26"/>
      <c r="AC225" s="26"/>
      <c r="AD225" s="26"/>
      <c r="AE225" s="26"/>
      <c r="AF225" s="26"/>
      <c r="AG225" s="26"/>
      <c r="AH225" s="26"/>
      <c r="AI225" s="26"/>
      <c r="AJ225" s="26"/>
      <c r="AK225" s="26"/>
      <c r="AL225" s="56"/>
    </row>
    <row r="226" spans="1:38" ht="18">
      <c r="A226" s="51"/>
      <c r="B226" s="57"/>
      <c r="C226" s="58"/>
      <c r="D226" s="58"/>
      <c r="E226" s="59"/>
      <c r="F226" s="60"/>
      <c r="G226" s="26"/>
      <c r="H226" s="26"/>
      <c r="I226" s="26"/>
      <c r="J226" s="26"/>
      <c r="K226" s="26"/>
      <c r="L226" s="26"/>
      <c r="M226" s="26"/>
      <c r="N226" s="26"/>
      <c r="O226" s="26"/>
      <c r="P226" s="26"/>
      <c r="Q226" s="26"/>
      <c r="R226" s="26"/>
      <c r="S226" s="56"/>
      <c r="T226" s="51"/>
      <c r="U226" s="57"/>
      <c r="V226" s="58"/>
      <c r="W226" s="58"/>
      <c r="X226" s="59"/>
      <c r="Y226" s="60"/>
      <c r="Z226" s="26"/>
      <c r="AA226" s="26"/>
      <c r="AB226" s="26"/>
      <c r="AC226" s="26"/>
      <c r="AD226" s="26"/>
      <c r="AE226" s="26"/>
      <c r="AF226" s="26"/>
      <c r="AG226" s="26"/>
      <c r="AH226" s="26"/>
      <c r="AI226" s="26"/>
      <c r="AJ226" s="26"/>
      <c r="AK226" s="26"/>
      <c r="AL226" s="56"/>
    </row>
    <row r="227" spans="1:38">
      <c r="A227" s="51"/>
      <c r="B227" s="62"/>
      <c r="C227" s="26"/>
      <c r="D227" s="26"/>
      <c r="E227" s="27"/>
      <c r="F227" s="26"/>
      <c r="G227" s="26"/>
      <c r="H227" s="26"/>
      <c r="I227" s="26"/>
      <c r="J227" s="26"/>
      <c r="K227" s="26"/>
      <c r="L227" s="26"/>
      <c r="M227" s="26"/>
      <c r="N227" s="26"/>
      <c r="O227" s="26"/>
      <c r="P227" s="26"/>
      <c r="Q227" s="26"/>
      <c r="R227" s="26"/>
      <c r="S227" s="56"/>
      <c r="T227" s="51"/>
      <c r="U227" s="62"/>
      <c r="V227" s="26"/>
      <c r="W227" s="26"/>
      <c r="X227" s="27"/>
      <c r="Y227" s="26"/>
      <c r="Z227" s="26"/>
      <c r="AA227" s="26"/>
      <c r="AB227" s="26"/>
      <c r="AC227" s="26"/>
      <c r="AD227" s="26"/>
      <c r="AE227" s="26"/>
      <c r="AF227" s="26"/>
      <c r="AG227" s="26"/>
      <c r="AH227" s="26"/>
      <c r="AI227" s="26"/>
      <c r="AJ227" s="26"/>
      <c r="AK227" s="26"/>
      <c r="AL227" s="56"/>
    </row>
    <row r="228" spans="1:38">
      <c r="A228" s="51"/>
      <c r="B228" s="62"/>
      <c r="C228" s="26"/>
      <c r="D228" s="26"/>
      <c r="E228" s="27"/>
      <c r="F228" s="26"/>
      <c r="G228" s="26"/>
      <c r="H228" s="26"/>
      <c r="I228" s="26"/>
      <c r="J228" s="26"/>
      <c r="K228" s="26"/>
      <c r="L228" s="26"/>
      <c r="M228" s="26"/>
      <c r="N228" s="26"/>
      <c r="O228" s="26"/>
      <c r="P228" s="26"/>
      <c r="Q228" s="26"/>
      <c r="R228" s="26"/>
      <c r="S228" s="56"/>
      <c r="T228" s="51"/>
      <c r="U228" s="62"/>
      <c r="V228" s="26"/>
      <c r="W228" s="26"/>
      <c r="X228" s="27"/>
      <c r="Y228" s="26"/>
      <c r="Z228" s="26"/>
      <c r="AA228" s="26"/>
      <c r="AB228" s="26"/>
      <c r="AC228" s="26"/>
      <c r="AD228" s="26"/>
      <c r="AE228" s="26"/>
      <c r="AF228" s="26"/>
      <c r="AG228" s="26"/>
      <c r="AH228" s="26"/>
      <c r="AI228" s="26"/>
      <c r="AJ228" s="26"/>
      <c r="AK228" s="26"/>
      <c r="AL228" s="56"/>
    </row>
    <row r="229" spans="1:38" s="200" customFormat="1" ht="39" customHeight="1">
      <c r="A229" s="197"/>
      <c r="B229" s="198"/>
      <c r="C229" s="199"/>
      <c r="D229" s="199"/>
      <c r="E229" s="27"/>
      <c r="F229" s="199"/>
      <c r="G229" s="199"/>
      <c r="H229" s="199"/>
      <c r="I229" s="199"/>
      <c r="J229" s="431" t="str">
        <f>"E1 = "&amp;'9.0'!B3</f>
        <v>E1 = Bases de datos para captar y almacenar en forma electrónica datos generados por y para el sistema de MyE de VIH</v>
      </c>
      <c r="K229" s="431"/>
      <c r="L229" s="431"/>
      <c r="M229" s="431"/>
      <c r="N229" s="431"/>
      <c r="O229" s="431"/>
      <c r="P229" s="431"/>
      <c r="Q229" s="431"/>
      <c r="R229" s="431"/>
      <c r="S229" s="432"/>
      <c r="T229" s="197"/>
      <c r="U229" s="198"/>
      <c r="V229" s="199"/>
      <c r="W229" s="199"/>
      <c r="X229" s="27"/>
      <c r="Y229" s="199"/>
      <c r="Z229" s="199"/>
      <c r="AA229" s="199"/>
      <c r="AB229" s="199"/>
      <c r="AC229" s="431" t="str">
        <f>"E1 = "&amp;'9.0'!B3</f>
        <v>E1 = Bases de datos para captar y almacenar en forma electrónica datos generados por y para el sistema de MyE de VIH</v>
      </c>
      <c r="AD229" s="431"/>
      <c r="AE229" s="431"/>
      <c r="AF229" s="431"/>
      <c r="AG229" s="431"/>
      <c r="AH229" s="431"/>
      <c r="AI229" s="431"/>
      <c r="AJ229" s="431"/>
      <c r="AK229" s="431"/>
      <c r="AL229" s="432"/>
    </row>
    <row r="230" spans="1:38">
      <c r="A230" s="51"/>
      <c r="B230" s="62"/>
      <c r="C230" s="26"/>
      <c r="D230" s="26"/>
      <c r="E230" s="27"/>
      <c r="F230" s="26"/>
      <c r="G230" s="26"/>
      <c r="H230" s="26"/>
      <c r="I230" s="26"/>
      <c r="J230" s="428" t="str">
        <f>"E2 = "&amp;'9.0'!B12</f>
        <v>E2 = Las bases de datos están vinculadas</v>
      </c>
      <c r="K230" s="428"/>
      <c r="L230" s="428"/>
      <c r="M230" s="428"/>
      <c r="N230" s="428"/>
      <c r="O230" s="428"/>
      <c r="P230" s="428"/>
      <c r="Q230" s="428"/>
      <c r="R230" s="428"/>
      <c r="S230" s="429"/>
      <c r="T230" s="51"/>
      <c r="U230" s="62"/>
      <c r="V230" s="26"/>
      <c r="W230" s="26"/>
      <c r="X230" s="27"/>
      <c r="Y230" s="26"/>
      <c r="Z230" s="26"/>
      <c r="AA230" s="26"/>
      <c r="AB230" s="26"/>
      <c r="AC230" s="428" t="str">
        <f>"E2 = "&amp;'9.0'!B12</f>
        <v>E2 = Las bases de datos están vinculadas</v>
      </c>
      <c r="AD230" s="428"/>
      <c r="AE230" s="428"/>
      <c r="AF230" s="428"/>
      <c r="AG230" s="428"/>
      <c r="AH230" s="428"/>
      <c r="AI230" s="428"/>
      <c r="AJ230" s="428"/>
      <c r="AK230" s="428"/>
      <c r="AL230" s="429"/>
    </row>
    <row r="231" spans="1:38">
      <c r="A231" s="51"/>
      <c r="B231" s="26"/>
      <c r="C231" s="26"/>
      <c r="D231" s="26"/>
      <c r="E231" s="26"/>
      <c r="F231" s="26"/>
      <c r="G231" s="26"/>
      <c r="H231" s="26"/>
      <c r="I231" s="26"/>
      <c r="J231" s="26"/>
      <c r="K231" s="26"/>
      <c r="L231" s="26"/>
      <c r="M231" s="26"/>
      <c r="N231" s="26"/>
      <c r="O231" s="26"/>
      <c r="P231" s="26"/>
      <c r="Q231" s="26"/>
      <c r="R231" s="26"/>
      <c r="S231" s="56"/>
      <c r="T231" s="51"/>
      <c r="U231" s="26"/>
      <c r="V231" s="26"/>
      <c r="W231" s="26"/>
      <c r="X231" s="26"/>
      <c r="Y231" s="26"/>
      <c r="Z231" s="26"/>
      <c r="AA231" s="26"/>
      <c r="AB231" s="26"/>
      <c r="AC231" s="26"/>
      <c r="AD231" s="26"/>
      <c r="AE231" s="26"/>
      <c r="AF231" s="26"/>
      <c r="AG231" s="26"/>
      <c r="AH231" s="26"/>
      <c r="AI231" s="26"/>
      <c r="AJ231" s="26"/>
      <c r="AK231" s="26"/>
      <c r="AL231" s="56"/>
    </row>
    <row r="232" spans="1:38" ht="31.5" customHeight="1">
      <c r="A232" s="51"/>
      <c r="B232" s="433" t="s">
        <v>134</v>
      </c>
      <c r="C232" s="433"/>
      <c r="D232" s="433"/>
      <c r="E232" s="433"/>
      <c r="F232" s="433"/>
      <c r="G232" s="433"/>
      <c r="H232" s="433"/>
      <c r="I232" s="433"/>
      <c r="J232" s="433"/>
      <c r="K232" s="433"/>
      <c r="L232" s="433"/>
      <c r="M232" s="433"/>
      <c r="N232" s="433"/>
      <c r="O232" s="433"/>
      <c r="P232" s="433"/>
      <c r="Q232" s="433"/>
      <c r="R232" s="433"/>
      <c r="S232" s="52"/>
      <c r="T232" s="51"/>
      <c r="U232" s="433" t="s">
        <v>134</v>
      </c>
      <c r="V232" s="433"/>
      <c r="W232" s="433"/>
      <c r="X232" s="433"/>
      <c r="Y232" s="433"/>
      <c r="Z232" s="433"/>
      <c r="AA232" s="433"/>
      <c r="AB232" s="433"/>
      <c r="AC232" s="433"/>
      <c r="AD232" s="433"/>
      <c r="AE232" s="433"/>
      <c r="AF232" s="433"/>
      <c r="AG232" s="433"/>
      <c r="AH232" s="433"/>
      <c r="AI232" s="433"/>
      <c r="AJ232" s="433"/>
      <c r="AK232" s="433"/>
      <c r="AL232" s="52"/>
    </row>
    <row r="233" spans="1:38" ht="18">
      <c r="A233" s="51"/>
      <c r="B233" s="430" t="s">
        <v>124</v>
      </c>
      <c r="C233" s="430"/>
      <c r="D233" s="430"/>
      <c r="E233" s="430"/>
      <c r="F233" s="430"/>
      <c r="G233" s="430"/>
      <c r="H233" s="430"/>
      <c r="I233" s="26"/>
      <c r="J233" s="430" t="s">
        <v>41</v>
      </c>
      <c r="K233" s="430"/>
      <c r="L233" s="430"/>
      <c r="M233" s="430"/>
      <c r="N233" s="26"/>
      <c r="O233" s="430" t="s">
        <v>45</v>
      </c>
      <c r="P233" s="430"/>
      <c r="Q233" s="430"/>
      <c r="R233" s="430"/>
      <c r="S233" s="55"/>
      <c r="T233" s="51"/>
      <c r="U233" s="430" t="s">
        <v>124</v>
      </c>
      <c r="V233" s="430"/>
      <c r="W233" s="430"/>
      <c r="X233" s="430"/>
      <c r="Y233" s="430"/>
      <c r="Z233" s="430"/>
      <c r="AA233" s="430"/>
      <c r="AB233" s="26"/>
      <c r="AC233" s="430" t="s">
        <v>41</v>
      </c>
      <c r="AD233" s="430"/>
      <c r="AE233" s="430"/>
      <c r="AF233" s="430"/>
      <c r="AG233" s="26"/>
      <c r="AH233" s="430" t="s">
        <v>45</v>
      </c>
      <c r="AI233" s="430"/>
      <c r="AJ233" s="430"/>
      <c r="AK233" s="430"/>
      <c r="AL233" s="55"/>
    </row>
    <row r="234" spans="1:38">
      <c r="A234" s="51"/>
      <c r="B234" s="26"/>
      <c r="C234" s="26"/>
      <c r="D234" s="26"/>
      <c r="E234" s="26"/>
      <c r="F234" s="26"/>
      <c r="G234" s="26"/>
      <c r="H234" s="26"/>
      <c r="I234" s="26"/>
      <c r="J234" s="26"/>
      <c r="K234" s="26"/>
      <c r="L234" s="26"/>
      <c r="M234" s="26"/>
      <c r="N234" s="26"/>
      <c r="O234" s="26"/>
      <c r="P234" s="26"/>
      <c r="Q234" s="26"/>
      <c r="R234" s="26"/>
      <c r="S234" s="56"/>
      <c r="T234" s="51"/>
      <c r="U234" s="26"/>
      <c r="V234" s="26"/>
      <c r="W234" s="26"/>
      <c r="X234" s="26"/>
      <c r="Y234" s="26"/>
      <c r="Z234" s="26"/>
      <c r="AA234" s="26"/>
      <c r="AB234" s="26"/>
      <c r="AC234" s="26"/>
      <c r="AD234" s="26"/>
      <c r="AE234" s="26"/>
      <c r="AF234" s="26"/>
      <c r="AG234" s="26"/>
      <c r="AH234" s="26"/>
      <c r="AI234" s="26"/>
      <c r="AJ234" s="26"/>
      <c r="AK234" s="26"/>
      <c r="AL234" s="56"/>
    </row>
    <row r="235" spans="1:38">
      <c r="A235" s="51"/>
      <c r="B235" s="26"/>
      <c r="C235" s="26"/>
      <c r="D235" s="26"/>
      <c r="E235" s="26"/>
      <c r="F235" s="26"/>
      <c r="G235" s="26"/>
      <c r="H235" s="26"/>
      <c r="I235" s="26"/>
      <c r="J235" s="26"/>
      <c r="K235" s="26"/>
      <c r="L235" s="26"/>
      <c r="M235" s="26"/>
      <c r="N235" s="26"/>
      <c r="O235" s="26"/>
      <c r="P235" s="26"/>
      <c r="Q235" s="26"/>
      <c r="R235" s="26"/>
      <c r="S235" s="56"/>
      <c r="T235" s="51"/>
      <c r="U235" s="26"/>
      <c r="V235" s="26"/>
      <c r="W235" s="26"/>
      <c r="X235" s="26"/>
      <c r="Y235" s="26"/>
      <c r="Z235" s="26"/>
      <c r="AA235" s="26"/>
      <c r="AB235" s="26"/>
      <c r="AC235" s="26"/>
      <c r="AD235" s="26"/>
      <c r="AE235" s="26"/>
      <c r="AF235" s="26"/>
      <c r="AG235" s="26"/>
      <c r="AH235" s="26"/>
      <c r="AI235" s="26"/>
      <c r="AJ235" s="26"/>
      <c r="AK235" s="26"/>
      <c r="AL235" s="56"/>
    </row>
    <row r="236" spans="1:38">
      <c r="A236" s="51"/>
      <c r="B236" s="26"/>
      <c r="C236" s="26"/>
      <c r="D236" s="26"/>
      <c r="E236" s="26"/>
      <c r="F236" s="26"/>
      <c r="G236" s="26"/>
      <c r="H236" s="26"/>
      <c r="I236" s="26"/>
      <c r="J236" s="26"/>
      <c r="K236" s="26"/>
      <c r="L236" s="26"/>
      <c r="M236" s="26"/>
      <c r="N236" s="26"/>
      <c r="O236" s="26"/>
      <c r="P236" s="26"/>
      <c r="Q236" s="26"/>
      <c r="R236" s="26"/>
      <c r="S236" s="56"/>
      <c r="T236" s="51"/>
      <c r="U236" s="26"/>
      <c r="V236" s="26"/>
      <c r="W236" s="26"/>
      <c r="X236" s="26"/>
      <c r="Y236" s="26"/>
      <c r="Z236" s="26"/>
      <c r="AA236" s="26"/>
      <c r="AB236" s="26"/>
      <c r="AC236" s="26"/>
      <c r="AD236" s="26"/>
      <c r="AE236" s="26"/>
      <c r="AF236" s="26"/>
      <c r="AG236" s="26"/>
      <c r="AH236" s="26"/>
      <c r="AI236" s="26"/>
      <c r="AJ236" s="26"/>
      <c r="AK236" s="26"/>
      <c r="AL236" s="56"/>
    </row>
    <row r="237" spans="1:38">
      <c r="A237" s="51"/>
      <c r="B237" s="26"/>
      <c r="C237" s="26"/>
      <c r="D237" s="26"/>
      <c r="E237" s="26"/>
      <c r="F237" s="26"/>
      <c r="G237" s="26"/>
      <c r="H237" s="26"/>
      <c r="I237" s="26"/>
      <c r="J237" s="26"/>
      <c r="K237" s="26"/>
      <c r="L237" s="26"/>
      <c r="M237" s="26"/>
      <c r="N237" s="26"/>
      <c r="O237" s="26"/>
      <c r="P237" s="26"/>
      <c r="Q237" s="26"/>
      <c r="R237" s="26"/>
      <c r="S237" s="56"/>
      <c r="T237" s="51"/>
      <c r="U237" s="26"/>
      <c r="V237" s="26"/>
      <c r="W237" s="26"/>
      <c r="X237" s="26"/>
      <c r="Y237" s="26"/>
      <c r="Z237" s="26"/>
      <c r="AA237" s="26"/>
      <c r="AB237" s="26"/>
      <c r="AC237" s="26"/>
      <c r="AD237" s="26"/>
      <c r="AE237" s="26"/>
      <c r="AF237" s="26"/>
      <c r="AG237" s="26"/>
      <c r="AH237" s="26"/>
      <c r="AI237" s="26"/>
      <c r="AJ237" s="26"/>
      <c r="AK237" s="26"/>
      <c r="AL237" s="56"/>
    </row>
    <row r="238" spans="1:38">
      <c r="A238" s="51"/>
      <c r="B238" s="26"/>
      <c r="C238" s="26"/>
      <c r="D238" s="26"/>
      <c r="E238" s="26"/>
      <c r="F238" s="26"/>
      <c r="G238" s="26"/>
      <c r="H238" s="26"/>
      <c r="I238" s="26"/>
      <c r="J238" s="26"/>
      <c r="K238" s="26"/>
      <c r="L238" s="26"/>
      <c r="M238" s="26"/>
      <c r="N238" s="26"/>
      <c r="O238" s="26"/>
      <c r="P238" s="26"/>
      <c r="Q238" s="26"/>
      <c r="R238" s="26"/>
      <c r="S238" s="56"/>
      <c r="T238" s="51"/>
      <c r="U238" s="26"/>
      <c r="V238" s="26"/>
      <c r="W238" s="26"/>
      <c r="X238" s="26"/>
      <c r="Y238" s="26"/>
      <c r="Z238" s="26"/>
      <c r="AA238" s="26"/>
      <c r="AB238" s="26"/>
      <c r="AC238" s="26"/>
      <c r="AD238" s="26"/>
      <c r="AE238" s="26"/>
      <c r="AF238" s="26"/>
      <c r="AG238" s="26"/>
      <c r="AH238" s="26"/>
      <c r="AI238" s="26"/>
      <c r="AJ238" s="26"/>
      <c r="AK238" s="26"/>
      <c r="AL238" s="56"/>
    </row>
    <row r="239" spans="1:38">
      <c r="A239" s="51"/>
      <c r="B239" s="26"/>
      <c r="C239" s="26"/>
      <c r="D239" s="26"/>
      <c r="E239" s="26"/>
      <c r="F239" s="26"/>
      <c r="G239" s="26"/>
      <c r="H239" s="26"/>
      <c r="I239" s="26"/>
      <c r="J239" s="26"/>
      <c r="K239" s="26"/>
      <c r="L239" s="26"/>
      <c r="M239" s="26"/>
      <c r="N239" s="26"/>
      <c r="O239" s="26"/>
      <c r="P239" s="26"/>
      <c r="Q239" s="26"/>
      <c r="R239" s="26"/>
      <c r="S239" s="56"/>
      <c r="T239" s="51"/>
      <c r="U239" s="26"/>
      <c r="V239" s="26"/>
      <c r="W239" s="26"/>
      <c r="X239" s="26"/>
      <c r="Y239" s="26"/>
      <c r="Z239" s="26"/>
      <c r="AA239" s="26"/>
      <c r="AB239" s="26"/>
      <c r="AC239" s="26"/>
      <c r="AD239" s="26"/>
      <c r="AE239" s="26"/>
      <c r="AF239" s="26"/>
      <c r="AG239" s="26"/>
      <c r="AH239" s="26"/>
      <c r="AI239" s="26"/>
      <c r="AJ239" s="26"/>
      <c r="AK239" s="26"/>
      <c r="AL239" s="56"/>
    </row>
    <row r="240" spans="1:38">
      <c r="A240" s="51"/>
      <c r="B240" s="26"/>
      <c r="C240" s="26"/>
      <c r="D240" s="26"/>
      <c r="E240" s="26"/>
      <c r="F240" s="26"/>
      <c r="G240" s="26"/>
      <c r="H240" s="26"/>
      <c r="I240" s="26"/>
      <c r="J240" s="26"/>
      <c r="K240" s="26"/>
      <c r="L240" s="26"/>
      <c r="M240" s="26"/>
      <c r="N240" s="26"/>
      <c r="O240" s="26"/>
      <c r="P240" s="26"/>
      <c r="Q240" s="26"/>
      <c r="R240" s="26"/>
      <c r="S240" s="56"/>
      <c r="T240" s="51"/>
      <c r="U240" s="26"/>
      <c r="V240" s="26"/>
      <c r="W240" s="26"/>
      <c r="X240" s="26"/>
      <c r="Y240" s="26"/>
      <c r="Z240" s="26"/>
      <c r="AA240" s="26"/>
      <c r="AB240" s="26"/>
      <c r="AC240" s="26"/>
      <c r="AD240" s="26"/>
      <c r="AE240" s="26"/>
      <c r="AF240" s="26"/>
      <c r="AG240" s="26"/>
      <c r="AH240" s="26"/>
      <c r="AI240" s="26"/>
      <c r="AJ240" s="26"/>
      <c r="AK240" s="26"/>
      <c r="AL240" s="56"/>
    </row>
    <row r="241" spans="1:38">
      <c r="A241" s="51"/>
      <c r="B241" s="26"/>
      <c r="C241" s="26"/>
      <c r="D241" s="26"/>
      <c r="E241" s="26"/>
      <c r="F241" s="26"/>
      <c r="G241" s="26"/>
      <c r="H241" s="26"/>
      <c r="I241" s="26"/>
      <c r="J241" s="26"/>
      <c r="K241" s="26"/>
      <c r="L241" s="26"/>
      <c r="M241" s="26"/>
      <c r="N241" s="26"/>
      <c r="O241" s="26"/>
      <c r="P241" s="26"/>
      <c r="Q241" s="26"/>
      <c r="R241" s="26"/>
      <c r="S241" s="56"/>
      <c r="T241" s="51"/>
      <c r="U241" s="26"/>
      <c r="V241" s="26"/>
      <c r="W241" s="26"/>
      <c r="X241" s="26"/>
      <c r="Y241" s="26"/>
      <c r="Z241" s="26"/>
      <c r="AA241" s="26"/>
      <c r="AB241" s="26"/>
      <c r="AC241" s="26"/>
      <c r="AD241" s="26"/>
      <c r="AE241" s="26"/>
      <c r="AF241" s="26"/>
      <c r="AG241" s="26"/>
      <c r="AH241" s="26"/>
      <c r="AI241" s="26"/>
      <c r="AJ241" s="26"/>
      <c r="AK241" s="26"/>
      <c r="AL241" s="56"/>
    </row>
    <row r="242" spans="1:38">
      <c r="A242" s="51"/>
      <c r="B242" s="26"/>
      <c r="C242" s="26"/>
      <c r="D242" s="26"/>
      <c r="E242" s="26"/>
      <c r="F242" s="26"/>
      <c r="G242" s="26"/>
      <c r="H242" s="26"/>
      <c r="I242" s="26"/>
      <c r="J242" s="26"/>
      <c r="K242" s="26"/>
      <c r="L242" s="26"/>
      <c r="M242" s="26"/>
      <c r="N242" s="26"/>
      <c r="O242" s="26"/>
      <c r="P242" s="26"/>
      <c r="Q242" s="26"/>
      <c r="R242" s="26"/>
      <c r="S242" s="56"/>
      <c r="T242" s="51"/>
      <c r="U242" s="26"/>
      <c r="V242" s="26"/>
      <c r="W242" s="26"/>
      <c r="X242" s="26"/>
      <c r="Y242" s="26"/>
      <c r="Z242" s="26"/>
      <c r="AA242" s="26"/>
      <c r="AB242" s="26"/>
      <c r="AC242" s="26"/>
      <c r="AD242" s="26"/>
      <c r="AE242" s="26"/>
      <c r="AF242" s="26"/>
      <c r="AG242" s="26"/>
      <c r="AH242" s="26"/>
      <c r="AI242" s="26"/>
      <c r="AJ242" s="26"/>
      <c r="AK242" s="26"/>
      <c r="AL242" s="56"/>
    </row>
    <row r="243" spans="1:38" ht="18">
      <c r="A243" s="51"/>
      <c r="B243" s="26"/>
      <c r="C243" s="26"/>
      <c r="D243" s="26"/>
      <c r="E243" s="26"/>
      <c r="F243" s="26"/>
      <c r="G243" s="26"/>
      <c r="H243" s="26"/>
      <c r="I243" s="26"/>
      <c r="J243" s="430" t="s">
        <v>125</v>
      </c>
      <c r="K243" s="430"/>
      <c r="L243" s="430"/>
      <c r="M243" s="430"/>
      <c r="N243" s="26"/>
      <c r="O243" s="430" t="s">
        <v>46</v>
      </c>
      <c r="P243" s="430"/>
      <c r="Q243" s="430"/>
      <c r="R243" s="430"/>
      <c r="S243" s="55"/>
      <c r="T243" s="51"/>
      <c r="U243" s="26"/>
      <c r="V243" s="26"/>
      <c r="W243" s="26"/>
      <c r="X243" s="26"/>
      <c r="Y243" s="26"/>
      <c r="Z243" s="26"/>
      <c r="AA243" s="26"/>
      <c r="AB243" s="26"/>
      <c r="AC243" s="430" t="s">
        <v>125</v>
      </c>
      <c r="AD243" s="430"/>
      <c r="AE243" s="430"/>
      <c r="AF243" s="430"/>
      <c r="AG243" s="26"/>
      <c r="AH243" s="430" t="s">
        <v>46</v>
      </c>
      <c r="AI243" s="430"/>
      <c r="AJ243" s="430"/>
      <c r="AK243" s="430"/>
      <c r="AL243" s="55"/>
    </row>
    <row r="244" spans="1:38">
      <c r="A244" s="51"/>
      <c r="B244" s="26"/>
      <c r="C244" s="26"/>
      <c r="D244" s="26"/>
      <c r="E244" s="26"/>
      <c r="F244" s="26"/>
      <c r="G244" s="26"/>
      <c r="H244" s="26"/>
      <c r="I244" s="26"/>
      <c r="J244" s="26"/>
      <c r="K244" s="26"/>
      <c r="L244" s="26"/>
      <c r="M244" s="26"/>
      <c r="N244" s="26"/>
      <c r="O244" s="26"/>
      <c r="P244" s="26"/>
      <c r="Q244" s="26"/>
      <c r="R244" s="26"/>
      <c r="S244" s="56"/>
      <c r="T244" s="51"/>
      <c r="U244" s="26"/>
      <c r="V244" s="26"/>
      <c r="W244" s="26"/>
      <c r="X244" s="26"/>
      <c r="Y244" s="26"/>
      <c r="Z244" s="26"/>
      <c r="AA244" s="26"/>
      <c r="AB244" s="26"/>
      <c r="AC244" s="26"/>
      <c r="AD244" s="26"/>
      <c r="AE244" s="26"/>
      <c r="AF244" s="26"/>
      <c r="AG244" s="26"/>
      <c r="AH244" s="26"/>
      <c r="AI244" s="26"/>
      <c r="AJ244" s="26"/>
      <c r="AK244" s="26"/>
      <c r="AL244" s="56"/>
    </row>
    <row r="245" spans="1:38">
      <c r="A245" s="51"/>
      <c r="B245" s="26"/>
      <c r="C245" s="26"/>
      <c r="D245" s="26"/>
      <c r="E245" s="26"/>
      <c r="F245" s="26"/>
      <c r="G245" s="26"/>
      <c r="H245" s="26"/>
      <c r="I245" s="26"/>
      <c r="J245" s="26"/>
      <c r="K245" s="26"/>
      <c r="L245" s="26"/>
      <c r="M245" s="26"/>
      <c r="N245" s="26"/>
      <c r="O245" s="26"/>
      <c r="P245" s="26"/>
      <c r="Q245" s="26"/>
      <c r="R245" s="26"/>
      <c r="S245" s="56"/>
      <c r="T245" s="51"/>
      <c r="U245" s="26"/>
      <c r="V245" s="26"/>
      <c r="W245" s="26"/>
      <c r="X245" s="26"/>
      <c r="Y245" s="26"/>
      <c r="Z245" s="26"/>
      <c r="AA245" s="26"/>
      <c r="AB245" s="26"/>
      <c r="AC245" s="26"/>
      <c r="AD245" s="26"/>
      <c r="AE245" s="26"/>
      <c r="AF245" s="26"/>
      <c r="AG245" s="26"/>
      <c r="AH245" s="26"/>
      <c r="AI245" s="26"/>
      <c r="AJ245" s="26"/>
      <c r="AK245" s="26"/>
      <c r="AL245" s="56"/>
    </row>
    <row r="246" spans="1:38">
      <c r="A246" s="51"/>
      <c r="B246" s="26"/>
      <c r="C246" s="26"/>
      <c r="D246" s="26"/>
      <c r="E246" s="26"/>
      <c r="F246" s="26"/>
      <c r="G246" s="26"/>
      <c r="H246" s="26"/>
      <c r="I246" s="26"/>
      <c r="J246" s="26"/>
      <c r="K246" s="26"/>
      <c r="L246" s="26"/>
      <c r="M246" s="26"/>
      <c r="N246" s="26"/>
      <c r="O246" s="26"/>
      <c r="P246" s="26"/>
      <c r="Q246" s="26"/>
      <c r="R246" s="26"/>
      <c r="S246" s="56"/>
      <c r="T246" s="51"/>
      <c r="U246" s="26"/>
      <c r="V246" s="26"/>
      <c r="W246" s="26"/>
      <c r="X246" s="26"/>
      <c r="Y246" s="26"/>
      <c r="Z246" s="26"/>
      <c r="AA246" s="26"/>
      <c r="AB246" s="26"/>
      <c r="AC246" s="26"/>
      <c r="AD246" s="26"/>
      <c r="AE246" s="26"/>
      <c r="AF246" s="26"/>
      <c r="AG246" s="26"/>
      <c r="AH246" s="26"/>
      <c r="AI246" s="26"/>
      <c r="AJ246" s="26"/>
      <c r="AK246" s="26"/>
      <c r="AL246" s="56"/>
    </row>
    <row r="247" spans="1:38">
      <c r="A247" s="51"/>
      <c r="B247" s="26"/>
      <c r="C247" s="26"/>
      <c r="D247" s="26"/>
      <c r="E247" s="26"/>
      <c r="F247" s="26"/>
      <c r="G247" s="26"/>
      <c r="H247" s="26"/>
      <c r="I247" s="26"/>
      <c r="J247" s="26"/>
      <c r="K247" s="26"/>
      <c r="L247" s="26"/>
      <c r="M247" s="26"/>
      <c r="N247" s="26"/>
      <c r="O247" s="26"/>
      <c r="P247" s="26"/>
      <c r="Q247" s="26"/>
      <c r="R247" s="26"/>
      <c r="S247" s="56"/>
      <c r="T247" s="51"/>
      <c r="U247" s="26"/>
      <c r="V247" s="26"/>
      <c r="W247" s="26"/>
      <c r="X247" s="26"/>
      <c r="Y247" s="26"/>
      <c r="Z247" s="26"/>
      <c r="AA247" s="26"/>
      <c r="AB247" s="26"/>
      <c r="AC247" s="26"/>
      <c r="AD247" s="26"/>
      <c r="AE247" s="26"/>
      <c r="AF247" s="26"/>
      <c r="AG247" s="26"/>
      <c r="AH247" s="26"/>
      <c r="AI247" s="26"/>
      <c r="AJ247" s="26"/>
      <c r="AK247" s="26"/>
      <c r="AL247" s="56"/>
    </row>
    <row r="248" spans="1:38">
      <c r="A248" s="51"/>
      <c r="B248" s="26"/>
      <c r="C248" s="26"/>
      <c r="D248" s="26"/>
      <c r="E248" s="26"/>
      <c r="F248" s="26"/>
      <c r="G248" s="26"/>
      <c r="H248" s="26"/>
      <c r="I248" s="26"/>
      <c r="J248" s="26"/>
      <c r="K248" s="26"/>
      <c r="L248" s="26"/>
      <c r="M248" s="26"/>
      <c r="N248" s="26"/>
      <c r="O248" s="26"/>
      <c r="P248" s="26"/>
      <c r="Q248" s="26"/>
      <c r="R248" s="26"/>
      <c r="S248" s="56"/>
      <c r="T248" s="51"/>
      <c r="U248" s="26"/>
      <c r="V248" s="26"/>
      <c r="W248" s="26"/>
      <c r="X248" s="26"/>
      <c r="Y248" s="26"/>
      <c r="Z248" s="26"/>
      <c r="AA248" s="26"/>
      <c r="AB248" s="26"/>
      <c r="AC248" s="26"/>
      <c r="AD248" s="26"/>
      <c r="AE248" s="26"/>
      <c r="AF248" s="26"/>
      <c r="AG248" s="26"/>
      <c r="AH248" s="26"/>
      <c r="AI248" s="26"/>
      <c r="AJ248" s="26"/>
      <c r="AK248" s="26"/>
      <c r="AL248" s="56"/>
    </row>
    <row r="249" spans="1:38">
      <c r="A249" s="51"/>
      <c r="B249" s="26"/>
      <c r="C249" s="26"/>
      <c r="D249" s="26"/>
      <c r="E249" s="26"/>
      <c r="F249" s="26"/>
      <c r="G249" s="26"/>
      <c r="H249" s="26"/>
      <c r="I249" s="26"/>
      <c r="J249" s="26"/>
      <c r="K249" s="26"/>
      <c r="L249" s="26"/>
      <c r="M249" s="26"/>
      <c r="N249" s="26"/>
      <c r="O249" s="26"/>
      <c r="P249" s="26"/>
      <c r="Q249" s="26"/>
      <c r="R249" s="26"/>
      <c r="S249" s="56"/>
      <c r="T249" s="51"/>
      <c r="U249" s="26"/>
      <c r="V249" s="26"/>
      <c r="W249" s="26"/>
      <c r="X249" s="26"/>
      <c r="Y249" s="26"/>
      <c r="Z249" s="26"/>
      <c r="AA249" s="26"/>
      <c r="AB249" s="26"/>
      <c r="AC249" s="26"/>
      <c r="AD249" s="26"/>
      <c r="AE249" s="26"/>
      <c r="AF249" s="26"/>
      <c r="AG249" s="26"/>
      <c r="AH249" s="26"/>
      <c r="AI249" s="26"/>
      <c r="AJ249" s="26"/>
      <c r="AK249" s="26"/>
      <c r="AL249" s="56"/>
    </row>
    <row r="250" spans="1:38" ht="18">
      <c r="A250" s="51"/>
      <c r="B250" s="57"/>
      <c r="C250" s="58"/>
      <c r="D250" s="58"/>
      <c r="E250" s="59"/>
      <c r="F250" s="60"/>
      <c r="G250" s="26"/>
      <c r="H250" s="26"/>
      <c r="I250" s="26"/>
      <c r="J250" s="26"/>
      <c r="K250" s="26"/>
      <c r="L250" s="26"/>
      <c r="M250" s="26"/>
      <c r="N250" s="26"/>
      <c r="O250" s="26"/>
      <c r="P250" s="26"/>
      <c r="Q250" s="26"/>
      <c r="R250" s="26"/>
      <c r="S250" s="56"/>
      <c r="T250" s="51"/>
      <c r="U250" s="57"/>
      <c r="V250" s="58"/>
      <c r="W250" s="58"/>
      <c r="X250" s="59"/>
      <c r="Y250" s="60"/>
      <c r="Z250" s="26"/>
      <c r="AA250" s="26"/>
      <c r="AB250" s="26"/>
      <c r="AC250" s="26"/>
      <c r="AD250" s="26"/>
      <c r="AE250" s="26"/>
      <c r="AF250" s="26"/>
      <c r="AG250" s="26"/>
      <c r="AH250" s="26"/>
      <c r="AI250" s="26"/>
      <c r="AJ250" s="26"/>
      <c r="AK250" s="26"/>
      <c r="AL250" s="56"/>
    </row>
    <row r="251" spans="1:38">
      <c r="A251" s="51"/>
      <c r="B251" s="62"/>
      <c r="C251" s="26"/>
      <c r="D251" s="26"/>
      <c r="E251" s="27"/>
      <c r="F251" s="26"/>
      <c r="G251" s="26"/>
      <c r="H251" s="26"/>
      <c r="I251" s="26"/>
      <c r="J251" s="26"/>
      <c r="K251" s="26"/>
      <c r="L251" s="26"/>
      <c r="M251" s="26"/>
      <c r="N251" s="26"/>
      <c r="O251" s="26"/>
      <c r="P251" s="26"/>
      <c r="Q251" s="26"/>
      <c r="R251" s="26"/>
      <c r="S251" s="56"/>
      <c r="T251" s="51"/>
      <c r="U251" s="62"/>
      <c r="V251" s="26"/>
      <c r="W251" s="26"/>
      <c r="X251" s="27"/>
      <c r="Y251" s="26"/>
      <c r="Z251" s="26"/>
      <c r="AA251" s="26"/>
      <c r="AB251" s="26"/>
      <c r="AC251" s="26"/>
      <c r="AD251" s="26"/>
      <c r="AE251" s="26"/>
      <c r="AF251" s="26"/>
      <c r="AG251" s="26"/>
      <c r="AH251" s="26"/>
      <c r="AI251" s="26"/>
      <c r="AJ251" s="26"/>
      <c r="AK251" s="26"/>
      <c r="AL251" s="56"/>
    </row>
    <row r="252" spans="1:38">
      <c r="A252" s="51"/>
      <c r="B252" s="62"/>
      <c r="C252" s="26"/>
      <c r="D252" s="26"/>
      <c r="E252" s="27"/>
      <c r="F252" s="26"/>
      <c r="G252" s="26"/>
      <c r="H252" s="26"/>
      <c r="I252" s="26"/>
      <c r="J252" s="26"/>
      <c r="K252" s="26"/>
      <c r="L252" s="26"/>
      <c r="M252" s="26"/>
      <c r="N252" s="26"/>
      <c r="O252" s="26"/>
      <c r="P252" s="26"/>
      <c r="Q252" s="26"/>
      <c r="R252" s="26"/>
      <c r="S252" s="56"/>
      <c r="T252" s="51"/>
      <c r="U252" s="62"/>
      <c r="V252" s="26"/>
      <c r="W252" s="26"/>
      <c r="X252" s="27"/>
      <c r="Y252" s="26"/>
      <c r="Z252" s="26"/>
      <c r="AA252" s="26"/>
      <c r="AB252" s="26"/>
      <c r="AC252" s="26"/>
      <c r="AD252" s="26"/>
      <c r="AE252" s="26"/>
      <c r="AF252" s="26"/>
      <c r="AG252" s="26"/>
      <c r="AH252" s="26"/>
      <c r="AI252" s="26"/>
      <c r="AJ252" s="26"/>
      <c r="AK252" s="26"/>
      <c r="AL252" s="56"/>
    </row>
    <row r="253" spans="1:38">
      <c r="A253" s="51"/>
      <c r="B253" s="62"/>
      <c r="C253" s="26"/>
      <c r="D253" s="26"/>
      <c r="E253" s="27"/>
      <c r="F253" s="26"/>
      <c r="G253" s="26"/>
      <c r="H253" s="26"/>
      <c r="I253" s="26"/>
      <c r="J253" s="428" t="str">
        <f>"E1 = "&amp;'10.0'!B3</f>
        <v>E1 = Directrices e instrumentos para el apoyo de la supervisión en el registro de los datos</v>
      </c>
      <c r="K253" s="428"/>
      <c r="L253" s="428"/>
      <c r="M253" s="428"/>
      <c r="N253" s="428"/>
      <c r="O253" s="428"/>
      <c r="P253" s="428"/>
      <c r="Q253" s="428"/>
      <c r="R253" s="428"/>
      <c r="S253" s="429"/>
      <c r="T253" s="51"/>
      <c r="U253" s="62"/>
      <c r="V253" s="26"/>
      <c r="W253" s="26"/>
      <c r="X253" s="27"/>
      <c r="Y253" s="26"/>
      <c r="Z253" s="26"/>
      <c r="AA253" s="26"/>
      <c r="AB253" s="26"/>
      <c r="AC253" s="428" t="str">
        <f>"E1 = "&amp;'10.0'!B3</f>
        <v>E1 = Directrices e instrumentos para el apoyo de la supervisión en el registro de los datos</v>
      </c>
      <c r="AD253" s="428"/>
      <c r="AE253" s="428"/>
      <c r="AF253" s="428"/>
      <c r="AG253" s="428"/>
      <c r="AH253" s="428"/>
      <c r="AI253" s="428"/>
      <c r="AJ253" s="428"/>
      <c r="AK253" s="428"/>
      <c r="AL253" s="429"/>
    </row>
    <row r="254" spans="1:38">
      <c r="A254" s="51"/>
      <c r="B254" s="62"/>
      <c r="C254" s="26"/>
      <c r="D254" s="26"/>
      <c r="E254" s="27"/>
      <c r="F254" s="26"/>
      <c r="G254" s="26"/>
      <c r="H254" s="26"/>
      <c r="I254" s="26"/>
      <c r="J254" s="428" t="str">
        <f>"E2 = "&amp;'10.0'!B9</f>
        <v>E2 = Auditoría de calidad de datos</v>
      </c>
      <c r="K254" s="428"/>
      <c r="L254" s="428"/>
      <c r="M254" s="428"/>
      <c r="N254" s="428"/>
      <c r="O254" s="428"/>
      <c r="P254" s="428"/>
      <c r="Q254" s="428"/>
      <c r="R254" s="428"/>
      <c r="S254" s="429"/>
      <c r="T254" s="51"/>
      <c r="U254" s="62"/>
      <c r="V254" s="26"/>
      <c r="W254" s="26"/>
      <c r="X254" s="27"/>
      <c r="Y254" s="26"/>
      <c r="Z254" s="26"/>
      <c r="AA254" s="26"/>
      <c r="AB254" s="26"/>
      <c r="AC254" s="428" t="str">
        <f>"E2 = "&amp;'10.0'!B9</f>
        <v>E2 = Auditoría de calidad de datos</v>
      </c>
      <c r="AD254" s="428"/>
      <c r="AE254" s="428"/>
      <c r="AF254" s="428"/>
      <c r="AG254" s="428"/>
      <c r="AH254" s="428"/>
      <c r="AI254" s="428"/>
      <c r="AJ254" s="428"/>
      <c r="AK254" s="428"/>
      <c r="AL254" s="429"/>
    </row>
    <row r="255" spans="1:38">
      <c r="A255" s="51"/>
      <c r="B255" s="26"/>
      <c r="C255" s="26"/>
      <c r="D255" s="26"/>
      <c r="E255" s="26"/>
      <c r="F255" s="26"/>
      <c r="G255" s="26"/>
      <c r="H255" s="26"/>
      <c r="I255" s="26"/>
      <c r="J255" s="26"/>
      <c r="K255" s="26"/>
      <c r="L255" s="26"/>
      <c r="M255" s="26"/>
      <c r="N255" s="26"/>
      <c r="O255" s="26"/>
      <c r="P255" s="26"/>
      <c r="Q255" s="26"/>
      <c r="R255" s="26"/>
      <c r="S255" s="56"/>
      <c r="T255" s="51"/>
      <c r="U255" s="26"/>
      <c r="V255" s="26"/>
      <c r="W255" s="26"/>
      <c r="X255" s="26"/>
      <c r="Y255" s="26"/>
      <c r="Z255" s="26"/>
      <c r="AA255" s="26"/>
      <c r="AB255" s="26"/>
      <c r="AC255" s="26"/>
      <c r="AD255" s="26"/>
      <c r="AE255" s="26"/>
      <c r="AF255" s="26"/>
      <c r="AG255" s="26"/>
      <c r="AH255" s="26"/>
      <c r="AI255" s="26"/>
      <c r="AJ255" s="26"/>
      <c r="AK255" s="26"/>
      <c r="AL255" s="56"/>
    </row>
    <row r="256" spans="1:38" ht="31.5" customHeight="1">
      <c r="A256" s="51"/>
      <c r="B256" s="433" t="s">
        <v>135</v>
      </c>
      <c r="C256" s="433"/>
      <c r="D256" s="433"/>
      <c r="E256" s="433"/>
      <c r="F256" s="433"/>
      <c r="G256" s="433"/>
      <c r="H256" s="433"/>
      <c r="I256" s="433"/>
      <c r="J256" s="433"/>
      <c r="K256" s="433"/>
      <c r="L256" s="433"/>
      <c r="M256" s="433"/>
      <c r="N256" s="433"/>
      <c r="O256" s="433"/>
      <c r="P256" s="433"/>
      <c r="Q256" s="433"/>
      <c r="R256" s="433"/>
      <c r="S256" s="52"/>
      <c r="T256" s="51"/>
      <c r="U256" s="433" t="s">
        <v>135</v>
      </c>
      <c r="V256" s="433"/>
      <c r="W256" s="433"/>
      <c r="X256" s="433"/>
      <c r="Y256" s="433"/>
      <c r="Z256" s="433"/>
      <c r="AA256" s="433"/>
      <c r="AB256" s="433"/>
      <c r="AC256" s="433"/>
      <c r="AD256" s="433"/>
      <c r="AE256" s="433"/>
      <c r="AF256" s="433"/>
      <c r="AG256" s="433"/>
      <c r="AH256" s="433"/>
      <c r="AI256" s="433"/>
      <c r="AJ256" s="433"/>
      <c r="AK256" s="433"/>
      <c r="AL256" s="52"/>
    </row>
    <row r="257" spans="1:38" ht="18">
      <c r="A257" s="51"/>
      <c r="B257" s="430" t="s">
        <v>124</v>
      </c>
      <c r="C257" s="430"/>
      <c r="D257" s="430"/>
      <c r="E257" s="430"/>
      <c r="F257" s="430"/>
      <c r="G257" s="430"/>
      <c r="H257" s="430"/>
      <c r="I257" s="26"/>
      <c r="J257" s="430" t="s">
        <v>41</v>
      </c>
      <c r="K257" s="430"/>
      <c r="L257" s="430"/>
      <c r="M257" s="430"/>
      <c r="N257" s="26"/>
      <c r="O257" s="430" t="s">
        <v>45</v>
      </c>
      <c r="P257" s="430"/>
      <c r="Q257" s="430"/>
      <c r="R257" s="430"/>
      <c r="S257" s="55"/>
      <c r="T257" s="51"/>
      <c r="U257" s="430" t="s">
        <v>124</v>
      </c>
      <c r="V257" s="430"/>
      <c r="W257" s="430"/>
      <c r="X257" s="430"/>
      <c r="Y257" s="430"/>
      <c r="Z257" s="430"/>
      <c r="AA257" s="430"/>
      <c r="AB257" s="26"/>
      <c r="AC257" s="430" t="s">
        <v>41</v>
      </c>
      <c r="AD257" s="430"/>
      <c r="AE257" s="430"/>
      <c r="AF257" s="430"/>
      <c r="AG257" s="26"/>
      <c r="AH257" s="430" t="s">
        <v>45</v>
      </c>
      <c r="AI257" s="430"/>
      <c r="AJ257" s="430"/>
      <c r="AK257" s="430"/>
      <c r="AL257" s="55"/>
    </row>
    <row r="258" spans="1:38">
      <c r="A258" s="51"/>
      <c r="B258" s="26"/>
      <c r="C258" s="26"/>
      <c r="D258" s="26"/>
      <c r="E258" s="26"/>
      <c r="F258" s="26"/>
      <c r="G258" s="26"/>
      <c r="H258" s="26"/>
      <c r="I258" s="26"/>
      <c r="J258" s="26"/>
      <c r="K258" s="26"/>
      <c r="L258" s="26"/>
      <c r="M258" s="26"/>
      <c r="N258" s="26"/>
      <c r="O258" s="26"/>
      <c r="P258" s="26"/>
      <c r="Q258" s="26"/>
      <c r="R258" s="26"/>
      <c r="S258" s="56"/>
      <c r="T258" s="51"/>
      <c r="U258" s="26"/>
      <c r="V258" s="26"/>
      <c r="W258" s="26"/>
      <c r="X258" s="26"/>
      <c r="Y258" s="26"/>
      <c r="Z258" s="26"/>
      <c r="AA258" s="26"/>
      <c r="AB258" s="26"/>
      <c r="AC258" s="26"/>
      <c r="AD258" s="26"/>
      <c r="AE258" s="26"/>
      <c r="AF258" s="26"/>
      <c r="AG258" s="26"/>
      <c r="AH258" s="26"/>
      <c r="AI258" s="26"/>
      <c r="AJ258" s="26"/>
      <c r="AK258" s="26"/>
      <c r="AL258" s="56"/>
    </row>
    <row r="259" spans="1:38">
      <c r="A259" s="51"/>
      <c r="B259" s="26"/>
      <c r="C259" s="26"/>
      <c r="D259" s="26"/>
      <c r="E259" s="26"/>
      <c r="F259" s="26"/>
      <c r="G259" s="26"/>
      <c r="H259" s="26"/>
      <c r="I259" s="26"/>
      <c r="J259" s="26"/>
      <c r="K259" s="26"/>
      <c r="L259" s="26"/>
      <c r="M259" s="26"/>
      <c r="N259" s="26"/>
      <c r="O259" s="26"/>
      <c r="P259" s="26"/>
      <c r="Q259" s="26"/>
      <c r="R259" s="26"/>
      <c r="S259" s="56"/>
      <c r="T259" s="51"/>
      <c r="U259" s="26"/>
      <c r="V259" s="26"/>
      <c r="W259" s="26"/>
      <c r="X259" s="26"/>
      <c r="Y259" s="26"/>
      <c r="Z259" s="26"/>
      <c r="AA259" s="26"/>
      <c r="AB259" s="26"/>
      <c r="AC259" s="26"/>
      <c r="AD259" s="26"/>
      <c r="AE259" s="26"/>
      <c r="AF259" s="26"/>
      <c r="AG259" s="26"/>
      <c r="AH259" s="26"/>
      <c r="AI259" s="26"/>
      <c r="AJ259" s="26"/>
      <c r="AK259" s="26"/>
      <c r="AL259" s="56"/>
    </row>
    <row r="260" spans="1:38">
      <c r="A260" s="51"/>
      <c r="B260" s="26"/>
      <c r="C260" s="26"/>
      <c r="D260" s="26"/>
      <c r="E260" s="26"/>
      <c r="F260" s="26"/>
      <c r="G260" s="26"/>
      <c r="H260" s="26"/>
      <c r="I260" s="26"/>
      <c r="J260" s="26"/>
      <c r="K260" s="26"/>
      <c r="L260" s="26"/>
      <c r="M260" s="26"/>
      <c r="N260" s="26"/>
      <c r="O260" s="26"/>
      <c r="P260" s="26"/>
      <c r="Q260" s="26"/>
      <c r="R260" s="26"/>
      <c r="S260" s="56"/>
      <c r="T260" s="51"/>
      <c r="U260" s="26"/>
      <c r="V260" s="26"/>
      <c r="W260" s="26"/>
      <c r="X260" s="26"/>
      <c r="Y260" s="26"/>
      <c r="Z260" s="26"/>
      <c r="AA260" s="26"/>
      <c r="AB260" s="26"/>
      <c r="AC260" s="26"/>
      <c r="AD260" s="26"/>
      <c r="AE260" s="26"/>
      <c r="AF260" s="26"/>
      <c r="AG260" s="26"/>
      <c r="AH260" s="26"/>
      <c r="AI260" s="26"/>
      <c r="AJ260" s="26"/>
      <c r="AK260" s="26"/>
      <c r="AL260" s="56"/>
    </row>
    <row r="261" spans="1:38">
      <c r="A261" s="51"/>
      <c r="B261" s="26"/>
      <c r="C261" s="26"/>
      <c r="D261" s="26"/>
      <c r="E261" s="26"/>
      <c r="F261" s="26"/>
      <c r="G261" s="26"/>
      <c r="H261" s="26"/>
      <c r="I261" s="26"/>
      <c r="J261" s="26"/>
      <c r="K261" s="26"/>
      <c r="L261" s="26"/>
      <c r="M261" s="26"/>
      <c r="N261" s="26"/>
      <c r="O261" s="26"/>
      <c r="P261" s="26"/>
      <c r="Q261" s="26"/>
      <c r="R261" s="26"/>
      <c r="S261" s="56"/>
      <c r="T261" s="51"/>
      <c r="U261" s="26"/>
      <c r="V261" s="26"/>
      <c r="W261" s="26"/>
      <c r="X261" s="26"/>
      <c r="Y261" s="26"/>
      <c r="Z261" s="26"/>
      <c r="AA261" s="26"/>
      <c r="AB261" s="26"/>
      <c r="AC261" s="26"/>
      <c r="AD261" s="26"/>
      <c r="AE261" s="26"/>
      <c r="AF261" s="26"/>
      <c r="AG261" s="26"/>
      <c r="AH261" s="26"/>
      <c r="AI261" s="26"/>
      <c r="AJ261" s="26"/>
      <c r="AK261" s="26"/>
      <c r="AL261" s="56"/>
    </row>
    <row r="262" spans="1:38">
      <c r="A262" s="51"/>
      <c r="B262" s="26"/>
      <c r="C262" s="26"/>
      <c r="D262" s="26"/>
      <c r="E262" s="26"/>
      <c r="F262" s="26"/>
      <c r="G262" s="26"/>
      <c r="H262" s="26"/>
      <c r="I262" s="26"/>
      <c r="J262" s="26"/>
      <c r="K262" s="26"/>
      <c r="L262" s="26"/>
      <c r="M262" s="26"/>
      <c r="N262" s="26"/>
      <c r="O262" s="26"/>
      <c r="P262" s="26"/>
      <c r="Q262" s="26"/>
      <c r="R262" s="26"/>
      <c r="S262" s="56"/>
      <c r="T262" s="51"/>
      <c r="U262" s="26"/>
      <c r="V262" s="26"/>
      <c r="W262" s="26"/>
      <c r="X262" s="26"/>
      <c r="Y262" s="26"/>
      <c r="Z262" s="26"/>
      <c r="AA262" s="26"/>
      <c r="AB262" s="26"/>
      <c r="AC262" s="26"/>
      <c r="AD262" s="26"/>
      <c r="AE262" s="26"/>
      <c r="AF262" s="26"/>
      <c r="AG262" s="26"/>
      <c r="AH262" s="26"/>
      <c r="AI262" s="26"/>
      <c r="AJ262" s="26"/>
      <c r="AK262" s="26"/>
      <c r="AL262" s="56"/>
    </row>
    <row r="263" spans="1:38">
      <c r="A263" s="51"/>
      <c r="B263" s="26"/>
      <c r="C263" s="26"/>
      <c r="D263" s="26"/>
      <c r="E263" s="26"/>
      <c r="F263" s="26"/>
      <c r="G263" s="26"/>
      <c r="H263" s="26"/>
      <c r="I263" s="26"/>
      <c r="J263" s="26"/>
      <c r="K263" s="26"/>
      <c r="L263" s="26"/>
      <c r="M263" s="26"/>
      <c r="N263" s="26"/>
      <c r="O263" s="26"/>
      <c r="P263" s="26"/>
      <c r="Q263" s="26"/>
      <c r="R263" s="26"/>
      <c r="S263" s="56"/>
      <c r="T263" s="51"/>
      <c r="U263" s="26"/>
      <c r="V263" s="26"/>
      <c r="W263" s="26"/>
      <c r="X263" s="26"/>
      <c r="Y263" s="26"/>
      <c r="Z263" s="26"/>
      <c r="AA263" s="26"/>
      <c r="AB263" s="26"/>
      <c r="AC263" s="26"/>
      <c r="AD263" s="26"/>
      <c r="AE263" s="26"/>
      <c r="AF263" s="26"/>
      <c r="AG263" s="26"/>
      <c r="AH263" s="26"/>
      <c r="AI263" s="26"/>
      <c r="AJ263" s="26"/>
      <c r="AK263" s="26"/>
      <c r="AL263" s="56"/>
    </row>
    <row r="264" spans="1:38">
      <c r="A264" s="51"/>
      <c r="B264" s="26"/>
      <c r="C264" s="26"/>
      <c r="D264" s="26"/>
      <c r="E264" s="26"/>
      <c r="F264" s="26"/>
      <c r="G264" s="26"/>
      <c r="H264" s="26"/>
      <c r="I264" s="26"/>
      <c r="J264" s="26"/>
      <c r="K264" s="26"/>
      <c r="L264" s="26"/>
      <c r="M264" s="26"/>
      <c r="N264" s="26"/>
      <c r="O264" s="26"/>
      <c r="P264" s="26"/>
      <c r="Q264" s="26"/>
      <c r="R264" s="26"/>
      <c r="S264" s="56"/>
      <c r="T264" s="51"/>
      <c r="U264" s="26"/>
      <c r="V264" s="26"/>
      <c r="W264" s="26"/>
      <c r="X264" s="26"/>
      <c r="Y264" s="26"/>
      <c r="Z264" s="26"/>
      <c r="AA264" s="26"/>
      <c r="AB264" s="26"/>
      <c r="AC264" s="26"/>
      <c r="AD264" s="26"/>
      <c r="AE264" s="26"/>
      <c r="AF264" s="26"/>
      <c r="AG264" s="26"/>
      <c r="AH264" s="26"/>
      <c r="AI264" s="26"/>
      <c r="AJ264" s="26"/>
      <c r="AK264" s="26"/>
      <c r="AL264" s="56"/>
    </row>
    <row r="265" spans="1:38">
      <c r="A265" s="51"/>
      <c r="B265" s="26"/>
      <c r="C265" s="26"/>
      <c r="D265" s="26"/>
      <c r="E265" s="26"/>
      <c r="F265" s="26"/>
      <c r="G265" s="26"/>
      <c r="H265" s="26"/>
      <c r="I265" s="26"/>
      <c r="J265" s="26"/>
      <c r="K265" s="26"/>
      <c r="L265" s="26"/>
      <c r="M265" s="26"/>
      <c r="N265" s="26"/>
      <c r="O265" s="26"/>
      <c r="P265" s="26"/>
      <c r="Q265" s="26"/>
      <c r="R265" s="26"/>
      <c r="S265" s="56"/>
      <c r="T265" s="51"/>
      <c r="U265" s="26"/>
      <c r="V265" s="26"/>
      <c r="W265" s="26"/>
      <c r="X265" s="26"/>
      <c r="Y265" s="26"/>
      <c r="Z265" s="26"/>
      <c r="AA265" s="26"/>
      <c r="AB265" s="26"/>
      <c r="AC265" s="26"/>
      <c r="AD265" s="26"/>
      <c r="AE265" s="26"/>
      <c r="AF265" s="26"/>
      <c r="AG265" s="26"/>
      <c r="AH265" s="26"/>
      <c r="AI265" s="26"/>
      <c r="AJ265" s="26"/>
      <c r="AK265" s="26"/>
      <c r="AL265" s="56"/>
    </row>
    <row r="266" spans="1:38">
      <c r="A266" s="51"/>
      <c r="B266" s="26"/>
      <c r="C266" s="26"/>
      <c r="D266" s="26"/>
      <c r="E266" s="26"/>
      <c r="F266" s="26"/>
      <c r="G266" s="26"/>
      <c r="H266" s="26"/>
      <c r="I266" s="26"/>
      <c r="J266" s="26"/>
      <c r="K266" s="26"/>
      <c r="L266" s="26"/>
      <c r="M266" s="26"/>
      <c r="N266" s="26"/>
      <c r="O266" s="26"/>
      <c r="P266" s="26"/>
      <c r="Q266" s="26"/>
      <c r="R266" s="26"/>
      <c r="S266" s="56"/>
      <c r="T266" s="51"/>
      <c r="U266" s="26"/>
      <c r="V266" s="26"/>
      <c r="W266" s="26"/>
      <c r="X266" s="26"/>
      <c r="Y266" s="26"/>
      <c r="Z266" s="26"/>
      <c r="AA266" s="26"/>
      <c r="AB266" s="26"/>
      <c r="AC266" s="26"/>
      <c r="AD266" s="26"/>
      <c r="AE266" s="26"/>
      <c r="AF266" s="26"/>
      <c r="AG266" s="26"/>
      <c r="AH266" s="26"/>
      <c r="AI266" s="26"/>
      <c r="AJ266" s="26"/>
      <c r="AK266" s="26"/>
      <c r="AL266" s="56"/>
    </row>
    <row r="267" spans="1:38" ht="18">
      <c r="A267" s="51"/>
      <c r="B267" s="26"/>
      <c r="C267" s="26"/>
      <c r="D267" s="26"/>
      <c r="E267" s="26"/>
      <c r="F267" s="26"/>
      <c r="G267" s="26"/>
      <c r="H267" s="26"/>
      <c r="I267" s="26"/>
      <c r="J267" s="430" t="s">
        <v>125</v>
      </c>
      <c r="K267" s="430"/>
      <c r="L267" s="430"/>
      <c r="M267" s="430"/>
      <c r="N267" s="26"/>
      <c r="O267" s="430" t="s">
        <v>46</v>
      </c>
      <c r="P267" s="430"/>
      <c r="Q267" s="430"/>
      <c r="R267" s="430"/>
      <c r="S267" s="55"/>
      <c r="T267" s="51"/>
      <c r="U267" s="26"/>
      <c r="V267" s="26"/>
      <c r="W267" s="26"/>
      <c r="X267" s="26"/>
      <c r="Y267" s="26"/>
      <c r="Z267" s="26"/>
      <c r="AA267" s="26"/>
      <c r="AB267" s="26"/>
      <c r="AC267" s="430" t="s">
        <v>125</v>
      </c>
      <c r="AD267" s="430"/>
      <c r="AE267" s="430"/>
      <c r="AF267" s="430"/>
      <c r="AG267" s="26"/>
      <c r="AH267" s="430" t="s">
        <v>46</v>
      </c>
      <c r="AI267" s="430"/>
      <c r="AJ267" s="430"/>
      <c r="AK267" s="430"/>
      <c r="AL267" s="55"/>
    </row>
    <row r="268" spans="1:38">
      <c r="A268" s="51"/>
      <c r="B268" s="26"/>
      <c r="C268" s="26"/>
      <c r="D268" s="26"/>
      <c r="E268" s="26"/>
      <c r="F268" s="26"/>
      <c r="G268" s="26"/>
      <c r="H268" s="26"/>
      <c r="I268" s="26"/>
      <c r="J268" s="26"/>
      <c r="K268" s="26"/>
      <c r="L268" s="26"/>
      <c r="M268" s="26"/>
      <c r="N268" s="26"/>
      <c r="O268" s="26"/>
      <c r="P268" s="26"/>
      <c r="Q268" s="26"/>
      <c r="R268" s="26"/>
      <c r="S268" s="56"/>
      <c r="T268" s="51"/>
      <c r="U268" s="26"/>
      <c r="V268" s="26"/>
      <c r="W268" s="26"/>
      <c r="X268" s="26"/>
      <c r="Y268" s="26"/>
      <c r="Z268" s="26"/>
      <c r="AA268" s="26"/>
      <c r="AB268" s="26"/>
      <c r="AC268" s="26"/>
      <c r="AD268" s="26"/>
      <c r="AE268" s="26"/>
      <c r="AF268" s="26"/>
      <c r="AG268" s="26"/>
      <c r="AH268" s="26"/>
      <c r="AI268" s="26"/>
      <c r="AJ268" s="26"/>
      <c r="AK268" s="26"/>
      <c r="AL268" s="56"/>
    </row>
    <row r="269" spans="1:38">
      <c r="A269" s="51"/>
      <c r="B269" s="26"/>
      <c r="C269" s="26"/>
      <c r="D269" s="26"/>
      <c r="E269" s="26"/>
      <c r="F269" s="26"/>
      <c r="G269" s="26"/>
      <c r="H269" s="26"/>
      <c r="I269" s="26"/>
      <c r="J269" s="26"/>
      <c r="K269" s="26"/>
      <c r="L269" s="26"/>
      <c r="M269" s="26"/>
      <c r="N269" s="26"/>
      <c r="O269" s="26"/>
      <c r="P269" s="26"/>
      <c r="Q269" s="26"/>
      <c r="R269" s="26"/>
      <c r="S269" s="56"/>
      <c r="T269" s="51"/>
      <c r="U269" s="26"/>
      <c r="V269" s="26"/>
      <c r="W269" s="26"/>
      <c r="X269" s="26"/>
      <c r="Y269" s="26"/>
      <c r="Z269" s="26"/>
      <c r="AA269" s="26"/>
      <c r="AB269" s="26"/>
      <c r="AC269" s="26"/>
      <c r="AD269" s="26"/>
      <c r="AE269" s="26"/>
      <c r="AF269" s="26"/>
      <c r="AG269" s="26"/>
      <c r="AH269" s="26"/>
      <c r="AI269" s="26"/>
      <c r="AJ269" s="26"/>
      <c r="AK269" s="26"/>
      <c r="AL269" s="56"/>
    </row>
    <row r="270" spans="1:38">
      <c r="A270" s="51"/>
      <c r="B270" s="26"/>
      <c r="C270" s="26"/>
      <c r="D270" s="26"/>
      <c r="E270" s="26"/>
      <c r="F270" s="26"/>
      <c r="G270" s="26"/>
      <c r="H270" s="26"/>
      <c r="I270" s="26"/>
      <c r="J270" s="26"/>
      <c r="K270" s="26"/>
      <c r="L270" s="26"/>
      <c r="M270" s="26"/>
      <c r="N270" s="26"/>
      <c r="O270" s="26"/>
      <c r="P270" s="26"/>
      <c r="Q270" s="26"/>
      <c r="R270" s="26"/>
      <c r="S270" s="56"/>
      <c r="T270" s="51"/>
      <c r="U270" s="26"/>
      <c r="V270" s="26"/>
      <c r="W270" s="26"/>
      <c r="X270" s="26"/>
      <c r="Y270" s="26"/>
      <c r="Z270" s="26"/>
      <c r="AA270" s="26"/>
      <c r="AB270" s="26"/>
      <c r="AC270" s="26"/>
      <c r="AD270" s="26"/>
      <c r="AE270" s="26"/>
      <c r="AF270" s="26"/>
      <c r="AG270" s="26"/>
      <c r="AH270" s="26"/>
      <c r="AI270" s="26"/>
      <c r="AJ270" s="26"/>
      <c r="AK270" s="26"/>
      <c r="AL270" s="56"/>
    </row>
    <row r="271" spans="1:38">
      <c r="A271" s="51"/>
      <c r="B271" s="26"/>
      <c r="C271" s="26"/>
      <c r="D271" s="26"/>
      <c r="E271" s="26"/>
      <c r="F271" s="26"/>
      <c r="G271" s="26"/>
      <c r="H271" s="26"/>
      <c r="I271" s="26"/>
      <c r="J271" s="26"/>
      <c r="K271" s="26"/>
      <c r="L271" s="26"/>
      <c r="M271" s="26"/>
      <c r="N271" s="26"/>
      <c r="O271" s="26"/>
      <c r="P271" s="26"/>
      <c r="Q271" s="26"/>
      <c r="R271" s="26"/>
      <c r="S271" s="56"/>
      <c r="T271" s="51"/>
      <c r="U271" s="26"/>
      <c r="V271" s="26"/>
      <c r="W271" s="26"/>
      <c r="X271" s="26"/>
      <c r="Y271" s="26"/>
      <c r="Z271" s="26"/>
      <c r="AA271" s="26"/>
      <c r="AB271" s="26"/>
      <c r="AC271" s="26"/>
      <c r="AD271" s="26"/>
      <c r="AE271" s="26"/>
      <c r="AF271" s="26"/>
      <c r="AG271" s="26"/>
      <c r="AH271" s="26"/>
      <c r="AI271" s="26"/>
      <c r="AJ271" s="26"/>
      <c r="AK271" s="26"/>
      <c r="AL271" s="56"/>
    </row>
    <row r="272" spans="1:38">
      <c r="A272" s="51"/>
      <c r="B272" s="26"/>
      <c r="C272" s="26"/>
      <c r="D272" s="26"/>
      <c r="E272" s="26"/>
      <c r="F272" s="26"/>
      <c r="G272" s="26"/>
      <c r="H272" s="26"/>
      <c r="I272" s="26"/>
      <c r="J272" s="26"/>
      <c r="K272" s="26"/>
      <c r="L272" s="26"/>
      <c r="M272" s="26"/>
      <c r="N272" s="26"/>
      <c r="O272" s="26"/>
      <c r="P272" s="26"/>
      <c r="Q272" s="26"/>
      <c r="R272" s="26"/>
      <c r="S272" s="56"/>
      <c r="T272" s="51"/>
      <c r="U272" s="26"/>
      <c r="V272" s="26"/>
      <c r="W272" s="26"/>
      <c r="X272" s="26"/>
      <c r="Y272" s="26"/>
      <c r="Z272" s="26"/>
      <c r="AA272" s="26"/>
      <c r="AB272" s="26"/>
      <c r="AC272" s="26"/>
      <c r="AD272" s="26"/>
      <c r="AE272" s="26"/>
      <c r="AF272" s="26"/>
      <c r="AG272" s="26"/>
      <c r="AH272" s="26"/>
      <c r="AI272" s="26"/>
      <c r="AJ272" s="26"/>
      <c r="AK272" s="26"/>
      <c r="AL272" s="56"/>
    </row>
    <row r="273" spans="1:38">
      <c r="A273" s="51"/>
      <c r="B273" s="26"/>
      <c r="C273" s="26"/>
      <c r="D273" s="26"/>
      <c r="E273" s="26"/>
      <c r="F273" s="26"/>
      <c r="G273" s="26"/>
      <c r="H273" s="26"/>
      <c r="I273" s="26"/>
      <c r="J273" s="26"/>
      <c r="K273" s="26"/>
      <c r="L273" s="26"/>
      <c r="M273" s="26"/>
      <c r="N273" s="26"/>
      <c r="O273" s="26"/>
      <c r="P273" s="26"/>
      <c r="Q273" s="26"/>
      <c r="R273" s="26"/>
      <c r="S273" s="56"/>
      <c r="T273" s="51"/>
      <c r="U273" s="26"/>
      <c r="V273" s="26"/>
      <c r="W273" s="26"/>
      <c r="X273" s="26"/>
      <c r="Y273" s="26"/>
      <c r="Z273" s="26"/>
      <c r="AA273" s="26"/>
      <c r="AB273" s="26"/>
      <c r="AC273" s="26"/>
      <c r="AD273" s="26"/>
      <c r="AE273" s="26"/>
      <c r="AF273" s="26"/>
      <c r="AG273" s="26"/>
      <c r="AH273" s="26"/>
      <c r="AI273" s="26"/>
      <c r="AJ273" s="26"/>
      <c r="AK273" s="26"/>
      <c r="AL273" s="56"/>
    </row>
    <row r="274" spans="1:38" ht="18">
      <c r="A274" s="51"/>
      <c r="B274" s="57"/>
      <c r="C274" s="58"/>
      <c r="D274" s="58"/>
      <c r="E274" s="59"/>
      <c r="F274" s="60"/>
      <c r="G274" s="26"/>
      <c r="H274" s="26"/>
      <c r="I274" s="26"/>
      <c r="J274" s="26"/>
      <c r="K274" s="26"/>
      <c r="L274" s="26"/>
      <c r="M274" s="26"/>
      <c r="N274" s="26"/>
      <c r="O274" s="26"/>
      <c r="P274" s="26"/>
      <c r="Q274" s="26"/>
      <c r="R274" s="26"/>
      <c r="S274" s="56"/>
      <c r="T274" s="51"/>
      <c r="U274" s="57"/>
      <c r="V274" s="58"/>
      <c r="W274" s="58"/>
      <c r="X274" s="59"/>
      <c r="Y274" s="60"/>
      <c r="Z274" s="26"/>
      <c r="AA274" s="26"/>
      <c r="AB274" s="26"/>
      <c r="AC274" s="26"/>
      <c r="AD274" s="26"/>
      <c r="AE274" s="26"/>
      <c r="AF274" s="26"/>
      <c r="AG274" s="26"/>
      <c r="AH274" s="26"/>
      <c r="AI274" s="26"/>
      <c r="AJ274" s="26"/>
      <c r="AK274" s="26"/>
      <c r="AL274" s="56"/>
    </row>
    <row r="275" spans="1:38">
      <c r="A275" s="51"/>
      <c r="B275" s="62"/>
      <c r="C275" s="26"/>
      <c r="D275" s="26"/>
      <c r="E275" s="27"/>
      <c r="F275" s="26"/>
      <c r="G275" s="26"/>
      <c r="H275" s="26"/>
      <c r="I275" s="26"/>
      <c r="J275" s="26"/>
      <c r="K275" s="26"/>
      <c r="L275" s="26"/>
      <c r="M275" s="26"/>
      <c r="N275" s="26"/>
      <c r="O275" s="26"/>
      <c r="P275" s="26"/>
      <c r="Q275" s="26"/>
      <c r="R275" s="26"/>
      <c r="S275" s="56"/>
      <c r="T275" s="51"/>
      <c r="U275" s="62"/>
      <c r="V275" s="26"/>
      <c r="W275" s="26"/>
      <c r="X275" s="27"/>
      <c r="Y275" s="26"/>
      <c r="Z275" s="26"/>
      <c r="AA275" s="26"/>
      <c r="AB275" s="26"/>
      <c r="AC275" s="26"/>
      <c r="AD275" s="26"/>
      <c r="AE275" s="26"/>
      <c r="AF275" s="26"/>
      <c r="AG275" s="26"/>
      <c r="AH275" s="26"/>
      <c r="AI275" s="26"/>
      <c r="AJ275" s="26"/>
      <c r="AK275" s="26"/>
      <c r="AL275" s="56"/>
    </row>
    <row r="276" spans="1:38">
      <c r="A276" s="51"/>
      <c r="B276" s="62"/>
      <c r="C276" s="26"/>
      <c r="D276" s="26"/>
      <c r="E276" s="27"/>
      <c r="F276" s="26"/>
      <c r="G276" s="26"/>
      <c r="H276" s="26"/>
      <c r="I276" s="26"/>
      <c r="J276" s="26"/>
      <c r="K276" s="26"/>
      <c r="L276" s="26"/>
      <c r="M276" s="26"/>
      <c r="N276" s="26"/>
      <c r="O276" s="26"/>
      <c r="P276" s="26"/>
      <c r="Q276" s="26"/>
      <c r="R276" s="26"/>
      <c r="S276" s="56"/>
      <c r="T276" s="51"/>
      <c r="U276" s="62"/>
      <c r="V276" s="26"/>
      <c r="W276" s="26"/>
      <c r="X276" s="27"/>
      <c r="Y276" s="26"/>
      <c r="Z276" s="26"/>
      <c r="AA276" s="26"/>
      <c r="AB276" s="26"/>
      <c r="AC276" s="26"/>
      <c r="AD276" s="26"/>
      <c r="AE276" s="26"/>
      <c r="AF276" s="26"/>
      <c r="AG276" s="26"/>
      <c r="AH276" s="26"/>
      <c r="AI276" s="26"/>
      <c r="AJ276" s="26"/>
      <c r="AK276" s="26"/>
      <c r="AL276" s="56"/>
    </row>
    <row r="277" spans="1:38" s="200" customFormat="1" ht="36" customHeight="1">
      <c r="A277" s="197"/>
      <c r="B277" s="198"/>
      <c r="C277" s="199"/>
      <c r="D277" s="199"/>
      <c r="E277" s="27"/>
      <c r="F277" s="199"/>
      <c r="G277" s="199"/>
      <c r="H277" s="199"/>
      <c r="I277" s="199"/>
      <c r="J277" s="431" t="str">
        <f>"E1 = "&amp;'11.0'!B3</f>
        <v>E1 = Un directorio de instituciones que realizan investigación y evaluación en VIH</v>
      </c>
      <c r="K277" s="431"/>
      <c r="L277" s="431"/>
      <c r="M277" s="431"/>
      <c r="N277" s="431"/>
      <c r="O277" s="431"/>
      <c r="P277" s="431"/>
      <c r="Q277" s="431"/>
      <c r="R277" s="431"/>
      <c r="S277" s="432"/>
      <c r="T277" s="197"/>
      <c r="U277" s="198"/>
      <c r="V277" s="199"/>
      <c r="W277" s="199"/>
      <c r="X277" s="27"/>
      <c r="Y277" s="199"/>
      <c r="Z277" s="199"/>
      <c r="AA277" s="199"/>
      <c r="AB277" s="199"/>
      <c r="AC277" s="431" t="str">
        <f>"E1 = "&amp;'11.0'!B3</f>
        <v>E1 = Un directorio de instituciones que realizan investigación y evaluación en VIH</v>
      </c>
      <c r="AD277" s="431"/>
      <c r="AE277" s="431"/>
      <c r="AF277" s="431"/>
      <c r="AG277" s="431"/>
      <c r="AH277" s="431"/>
      <c r="AI277" s="431"/>
      <c r="AJ277" s="431"/>
      <c r="AK277" s="431"/>
      <c r="AL277" s="432"/>
    </row>
    <row r="278" spans="1:38" s="200" customFormat="1" ht="18" customHeight="1">
      <c r="A278" s="197"/>
      <c r="B278" s="198"/>
      <c r="C278" s="199"/>
      <c r="D278" s="199"/>
      <c r="E278" s="27"/>
      <c r="F278" s="199"/>
      <c r="G278" s="199"/>
      <c r="H278" s="199"/>
      <c r="I278" s="199"/>
      <c r="J278" s="431" t="str">
        <f>"E2 = "&amp;'11.0'!B9</f>
        <v>E2 = Agenda de investigación específica de VIH</v>
      </c>
      <c r="K278" s="431"/>
      <c r="L278" s="431"/>
      <c r="M278" s="431"/>
      <c r="N278" s="431"/>
      <c r="O278" s="431"/>
      <c r="P278" s="431"/>
      <c r="Q278" s="431"/>
      <c r="R278" s="431"/>
      <c r="S278" s="432"/>
      <c r="T278" s="197"/>
      <c r="U278" s="198"/>
      <c r="V278" s="199"/>
      <c r="W278" s="199"/>
      <c r="X278" s="27"/>
      <c r="Y278" s="199"/>
      <c r="Z278" s="199"/>
      <c r="AA278" s="199"/>
      <c r="AB278" s="199"/>
      <c r="AC278" s="431" t="str">
        <f>"E2 = "&amp;'11.0'!B9</f>
        <v>E2 = Agenda de investigación específica de VIH</v>
      </c>
      <c r="AD278" s="431"/>
      <c r="AE278" s="431"/>
      <c r="AF278" s="431"/>
      <c r="AG278" s="431"/>
      <c r="AH278" s="431"/>
      <c r="AI278" s="431"/>
      <c r="AJ278" s="431"/>
      <c r="AK278" s="431"/>
      <c r="AL278" s="432"/>
    </row>
    <row r="279" spans="1:38" s="200" customFormat="1" ht="34.5" customHeight="1">
      <c r="A279" s="197"/>
      <c r="B279" s="198"/>
      <c r="C279" s="199"/>
      <c r="D279" s="199"/>
      <c r="E279" s="27"/>
      <c r="F279" s="199"/>
      <c r="G279" s="199"/>
      <c r="H279" s="199"/>
      <c r="I279" s="199"/>
      <c r="J279" s="431" t="str">
        <f>"E3 = "&amp;'11.0'!B15</f>
        <v>E3 = Acciones y mecanismos nacionales y sistemáticos para la difusión y la discusión de los resultados de las investigaciones y evaluaciones</v>
      </c>
      <c r="K279" s="431"/>
      <c r="L279" s="431"/>
      <c r="M279" s="431"/>
      <c r="N279" s="431"/>
      <c r="O279" s="431"/>
      <c r="P279" s="431"/>
      <c r="Q279" s="431"/>
      <c r="R279" s="431"/>
      <c r="S279" s="432"/>
      <c r="T279" s="197"/>
      <c r="U279" s="198"/>
      <c r="V279" s="199"/>
      <c r="W279" s="199"/>
      <c r="X279" s="27"/>
      <c r="Y279" s="199"/>
      <c r="Z279" s="199"/>
      <c r="AA279" s="199"/>
      <c r="AB279" s="199"/>
      <c r="AC279" s="431" t="str">
        <f>"E3 = "&amp;'11.0'!B15</f>
        <v>E3 = Acciones y mecanismos nacionales y sistemáticos para la difusión y la discusión de los resultados de las investigaciones y evaluaciones</v>
      </c>
      <c r="AD279" s="431"/>
      <c r="AE279" s="431"/>
      <c r="AF279" s="431"/>
      <c r="AG279" s="431"/>
      <c r="AH279" s="431"/>
      <c r="AI279" s="431"/>
      <c r="AJ279" s="431"/>
      <c r="AK279" s="431"/>
      <c r="AL279" s="432"/>
    </row>
    <row r="280" spans="1:38">
      <c r="A280" s="51"/>
      <c r="B280" s="26"/>
      <c r="C280" s="26"/>
      <c r="D280" s="26"/>
      <c r="E280" s="26"/>
      <c r="F280" s="26"/>
      <c r="G280" s="26"/>
      <c r="H280" s="26"/>
      <c r="I280" s="26"/>
      <c r="J280" s="26"/>
      <c r="K280" s="26"/>
      <c r="L280" s="26"/>
      <c r="M280" s="26"/>
      <c r="N280" s="26"/>
      <c r="O280" s="26"/>
      <c r="P280" s="26"/>
      <c r="Q280" s="26"/>
      <c r="R280" s="26"/>
      <c r="S280" s="56"/>
      <c r="T280" s="51"/>
      <c r="U280" s="26"/>
      <c r="V280" s="26"/>
      <c r="W280" s="26"/>
      <c r="X280" s="26"/>
      <c r="Y280" s="26"/>
      <c r="Z280" s="26"/>
      <c r="AA280" s="26"/>
      <c r="AB280" s="26"/>
      <c r="AC280" s="26"/>
      <c r="AD280" s="26"/>
      <c r="AE280" s="26"/>
      <c r="AF280" s="26"/>
      <c r="AG280" s="26"/>
      <c r="AH280" s="26"/>
      <c r="AI280" s="26"/>
      <c r="AJ280" s="26"/>
      <c r="AK280" s="26"/>
      <c r="AL280" s="56"/>
    </row>
    <row r="281" spans="1:38" ht="31.5" customHeight="1">
      <c r="A281" s="51"/>
      <c r="B281" s="433" t="s">
        <v>136</v>
      </c>
      <c r="C281" s="433"/>
      <c r="D281" s="433"/>
      <c r="E281" s="433"/>
      <c r="F281" s="433"/>
      <c r="G281" s="433"/>
      <c r="H281" s="433"/>
      <c r="I281" s="433"/>
      <c r="J281" s="433"/>
      <c r="K281" s="433"/>
      <c r="L281" s="433"/>
      <c r="M281" s="433"/>
      <c r="N281" s="433"/>
      <c r="O281" s="433"/>
      <c r="P281" s="433"/>
      <c r="Q281" s="433"/>
      <c r="R281" s="433"/>
      <c r="S281" s="52"/>
      <c r="T281" s="51"/>
      <c r="U281" s="433" t="s">
        <v>136</v>
      </c>
      <c r="V281" s="433"/>
      <c r="W281" s="433"/>
      <c r="X281" s="433"/>
      <c r="Y281" s="433"/>
      <c r="Z281" s="433"/>
      <c r="AA281" s="433"/>
      <c r="AB281" s="433"/>
      <c r="AC281" s="433"/>
      <c r="AD281" s="433"/>
      <c r="AE281" s="433"/>
      <c r="AF281" s="433"/>
      <c r="AG281" s="433"/>
      <c r="AH281" s="433"/>
      <c r="AI281" s="433"/>
      <c r="AJ281" s="433"/>
      <c r="AK281" s="433"/>
      <c r="AL281" s="52"/>
    </row>
    <row r="282" spans="1:38" ht="18">
      <c r="A282" s="51"/>
      <c r="B282" s="430" t="s">
        <v>124</v>
      </c>
      <c r="C282" s="430"/>
      <c r="D282" s="430"/>
      <c r="E282" s="430"/>
      <c r="F282" s="430"/>
      <c r="G282" s="430"/>
      <c r="H282" s="430"/>
      <c r="I282" s="26"/>
      <c r="J282" s="430" t="s">
        <v>41</v>
      </c>
      <c r="K282" s="430"/>
      <c r="L282" s="430"/>
      <c r="M282" s="430"/>
      <c r="N282" s="26"/>
      <c r="O282" s="430" t="s">
        <v>45</v>
      </c>
      <c r="P282" s="430"/>
      <c r="Q282" s="430"/>
      <c r="R282" s="430"/>
      <c r="S282" s="55"/>
      <c r="T282" s="51"/>
      <c r="U282" s="430" t="s">
        <v>124</v>
      </c>
      <c r="V282" s="430"/>
      <c r="W282" s="430"/>
      <c r="X282" s="430"/>
      <c r="Y282" s="430"/>
      <c r="Z282" s="430"/>
      <c r="AA282" s="430"/>
      <c r="AB282" s="26"/>
      <c r="AC282" s="430" t="s">
        <v>41</v>
      </c>
      <c r="AD282" s="430"/>
      <c r="AE282" s="430"/>
      <c r="AF282" s="430"/>
      <c r="AG282" s="26"/>
      <c r="AH282" s="430" t="s">
        <v>45</v>
      </c>
      <c r="AI282" s="430"/>
      <c r="AJ282" s="430"/>
      <c r="AK282" s="430"/>
      <c r="AL282" s="55"/>
    </row>
    <row r="283" spans="1:38">
      <c r="A283" s="51"/>
      <c r="B283" s="26"/>
      <c r="C283" s="26"/>
      <c r="D283" s="26"/>
      <c r="E283" s="26"/>
      <c r="F283" s="26"/>
      <c r="G283" s="26"/>
      <c r="H283" s="26"/>
      <c r="I283" s="26"/>
      <c r="J283" s="26"/>
      <c r="K283" s="26"/>
      <c r="L283" s="26"/>
      <c r="M283" s="26"/>
      <c r="N283" s="26"/>
      <c r="O283" s="26"/>
      <c r="P283" s="26"/>
      <c r="Q283" s="26"/>
      <c r="R283" s="26"/>
      <c r="S283" s="56"/>
      <c r="T283" s="51"/>
      <c r="U283" s="26"/>
      <c r="V283" s="26"/>
      <c r="W283" s="26"/>
      <c r="X283" s="26"/>
      <c r="Y283" s="26"/>
      <c r="Z283" s="26"/>
      <c r="AA283" s="26"/>
      <c r="AB283" s="26"/>
      <c r="AC283" s="26"/>
      <c r="AD283" s="26"/>
      <c r="AE283" s="26"/>
      <c r="AF283" s="26"/>
      <c r="AG283" s="26"/>
      <c r="AH283" s="26"/>
      <c r="AI283" s="26"/>
      <c r="AJ283" s="26"/>
      <c r="AK283" s="26"/>
      <c r="AL283" s="56"/>
    </row>
    <row r="284" spans="1:38">
      <c r="A284" s="51"/>
      <c r="B284" s="26"/>
      <c r="C284" s="26"/>
      <c r="D284" s="26"/>
      <c r="E284" s="26"/>
      <c r="F284" s="26"/>
      <c r="G284" s="26"/>
      <c r="H284" s="26"/>
      <c r="I284" s="26"/>
      <c r="J284" s="26"/>
      <c r="K284" s="26"/>
      <c r="L284" s="26"/>
      <c r="M284" s="26"/>
      <c r="N284" s="26"/>
      <c r="O284" s="26"/>
      <c r="P284" s="26"/>
      <c r="Q284" s="26"/>
      <c r="R284" s="26"/>
      <c r="S284" s="56"/>
      <c r="T284" s="51"/>
      <c r="U284" s="26"/>
      <c r="V284" s="26"/>
      <c r="W284" s="26"/>
      <c r="X284" s="26"/>
      <c r="Y284" s="26"/>
      <c r="Z284" s="26"/>
      <c r="AA284" s="26"/>
      <c r="AB284" s="26"/>
      <c r="AC284" s="26"/>
      <c r="AD284" s="26"/>
      <c r="AE284" s="26"/>
      <c r="AF284" s="26"/>
      <c r="AG284" s="26"/>
      <c r="AH284" s="26"/>
      <c r="AI284" s="26"/>
      <c r="AJ284" s="26"/>
      <c r="AK284" s="26"/>
      <c r="AL284" s="56"/>
    </row>
    <row r="285" spans="1:38">
      <c r="A285" s="51"/>
      <c r="B285" s="26"/>
      <c r="C285" s="26"/>
      <c r="D285" s="26"/>
      <c r="E285" s="26"/>
      <c r="F285" s="26"/>
      <c r="G285" s="26"/>
      <c r="H285" s="26"/>
      <c r="I285" s="26"/>
      <c r="J285" s="26"/>
      <c r="K285" s="26"/>
      <c r="L285" s="26"/>
      <c r="M285" s="26"/>
      <c r="N285" s="26"/>
      <c r="O285" s="26"/>
      <c r="P285" s="26"/>
      <c r="Q285" s="26"/>
      <c r="R285" s="26"/>
      <c r="S285" s="56"/>
      <c r="T285" s="51"/>
      <c r="U285" s="26"/>
      <c r="V285" s="26"/>
      <c r="W285" s="26"/>
      <c r="X285" s="26"/>
      <c r="Y285" s="26"/>
      <c r="Z285" s="26"/>
      <c r="AA285" s="26"/>
      <c r="AB285" s="26"/>
      <c r="AC285" s="26"/>
      <c r="AD285" s="26"/>
      <c r="AE285" s="26"/>
      <c r="AF285" s="26"/>
      <c r="AG285" s="26"/>
      <c r="AH285" s="26"/>
      <c r="AI285" s="26"/>
      <c r="AJ285" s="26"/>
      <c r="AK285" s="26"/>
      <c r="AL285" s="56"/>
    </row>
    <row r="286" spans="1:38">
      <c r="A286" s="51"/>
      <c r="B286" s="26"/>
      <c r="C286" s="26"/>
      <c r="D286" s="26"/>
      <c r="E286" s="26"/>
      <c r="F286" s="26"/>
      <c r="G286" s="26"/>
      <c r="H286" s="26"/>
      <c r="I286" s="26"/>
      <c r="J286" s="26"/>
      <c r="K286" s="26"/>
      <c r="L286" s="26"/>
      <c r="M286" s="26"/>
      <c r="N286" s="26"/>
      <c r="O286" s="26"/>
      <c r="P286" s="26"/>
      <c r="Q286" s="26"/>
      <c r="R286" s="26"/>
      <c r="S286" s="56"/>
      <c r="T286" s="51"/>
      <c r="U286" s="26"/>
      <c r="V286" s="26"/>
      <c r="W286" s="26"/>
      <c r="X286" s="26"/>
      <c r="Y286" s="26"/>
      <c r="Z286" s="26"/>
      <c r="AA286" s="26"/>
      <c r="AB286" s="26"/>
      <c r="AC286" s="26"/>
      <c r="AD286" s="26"/>
      <c r="AE286" s="26"/>
      <c r="AF286" s="26"/>
      <c r="AG286" s="26"/>
      <c r="AH286" s="26"/>
      <c r="AI286" s="26"/>
      <c r="AJ286" s="26"/>
      <c r="AK286" s="26"/>
      <c r="AL286" s="56"/>
    </row>
    <row r="287" spans="1:38">
      <c r="A287" s="51"/>
      <c r="B287" s="26"/>
      <c r="C287" s="26"/>
      <c r="D287" s="26"/>
      <c r="E287" s="26"/>
      <c r="F287" s="26"/>
      <c r="G287" s="26"/>
      <c r="H287" s="26"/>
      <c r="I287" s="26"/>
      <c r="J287" s="26"/>
      <c r="K287" s="26"/>
      <c r="L287" s="26"/>
      <c r="M287" s="26"/>
      <c r="N287" s="26"/>
      <c r="O287" s="26"/>
      <c r="P287" s="26"/>
      <c r="Q287" s="26"/>
      <c r="R287" s="26"/>
      <c r="S287" s="56"/>
      <c r="T287" s="51"/>
      <c r="U287" s="26"/>
      <c r="V287" s="26"/>
      <c r="W287" s="26"/>
      <c r="X287" s="26"/>
      <c r="Y287" s="26"/>
      <c r="Z287" s="26"/>
      <c r="AA287" s="26"/>
      <c r="AB287" s="26"/>
      <c r="AC287" s="26"/>
      <c r="AD287" s="26"/>
      <c r="AE287" s="26"/>
      <c r="AF287" s="26"/>
      <c r="AG287" s="26"/>
      <c r="AH287" s="26"/>
      <c r="AI287" s="26"/>
      <c r="AJ287" s="26"/>
      <c r="AK287" s="26"/>
      <c r="AL287" s="56"/>
    </row>
    <row r="288" spans="1:38">
      <c r="A288" s="51"/>
      <c r="B288" s="26"/>
      <c r="C288" s="26"/>
      <c r="D288" s="26"/>
      <c r="E288" s="26"/>
      <c r="F288" s="26"/>
      <c r="G288" s="26"/>
      <c r="H288" s="26"/>
      <c r="I288" s="26"/>
      <c r="J288" s="26"/>
      <c r="K288" s="26"/>
      <c r="L288" s="26"/>
      <c r="M288" s="26"/>
      <c r="N288" s="26"/>
      <c r="O288" s="26"/>
      <c r="P288" s="26"/>
      <c r="Q288" s="26"/>
      <c r="R288" s="26"/>
      <c r="S288" s="56"/>
      <c r="T288" s="51"/>
      <c r="U288" s="26"/>
      <c r="V288" s="26"/>
      <c r="W288" s="26"/>
      <c r="X288" s="26"/>
      <c r="Y288" s="26"/>
      <c r="Z288" s="26"/>
      <c r="AA288" s="26"/>
      <c r="AB288" s="26"/>
      <c r="AC288" s="26"/>
      <c r="AD288" s="26"/>
      <c r="AE288" s="26"/>
      <c r="AF288" s="26"/>
      <c r="AG288" s="26"/>
      <c r="AH288" s="26"/>
      <c r="AI288" s="26"/>
      <c r="AJ288" s="26"/>
      <c r="AK288" s="26"/>
      <c r="AL288" s="56"/>
    </row>
    <row r="289" spans="1:38">
      <c r="A289" s="51"/>
      <c r="B289" s="26"/>
      <c r="C289" s="26"/>
      <c r="D289" s="26"/>
      <c r="E289" s="26"/>
      <c r="F289" s="26"/>
      <c r="G289" s="26"/>
      <c r="H289" s="26"/>
      <c r="I289" s="26"/>
      <c r="J289" s="26"/>
      <c r="K289" s="26"/>
      <c r="L289" s="26"/>
      <c r="M289" s="26"/>
      <c r="N289" s="26"/>
      <c r="O289" s="26"/>
      <c r="P289" s="26"/>
      <c r="Q289" s="26"/>
      <c r="R289" s="26"/>
      <c r="S289" s="56"/>
      <c r="T289" s="51"/>
      <c r="U289" s="26"/>
      <c r="V289" s="26"/>
      <c r="W289" s="26"/>
      <c r="X289" s="26"/>
      <c r="Y289" s="26"/>
      <c r="Z289" s="26"/>
      <c r="AA289" s="26"/>
      <c r="AB289" s="26"/>
      <c r="AC289" s="26"/>
      <c r="AD289" s="26"/>
      <c r="AE289" s="26"/>
      <c r="AF289" s="26"/>
      <c r="AG289" s="26"/>
      <c r="AH289" s="26"/>
      <c r="AI289" s="26"/>
      <c r="AJ289" s="26"/>
      <c r="AK289" s="26"/>
      <c r="AL289" s="56"/>
    </row>
    <row r="290" spans="1:38">
      <c r="A290" s="51"/>
      <c r="B290" s="26"/>
      <c r="C290" s="26"/>
      <c r="D290" s="26"/>
      <c r="E290" s="26"/>
      <c r="F290" s="26"/>
      <c r="G290" s="26"/>
      <c r="H290" s="26"/>
      <c r="I290" s="26"/>
      <c r="J290" s="26"/>
      <c r="K290" s="26"/>
      <c r="L290" s="26"/>
      <c r="M290" s="26"/>
      <c r="N290" s="26"/>
      <c r="O290" s="26"/>
      <c r="P290" s="26"/>
      <c r="Q290" s="26"/>
      <c r="R290" s="26"/>
      <c r="S290" s="56"/>
      <c r="T290" s="51"/>
      <c r="U290" s="26"/>
      <c r="V290" s="26"/>
      <c r="W290" s="26"/>
      <c r="X290" s="26"/>
      <c r="Y290" s="26"/>
      <c r="Z290" s="26"/>
      <c r="AA290" s="26"/>
      <c r="AB290" s="26"/>
      <c r="AC290" s="26"/>
      <c r="AD290" s="26"/>
      <c r="AE290" s="26"/>
      <c r="AF290" s="26"/>
      <c r="AG290" s="26"/>
      <c r="AH290" s="26"/>
      <c r="AI290" s="26"/>
      <c r="AJ290" s="26"/>
      <c r="AK290" s="26"/>
      <c r="AL290" s="56"/>
    </row>
    <row r="291" spans="1:38">
      <c r="A291" s="51"/>
      <c r="B291" s="26"/>
      <c r="C291" s="26"/>
      <c r="D291" s="26"/>
      <c r="E291" s="26"/>
      <c r="F291" s="26"/>
      <c r="G291" s="26"/>
      <c r="H291" s="26"/>
      <c r="I291" s="26"/>
      <c r="J291" s="26"/>
      <c r="K291" s="26"/>
      <c r="L291" s="26"/>
      <c r="M291" s="26"/>
      <c r="N291" s="26"/>
      <c r="O291" s="26"/>
      <c r="P291" s="26"/>
      <c r="Q291" s="26"/>
      <c r="R291" s="26"/>
      <c r="S291" s="56"/>
      <c r="T291" s="51"/>
      <c r="U291" s="26"/>
      <c r="V291" s="26"/>
      <c r="W291" s="26"/>
      <c r="X291" s="26"/>
      <c r="Y291" s="26"/>
      <c r="Z291" s="26"/>
      <c r="AA291" s="26"/>
      <c r="AB291" s="26"/>
      <c r="AC291" s="26"/>
      <c r="AD291" s="26"/>
      <c r="AE291" s="26"/>
      <c r="AF291" s="26"/>
      <c r="AG291" s="26"/>
      <c r="AH291" s="26"/>
      <c r="AI291" s="26"/>
      <c r="AJ291" s="26"/>
      <c r="AK291" s="26"/>
      <c r="AL291" s="56"/>
    </row>
    <row r="292" spans="1:38" ht="18">
      <c r="A292" s="51"/>
      <c r="B292" s="26"/>
      <c r="C292" s="26"/>
      <c r="D292" s="26"/>
      <c r="E292" s="26"/>
      <c r="F292" s="26"/>
      <c r="G292" s="26"/>
      <c r="H292" s="26"/>
      <c r="I292" s="26"/>
      <c r="J292" s="430" t="s">
        <v>125</v>
      </c>
      <c r="K292" s="430"/>
      <c r="L292" s="430"/>
      <c r="M292" s="430"/>
      <c r="N292" s="26"/>
      <c r="O292" s="430" t="s">
        <v>46</v>
      </c>
      <c r="P292" s="430"/>
      <c r="Q292" s="430"/>
      <c r="R292" s="430"/>
      <c r="S292" s="55"/>
      <c r="T292" s="51"/>
      <c r="U292" s="26"/>
      <c r="V292" s="26"/>
      <c r="W292" s="26"/>
      <c r="X292" s="26"/>
      <c r="Y292" s="26"/>
      <c r="Z292" s="26"/>
      <c r="AA292" s="26"/>
      <c r="AB292" s="26"/>
      <c r="AC292" s="430" t="s">
        <v>125</v>
      </c>
      <c r="AD292" s="430"/>
      <c r="AE292" s="430"/>
      <c r="AF292" s="430"/>
      <c r="AG292" s="26"/>
      <c r="AH292" s="430" t="s">
        <v>46</v>
      </c>
      <c r="AI292" s="430"/>
      <c r="AJ292" s="430"/>
      <c r="AK292" s="430"/>
      <c r="AL292" s="55"/>
    </row>
    <row r="293" spans="1:38">
      <c r="A293" s="51"/>
      <c r="B293" s="26"/>
      <c r="C293" s="26"/>
      <c r="D293" s="26"/>
      <c r="E293" s="26"/>
      <c r="F293" s="26"/>
      <c r="G293" s="26"/>
      <c r="H293" s="26"/>
      <c r="I293" s="26"/>
      <c r="J293" s="26"/>
      <c r="K293" s="26"/>
      <c r="L293" s="26"/>
      <c r="M293" s="26"/>
      <c r="N293" s="26"/>
      <c r="O293" s="26"/>
      <c r="P293" s="26"/>
      <c r="Q293" s="26"/>
      <c r="R293" s="26"/>
      <c r="S293" s="56"/>
      <c r="T293" s="51"/>
      <c r="U293" s="26"/>
      <c r="V293" s="26"/>
      <c r="W293" s="26"/>
      <c r="X293" s="26"/>
      <c r="Y293" s="26"/>
      <c r="Z293" s="26"/>
      <c r="AA293" s="26"/>
      <c r="AB293" s="26"/>
      <c r="AC293" s="26"/>
      <c r="AD293" s="26"/>
      <c r="AE293" s="26"/>
      <c r="AF293" s="26"/>
      <c r="AG293" s="26"/>
      <c r="AH293" s="26"/>
      <c r="AI293" s="26"/>
      <c r="AJ293" s="26"/>
      <c r="AK293" s="26"/>
      <c r="AL293" s="56"/>
    </row>
    <row r="294" spans="1:38">
      <c r="A294" s="51"/>
      <c r="B294" s="26"/>
      <c r="C294" s="26"/>
      <c r="D294" s="26"/>
      <c r="E294" s="26"/>
      <c r="F294" s="26"/>
      <c r="G294" s="26"/>
      <c r="H294" s="26"/>
      <c r="I294" s="26"/>
      <c r="J294" s="26"/>
      <c r="K294" s="26"/>
      <c r="L294" s="26"/>
      <c r="M294" s="26"/>
      <c r="N294" s="26"/>
      <c r="O294" s="26"/>
      <c r="P294" s="26"/>
      <c r="Q294" s="26"/>
      <c r="R294" s="26"/>
      <c r="S294" s="56"/>
      <c r="T294" s="51"/>
      <c r="U294" s="26"/>
      <c r="V294" s="26"/>
      <c r="W294" s="26"/>
      <c r="X294" s="26"/>
      <c r="Y294" s="26"/>
      <c r="Z294" s="26"/>
      <c r="AA294" s="26"/>
      <c r="AB294" s="26"/>
      <c r="AC294" s="26"/>
      <c r="AD294" s="26"/>
      <c r="AE294" s="26"/>
      <c r="AF294" s="26"/>
      <c r="AG294" s="26"/>
      <c r="AH294" s="26"/>
      <c r="AI294" s="26"/>
      <c r="AJ294" s="26"/>
      <c r="AK294" s="26"/>
      <c r="AL294" s="56"/>
    </row>
    <row r="295" spans="1:38">
      <c r="A295" s="51"/>
      <c r="B295" s="26"/>
      <c r="C295" s="26"/>
      <c r="D295" s="26"/>
      <c r="E295" s="26"/>
      <c r="F295" s="26"/>
      <c r="G295" s="26"/>
      <c r="H295" s="26"/>
      <c r="I295" s="26"/>
      <c r="J295" s="26"/>
      <c r="K295" s="26"/>
      <c r="L295" s="26"/>
      <c r="M295" s="26"/>
      <c r="N295" s="26"/>
      <c r="O295" s="26"/>
      <c r="P295" s="26"/>
      <c r="Q295" s="26"/>
      <c r="R295" s="26"/>
      <c r="S295" s="56"/>
      <c r="T295" s="51"/>
      <c r="U295" s="26"/>
      <c r="V295" s="26"/>
      <c r="W295" s="26"/>
      <c r="X295" s="26"/>
      <c r="Y295" s="26"/>
      <c r="Z295" s="26"/>
      <c r="AA295" s="26"/>
      <c r="AB295" s="26"/>
      <c r="AC295" s="26"/>
      <c r="AD295" s="26"/>
      <c r="AE295" s="26"/>
      <c r="AF295" s="26"/>
      <c r="AG295" s="26"/>
      <c r="AH295" s="26"/>
      <c r="AI295" s="26"/>
      <c r="AJ295" s="26"/>
      <c r="AK295" s="26"/>
      <c r="AL295" s="56"/>
    </row>
    <row r="296" spans="1:38">
      <c r="A296" s="51"/>
      <c r="B296" s="26"/>
      <c r="C296" s="26"/>
      <c r="D296" s="26"/>
      <c r="E296" s="26"/>
      <c r="F296" s="26"/>
      <c r="G296" s="26"/>
      <c r="H296" s="26"/>
      <c r="I296" s="26"/>
      <c r="J296" s="26"/>
      <c r="K296" s="26"/>
      <c r="L296" s="26"/>
      <c r="M296" s="26"/>
      <c r="N296" s="26"/>
      <c r="O296" s="26"/>
      <c r="P296" s="26"/>
      <c r="Q296" s="26"/>
      <c r="R296" s="26"/>
      <c r="S296" s="56"/>
      <c r="T296" s="51"/>
      <c r="U296" s="26"/>
      <c r="V296" s="26"/>
      <c r="W296" s="26"/>
      <c r="X296" s="26"/>
      <c r="Y296" s="26"/>
      <c r="Z296" s="26"/>
      <c r="AA296" s="26"/>
      <c r="AB296" s="26"/>
      <c r="AC296" s="26"/>
      <c r="AD296" s="26"/>
      <c r="AE296" s="26"/>
      <c r="AF296" s="26"/>
      <c r="AG296" s="26"/>
      <c r="AH296" s="26"/>
      <c r="AI296" s="26"/>
      <c r="AJ296" s="26"/>
      <c r="AK296" s="26"/>
      <c r="AL296" s="56"/>
    </row>
    <row r="297" spans="1:38">
      <c r="A297" s="51"/>
      <c r="B297" s="26"/>
      <c r="C297" s="26"/>
      <c r="D297" s="26"/>
      <c r="E297" s="26"/>
      <c r="F297" s="26"/>
      <c r="G297" s="26"/>
      <c r="H297" s="26"/>
      <c r="I297" s="26"/>
      <c r="J297" s="26"/>
      <c r="K297" s="26"/>
      <c r="L297" s="26"/>
      <c r="M297" s="26"/>
      <c r="N297" s="26"/>
      <c r="O297" s="26"/>
      <c r="P297" s="26"/>
      <c r="Q297" s="26"/>
      <c r="R297" s="26"/>
      <c r="S297" s="56"/>
      <c r="T297" s="51"/>
      <c r="U297" s="26"/>
      <c r="V297" s="26"/>
      <c r="W297" s="26"/>
      <c r="X297" s="26"/>
      <c r="Y297" s="26"/>
      <c r="Z297" s="26"/>
      <c r="AA297" s="26"/>
      <c r="AB297" s="26"/>
      <c r="AC297" s="26"/>
      <c r="AD297" s="26"/>
      <c r="AE297" s="26"/>
      <c r="AF297" s="26"/>
      <c r="AG297" s="26"/>
      <c r="AH297" s="26"/>
      <c r="AI297" s="26"/>
      <c r="AJ297" s="26"/>
      <c r="AK297" s="26"/>
      <c r="AL297" s="56"/>
    </row>
    <row r="298" spans="1:38">
      <c r="A298" s="51"/>
      <c r="B298" s="26"/>
      <c r="C298" s="26"/>
      <c r="D298" s="26"/>
      <c r="E298" s="26"/>
      <c r="F298" s="26"/>
      <c r="G298" s="26"/>
      <c r="H298" s="26"/>
      <c r="I298" s="26"/>
      <c r="J298" s="26"/>
      <c r="K298" s="26"/>
      <c r="L298" s="26"/>
      <c r="M298" s="26"/>
      <c r="N298" s="26"/>
      <c r="O298" s="26"/>
      <c r="P298" s="26"/>
      <c r="Q298" s="26"/>
      <c r="R298" s="26"/>
      <c r="S298" s="56"/>
      <c r="T298" s="51"/>
      <c r="U298" s="26"/>
      <c r="V298" s="26"/>
      <c r="W298" s="26"/>
      <c r="X298" s="26"/>
      <c r="Y298" s="26"/>
      <c r="Z298" s="26"/>
      <c r="AA298" s="26"/>
      <c r="AB298" s="26"/>
      <c r="AC298" s="26"/>
      <c r="AD298" s="26"/>
      <c r="AE298" s="26"/>
      <c r="AF298" s="26"/>
      <c r="AG298" s="26"/>
      <c r="AH298" s="26"/>
      <c r="AI298" s="26"/>
      <c r="AJ298" s="26"/>
      <c r="AK298" s="26"/>
      <c r="AL298" s="56"/>
    </row>
    <row r="299" spans="1:38" ht="18">
      <c r="A299" s="51"/>
      <c r="B299" s="57"/>
      <c r="C299" s="58"/>
      <c r="D299" s="58"/>
      <c r="E299" s="59"/>
      <c r="F299" s="60"/>
      <c r="G299" s="26"/>
      <c r="H299" s="26"/>
      <c r="I299" s="26"/>
      <c r="J299" s="26"/>
      <c r="K299" s="26"/>
      <c r="L299" s="26"/>
      <c r="M299" s="26"/>
      <c r="N299" s="26"/>
      <c r="O299" s="26"/>
      <c r="P299" s="26"/>
      <c r="Q299" s="26"/>
      <c r="R299" s="26"/>
      <c r="S299" s="56"/>
      <c r="T299" s="51"/>
      <c r="U299" s="57"/>
      <c r="V299" s="58"/>
      <c r="W299" s="58"/>
      <c r="X299" s="59"/>
      <c r="Y299" s="60"/>
      <c r="Z299" s="26"/>
      <c r="AA299" s="26"/>
      <c r="AB299" s="26"/>
      <c r="AC299" s="26"/>
      <c r="AD299" s="26"/>
      <c r="AE299" s="26"/>
      <c r="AF299" s="26"/>
      <c r="AG299" s="26"/>
      <c r="AH299" s="26"/>
      <c r="AI299" s="26"/>
      <c r="AJ299" s="26"/>
      <c r="AK299" s="26"/>
      <c r="AL299" s="56"/>
    </row>
    <row r="300" spans="1:38">
      <c r="A300" s="51"/>
      <c r="B300" s="62"/>
      <c r="C300" s="26"/>
      <c r="D300" s="26"/>
      <c r="E300" s="27"/>
      <c r="F300" s="26"/>
      <c r="G300" s="26"/>
      <c r="H300" s="26"/>
      <c r="I300" s="26"/>
      <c r="J300" s="26"/>
      <c r="K300" s="26"/>
      <c r="L300" s="26"/>
      <c r="M300" s="26"/>
      <c r="N300" s="26"/>
      <c r="O300" s="26"/>
      <c r="P300" s="26"/>
      <c r="Q300" s="26"/>
      <c r="R300" s="26"/>
      <c r="S300" s="56"/>
      <c r="T300" s="51"/>
      <c r="U300" s="62"/>
      <c r="V300" s="26"/>
      <c r="W300" s="26"/>
      <c r="X300" s="27"/>
      <c r="Y300" s="26"/>
      <c r="Z300" s="26"/>
      <c r="AA300" s="26"/>
      <c r="AB300" s="26"/>
      <c r="AC300" s="26"/>
      <c r="AD300" s="26"/>
      <c r="AE300" s="26"/>
      <c r="AF300" s="26"/>
      <c r="AG300" s="26"/>
      <c r="AH300" s="26"/>
      <c r="AI300" s="26"/>
      <c r="AJ300" s="26"/>
      <c r="AK300" s="26"/>
      <c r="AL300" s="56"/>
    </row>
    <row r="301" spans="1:38">
      <c r="A301" s="51"/>
      <c r="B301" s="62"/>
      <c r="C301" s="26"/>
      <c r="D301" s="26"/>
      <c r="E301" s="27"/>
      <c r="F301" s="26"/>
      <c r="G301" s="26"/>
      <c r="H301" s="26"/>
      <c r="I301" s="26"/>
      <c r="J301" s="26"/>
      <c r="K301" s="26"/>
      <c r="L301" s="26"/>
      <c r="M301" s="26"/>
      <c r="N301" s="26"/>
      <c r="O301" s="26"/>
      <c r="P301" s="26"/>
      <c r="Q301" s="26"/>
      <c r="R301" s="26"/>
      <c r="S301" s="56"/>
      <c r="T301" s="51"/>
      <c r="U301" s="62"/>
      <c r="V301" s="26"/>
      <c r="W301" s="26"/>
      <c r="X301" s="27"/>
      <c r="Y301" s="26"/>
      <c r="Z301" s="26"/>
      <c r="AA301" s="26"/>
      <c r="AB301" s="26"/>
      <c r="AC301" s="26"/>
      <c r="AD301" s="26"/>
      <c r="AE301" s="26"/>
      <c r="AF301" s="26"/>
      <c r="AG301" s="26"/>
      <c r="AH301" s="26"/>
      <c r="AI301" s="26"/>
      <c r="AJ301" s="26"/>
      <c r="AK301" s="26"/>
      <c r="AL301" s="56"/>
    </row>
    <row r="302" spans="1:38">
      <c r="A302" s="51"/>
      <c r="B302" s="26"/>
      <c r="C302" s="26"/>
      <c r="D302" s="26"/>
      <c r="E302" s="26"/>
      <c r="F302" s="26"/>
      <c r="G302" s="26"/>
      <c r="H302" s="26"/>
      <c r="I302" s="26"/>
      <c r="J302" s="428" t="str">
        <f>"E1 = "&amp;'12.0'!B3</f>
        <v>E1 = Plan de uso de datos para el nivel nacional (escrito independientemente o incluido en uno de los documentos de planificación estratégica)</v>
      </c>
      <c r="K302" s="428"/>
      <c r="L302" s="428"/>
      <c r="M302" s="428"/>
      <c r="N302" s="428"/>
      <c r="O302" s="428"/>
      <c r="P302" s="428"/>
      <c r="Q302" s="428"/>
      <c r="R302" s="428"/>
      <c r="S302" s="429"/>
      <c r="T302" s="51"/>
      <c r="U302" s="26"/>
      <c r="V302" s="26"/>
      <c r="W302" s="26"/>
      <c r="X302" s="26"/>
      <c r="Y302" s="26"/>
      <c r="Z302" s="26"/>
      <c r="AA302" s="26"/>
      <c r="AB302" s="26"/>
      <c r="AC302" s="428" t="str">
        <f>"E1 = "&amp;'12.0'!B3</f>
        <v>E1 = Plan de uso de datos para el nivel nacional (escrito independientemente o incluido en uno de los documentos de planificación estratégica)</v>
      </c>
      <c r="AD302" s="428"/>
      <c r="AE302" s="428"/>
      <c r="AF302" s="428"/>
      <c r="AG302" s="428"/>
      <c r="AH302" s="428"/>
      <c r="AI302" s="428"/>
      <c r="AJ302" s="428"/>
      <c r="AK302" s="428"/>
      <c r="AL302" s="429"/>
    </row>
    <row r="303" spans="1:38">
      <c r="A303" s="51"/>
      <c r="B303" s="26"/>
      <c r="C303" s="26"/>
      <c r="D303" s="26"/>
      <c r="E303" s="26"/>
      <c r="F303" s="26"/>
      <c r="G303" s="26"/>
      <c r="H303" s="26"/>
      <c r="I303" s="26"/>
      <c r="J303" s="428" t="str">
        <f>"E2 = "&amp;'12.0'!B9</f>
        <v>E2 = Difusión de productos de información</v>
      </c>
      <c r="K303" s="428"/>
      <c r="L303" s="428"/>
      <c r="M303" s="428"/>
      <c r="N303" s="428"/>
      <c r="O303" s="428"/>
      <c r="P303" s="428"/>
      <c r="Q303" s="428"/>
      <c r="R303" s="428"/>
      <c r="S303" s="429"/>
      <c r="T303" s="51"/>
      <c r="U303" s="26"/>
      <c r="V303" s="26"/>
      <c r="W303" s="26"/>
      <c r="X303" s="26"/>
      <c r="Y303" s="26"/>
      <c r="Z303" s="26"/>
      <c r="AA303" s="26"/>
      <c r="AB303" s="26"/>
      <c r="AC303" s="428" t="str">
        <f>"E2 = "&amp;'12.0'!B9</f>
        <v>E2 = Difusión de productos de información</v>
      </c>
      <c r="AD303" s="428"/>
      <c r="AE303" s="428"/>
      <c r="AF303" s="428"/>
      <c r="AG303" s="428"/>
      <c r="AH303" s="428"/>
      <c r="AI303" s="428"/>
      <c r="AJ303" s="428"/>
      <c r="AK303" s="428"/>
      <c r="AL303" s="429"/>
    </row>
    <row r="304" spans="1:38">
      <c r="A304" s="51"/>
      <c r="B304" s="26"/>
      <c r="C304" s="26"/>
      <c r="D304" s="26"/>
      <c r="E304" s="26"/>
      <c r="F304" s="26"/>
      <c r="G304" s="26"/>
      <c r="H304" s="26"/>
      <c r="I304" s="26"/>
      <c r="J304" s="428" t="str">
        <f>"E3 = "&amp;'12.0'!B15</f>
        <v xml:space="preserve">E3 = Directrices nacionales para el análisis y presentación de datos </v>
      </c>
      <c r="K304" s="428"/>
      <c r="L304" s="428"/>
      <c r="M304" s="428"/>
      <c r="N304" s="428"/>
      <c r="O304" s="428"/>
      <c r="P304" s="428"/>
      <c r="Q304" s="428"/>
      <c r="R304" s="428"/>
      <c r="S304" s="429"/>
      <c r="T304" s="51"/>
      <c r="U304" s="26"/>
      <c r="V304" s="26"/>
      <c r="W304" s="26"/>
      <c r="X304" s="26"/>
      <c r="Y304" s="26"/>
      <c r="Z304" s="26"/>
      <c r="AA304" s="26"/>
      <c r="AB304" s="26"/>
      <c r="AC304" s="428" t="str">
        <f>"E3 = "&amp;'12.0'!B15</f>
        <v xml:space="preserve">E3 = Directrices nacionales para el análisis y presentación de datos </v>
      </c>
      <c r="AD304" s="428"/>
      <c r="AE304" s="428"/>
      <c r="AF304" s="428"/>
      <c r="AG304" s="428"/>
      <c r="AH304" s="428"/>
      <c r="AI304" s="428"/>
      <c r="AJ304" s="428"/>
      <c r="AK304" s="428"/>
      <c r="AL304" s="429"/>
    </row>
    <row r="305" spans="1:38" ht="16" thickBot="1">
      <c r="A305" s="63"/>
      <c r="B305" s="64"/>
      <c r="C305" s="64"/>
      <c r="D305" s="64"/>
      <c r="E305" s="64"/>
      <c r="F305" s="64"/>
      <c r="G305" s="64"/>
      <c r="H305" s="64"/>
      <c r="I305" s="64"/>
      <c r="J305" s="64"/>
      <c r="K305" s="64"/>
      <c r="L305" s="64"/>
      <c r="M305" s="64"/>
      <c r="N305" s="64"/>
      <c r="O305" s="64"/>
      <c r="P305" s="64"/>
      <c r="Q305" s="64"/>
      <c r="R305" s="64"/>
      <c r="S305" s="65"/>
      <c r="T305" s="63"/>
      <c r="U305" s="64"/>
      <c r="V305" s="64"/>
      <c r="W305" s="64"/>
      <c r="X305" s="64"/>
      <c r="Y305" s="64"/>
      <c r="Z305" s="64"/>
      <c r="AA305" s="64"/>
      <c r="AB305" s="64"/>
      <c r="AC305" s="64"/>
      <c r="AD305" s="64"/>
      <c r="AE305" s="64"/>
      <c r="AF305" s="64"/>
      <c r="AG305" s="64"/>
      <c r="AH305" s="64"/>
      <c r="AI305" s="64"/>
      <c r="AJ305" s="64"/>
      <c r="AK305" s="64"/>
      <c r="AL305" s="65"/>
    </row>
  </sheetData>
  <mergeCells count="222">
    <mergeCell ref="J14:M14"/>
    <mergeCell ref="O14:R14"/>
    <mergeCell ref="AC14:AF14"/>
    <mergeCell ref="AH14:AK14"/>
    <mergeCell ref="J24:R24"/>
    <mergeCell ref="AC24:AK24"/>
    <mergeCell ref="A1:S1"/>
    <mergeCell ref="T1:AL1"/>
    <mergeCell ref="B2:R3"/>
    <mergeCell ref="U2:AK3"/>
    <mergeCell ref="B4:H4"/>
    <mergeCell ref="J4:M4"/>
    <mergeCell ref="O4:R4"/>
    <mergeCell ref="U4:AA4"/>
    <mergeCell ref="AC4:AF4"/>
    <mergeCell ref="AH4:AK4"/>
    <mergeCell ref="B30:R30"/>
    <mergeCell ref="U30:AK30"/>
    <mergeCell ref="B31:H31"/>
    <mergeCell ref="J31:M31"/>
    <mergeCell ref="O31:R31"/>
    <mergeCell ref="U31:AA31"/>
    <mergeCell ref="AC31:AF31"/>
    <mergeCell ref="AH31:AK31"/>
    <mergeCell ref="J25:R25"/>
    <mergeCell ref="AC25:AK25"/>
    <mergeCell ref="J26:R26"/>
    <mergeCell ref="AC26:AK26"/>
    <mergeCell ref="J27:R27"/>
    <mergeCell ref="AC27:AK27"/>
    <mergeCell ref="J52:R52"/>
    <mergeCell ref="AC52:AK52"/>
    <mergeCell ref="J53:R53"/>
    <mergeCell ref="AC53:AK53"/>
    <mergeCell ref="J54:R54"/>
    <mergeCell ref="AC54:AK54"/>
    <mergeCell ref="J41:M41"/>
    <mergeCell ref="O41:R41"/>
    <mergeCell ref="AC41:AF41"/>
    <mergeCell ref="AH41:AK41"/>
    <mergeCell ref="J51:R51"/>
    <mergeCell ref="AC51:AK51"/>
    <mergeCell ref="J55:R55"/>
    <mergeCell ref="AC55:AK55"/>
    <mergeCell ref="B57:R57"/>
    <mergeCell ref="U57:AK57"/>
    <mergeCell ref="B58:H58"/>
    <mergeCell ref="J58:M58"/>
    <mergeCell ref="O58:R58"/>
    <mergeCell ref="U58:AA58"/>
    <mergeCell ref="AC58:AF58"/>
    <mergeCell ref="AH58:AK58"/>
    <mergeCell ref="J79:S79"/>
    <mergeCell ref="AC79:AL79"/>
    <mergeCell ref="J80:S80"/>
    <mergeCell ref="AC80:AL80"/>
    <mergeCell ref="J81:S81"/>
    <mergeCell ref="AC81:AL81"/>
    <mergeCell ref="J68:M68"/>
    <mergeCell ref="O68:R68"/>
    <mergeCell ref="AC68:AF68"/>
    <mergeCell ref="AH68:AK68"/>
    <mergeCell ref="J78:S78"/>
    <mergeCell ref="AC78:AL78"/>
    <mergeCell ref="B86:R86"/>
    <mergeCell ref="U86:AK86"/>
    <mergeCell ref="B87:H87"/>
    <mergeCell ref="J87:M87"/>
    <mergeCell ref="O87:R87"/>
    <mergeCell ref="U87:AA87"/>
    <mergeCell ref="AC87:AF87"/>
    <mergeCell ref="AH87:AK87"/>
    <mergeCell ref="J82:S82"/>
    <mergeCell ref="AC82:AL82"/>
    <mergeCell ref="J83:S83"/>
    <mergeCell ref="AC83:AL83"/>
    <mergeCell ref="J84:R84"/>
    <mergeCell ref="AC84:AJ84"/>
    <mergeCell ref="J108:S108"/>
    <mergeCell ref="AC108:AL108"/>
    <mergeCell ref="J109:S109"/>
    <mergeCell ref="AC109:AL109"/>
    <mergeCell ref="J97:M97"/>
    <mergeCell ref="O97:R97"/>
    <mergeCell ref="AC97:AF97"/>
    <mergeCell ref="AH97:AK97"/>
    <mergeCell ref="J107:S107"/>
    <mergeCell ref="AC107:AL107"/>
    <mergeCell ref="J122:M122"/>
    <mergeCell ref="O122:R122"/>
    <mergeCell ref="AC122:AF122"/>
    <mergeCell ref="AH122:AK122"/>
    <mergeCell ref="J132:S132"/>
    <mergeCell ref="AC132:AL132"/>
    <mergeCell ref="B111:R111"/>
    <mergeCell ref="U111:AK111"/>
    <mergeCell ref="B112:H112"/>
    <mergeCell ref="J112:M112"/>
    <mergeCell ref="O112:R112"/>
    <mergeCell ref="U112:AA112"/>
    <mergeCell ref="AC112:AF112"/>
    <mergeCell ref="AH112:AK112"/>
    <mergeCell ref="B135:H135"/>
    <mergeCell ref="J135:M135"/>
    <mergeCell ref="O135:R135"/>
    <mergeCell ref="U135:AA135"/>
    <mergeCell ref="AC135:AF135"/>
    <mergeCell ref="AH135:AK135"/>
    <mergeCell ref="B134:R134"/>
    <mergeCell ref="U134:AK134"/>
    <mergeCell ref="J156:S156"/>
    <mergeCell ref="AC156:AL156"/>
    <mergeCell ref="J157:S157"/>
    <mergeCell ref="AC157:AL157"/>
    <mergeCell ref="B159:R159"/>
    <mergeCell ref="U159:AK159"/>
    <mergeCell ref="J145:M145"/>
    <mergeCell ref="O145:R145"/>
    <mergeCell ref="AC145:AF145"/>
    <mergeCell ref="AH145:AK145"/>
    <mergeCell ref="J155:S155"/>
    <mergeCell ref="AC155:AL155"/>
    <mergeCell ref="J170:M170"/>
    <mergeCell ref="O170:R170"/>
    <mergeCell ref="AC170:AF170"/>
    <mergeCell ref="AH170:AK170"/>
    <mergeCell ref="J180:S180"/>
    <mergeCell ref="AC180:AL180"/>
    <mergeCell ref="B160:H160"/>
    <mergeCell ref="J160:M160"/>
    <mergeCell ref="O160:R160"/>
    <mergeCell ref="U160:AA160"/>
    <mergeCell ref="AC160:AF160"/>
    <mergeCell ref="AH160:AK160"/>
    <mergeCell ref="J181:S181"/>
    <mergeCell ref="AC181:AL181"/>
    <mergeCell ref="B183:R183"/>
    <mergeCell ref="U183:AK183"/>
    <mergeCell ref="B184:H184"/>
    <mergeCell ref="J184:M184"/>
    <mergeCell ref="O184:R184"/>
    <mergeCell ref="U184:AA184"/>
    <mergeCell ref="AC184:AF184"/>
    <mergeCell ref="AH184:AK184"/>
    <mergeCell ref="J205:S205"/>
    <mergeCell ref="AC205:AL205"/>
    <mergeCell ref="J206:S206"/>
    <mergeCell ref="AC206:AL206"/>
    <mergeCell ref="B208:R208"/>
    <mergeCell ref="U208:AK208"/>
    <mergeCell ref="J194:M194"/>
    <mergeCell ref="O194:R194"/>
    <mergeCell ref="AC194:AF194"/>
    <mergeCell ref="AH194:AK194"/>
    <mergeCell ref="J204:S204"/>
    <mergeCell ref="AC204:AL204"/>
    <mergeCell ref="J219:M219"/>
    <mergeCell ref="O219:R219"/>
    <mergeCell ref="AC219:AF219"/>
    <mergeCell ref="AH219:AK219"/>
    <mergeCell ref="J229:S229"/>
    <mergeCell ref="AC229:AL229"/>
    <mergeCell ref="B209:H209"/>
    <mergeCell ref="J209:M209"/>
    <mergeCell ref="O209:R209"/>
    <mergeCell ref="U209:AA209"/>
    <mergeCell ref="AC209:AF209"/>
    <mergeCell ref="AH209:AK209"/>
    <mergeCell ref="J243:M243"/>
    <mergeCell ref="O243:R243"/>
    <mergeCell ref="AC243:AF243"/>
    <mergeCell ref="AH243:AK243"/>
    <mergeCell ref="J253:S253"/>
    <mergeCell ref="AC253:AL253"/>
    <mergeCell ref="J230:S230"/>
    <mergeCell ref="AC230:AL230"/>
    <mergeCell ref="B232:R232"/>
    <mergeCell ref="U232:AK232"/>
    <mergeCell ref="B233:H233"/>
    <mergeCell ref="J233:M233"/>
    <mergeCell ref="O233:R233"/>
    <mergeCell ref="U233:AA233"/>
    <mergeCell ref="AC233:AF233"/>
    <mergeCell ref="AH233:AK233"/>
    <mergeCell ref="J267:M267"/>
    <mergeCell ref="O267:R267"/>
    <mergeCell ref="AC267:AF267"/>
    <mergeCell ref="AH267:AK267"/>
    <mergeCell ref="J277:S277"/>
    <mergeCell ref="AC277:AL277"/>
    <mergeCell ref="J254:S254"/>
    <mergeCell ref="AC254:AL254"/>
    <mergeCell ref="B256:R256"/>
    <mergeCell ref="U256:AK256"/>
    <mergeCell ref="B257:H257"/>
    <mergeCell ref="J257:M257"/>
    <mergeCell ref="O257:R257"/>
    <mergeCell ref="U257:AA257"/>
    <mergeCell ref="AC257:AF257"/>
    <mergeCell ref="AH257:AK257"/>
    <mergeCell ref="B282:H282"/>
    <mergeCell ref="J282:M282"/>
    <mergeCell ref="O282:R282"/>
    <mergeCell ref="U282:AA282"/>
    <mergeCell ref="AC282:AF282"/>
    <mergeCell ref="AH282:AK282"/>
    <mergeCell ref="J278:S278"/>
    <mergeCell ref="AC278:AL278"/>
    <mergeCell ref="J279:S279"/>
    <mergeCell ref="AC279:AL279"/>
    <mergeCell ref="B281:R281"/>
    <mergeCell ref="U281:AK281"/>
    <mergeCell ref="J303:S303"/>
    <mergeCell ref="AC303:AL303"/>
    <mergeCell ref="J304:S304"/>
    <mergeCell ref="AC304:AL304"/>
    <mergeCell ref="J292:M292"/>
    <mergeCell ref="O292:R292"/>
    <mergeCell ref="AC292:AF292"/>
    <mergeCell ref="AH292:AK292"/>
    <mergeCell ref="J302:S302"/>
    <mergeCell ref="AC302:AL302"/>
  </mergeCells>
  <conditionalFormatting sqref="H21">
    <cfRule type="expression" dxfId="158" priority="24">
      <formula>"&gt;.33"</formula>
    </cfRule>
  </conditionalFormatting>
  <conditionalFormatting sqref="H48">
    <cfRule type="expression" dxfId="157" priority="23">
      <formula>"&gt;.33"</formula>
    </cfRule>
  </conditionalFormatting>
  <conditionalFormatting sqref="H75">
    <cfRule type="expression" dxfId="156" priority="22">
      <formula>"&gt;.33"</formula>
    </cfRule>
  </conditionalFormatting>
  <conditionalFormatting sqref="H104">
    <cfRule type="expression" dxfId="155" priority="21">
      <formula>"&gt;.33"</formula>
    </cfRule>
  </conditionalFormatting>
  <conditionalFormatting sqref="H129">
    <cfRule type="expression" dxfId="154" priority="20">
      <formula>"&gt;.33"</formula>
    </cfRule>
  </conditionalFormatting>
  <conditionalFormatting sqref="H152">
    <cfRule type="expression" dxfId="153" priority="19">
      <formula>"&gt;.33"</formula>
    </cfRule>
  </conditionalFormatting>
  <conditionalFormatting sqref="H177">
    <cfRule type="expression" dxfId="152" priority="18">
      <formula>"&gt;.33"</formula>
    </cfRule>
  </conditionalFormatting>
  <conditionalFormatting sqref="H201">
    <cfRule type="expression" dxfId="151" priority="17">
      <formula>"&gt;.33"</formula>
    </cfRule>
  </conditionalFormatting>
  <conditionalFormatting sqref="H226">
    <cfRule type="expression" dxfId="150" priority="16">
      <formula>"&gt;.33"</formula>
    </cfRule>
  </conditionalFormatting>
  <conditionalFormatting sqref="H250">
    <cfRule type="expression" dxfId="149" priority="15">
      <formula>"&gt;.33"</formula>
    </cfRule>
  </conditionalFormatting>
  <conditionalFormatting sqref="H274">
    <cfRule type="expression" dxfId="148" priority="14">
      <formula>"&gt;.33"</formula>
    </cfRule>
  </conditionalFormatting>
  <conditionalFormatting sqref="H299">
    <cfRule type="expression" dxfId="147" priority="13">
      <formula>"&gt;.33"</formula>
    </cfRule>
  </conditionalFormatting>
  <conditionalFormatting sqref="AA21">
    <cfRule type="expression" dxfId="146" priority="12">
      <formula>"&gt;.33"</formula>
    </cfRule>
  </conditionalFormatting>
  <conditionalFormatting sqref="AA48">
    <cfRule type="expression" dxfId="145" priority="11">
      <formula>"&gt;.33"</formula>
    </cfRule>
  </conditionalFormatting>
  <conditionalFormatting sqref="AA75">
    <cfRule type="expression" dxfId="144" priority="10">
      <formula>"&gt;.33"</formula>
    </cfRule>
  </conditionalFormatting>
  <conditionalFormatting sqref="AA104">
    <cfRule type="expression" dxfId="143" priority="9">
      <formula>"&gt;.33"</formula>
    </cfRule>
  </conditionalFormatting>
  <conditionalFormatting sqref="AA129">
    <cfRule type="expression" dxfId="142" priority="8">
      <formula>"&gt;.33"</formula>
    </cfRule>
  </conditionalFormatting>
  <conditionalFormatting sqref="AA152">
    <cfRule type="expression" dxfId="141" priority="7">
      <formula>"&gt;.33"</formula>
    </cfRule>
  </conditionalFormatting>
  <conditionalFormatting sqref="AA177">
    <cfRule type="expression" dxfId="140" priority="6">
      <formula>"&gt;.33"</formula>
    </cfRule>
  </conditionalFormatting>
  <conditionalFormatting sqref="AA201">
    <cfRule type="expression" dxfId="139" priority="5">
      <formula>"&gt;.33"</formula>
    </cfRule>
  </conditionalFormatting>
  <conditionalFormatting sqref="AA226">
    <cfRule type="expression" dxfId="138" priority="4">
      <formula>"&gt;.33"</formula>
    </cfRule>
  </conditionalFormatting>
  <conditionalFormatting sqref="AA250">
    <cfRule type="expression" dxfId="137" priority="3">
      <formula>"&gt;.33"</formula>
    </cfRule>
  </conditionalFormatting>
  <conditionalFormatting sqref="AA274">
    <cfRule type="expression" dxfId="136" priority="2">
      <formula>"&gt;.33"</formula>
    </cfRule>
  </conditionalFormatting>
  <conditionalFormatting sqref="AA299">
    <cfRule type="expression" dxfId="135" priority="1">
      <formula>"&gt;.33"</formula>
    </cfRule>
  </conditionalFormatting>
  <pageMargins left="0.23622047244094491" right="0.23622047244094491" top="0.15748031496062992" bottom="0.15748031496062992" header="0" footer="0"/>
  <pageSetup scale="39" fitToHeight="0" orientation="landscape" r:id="rId1"/>
  <rowBreaks count="11" manualBreakCount="11">
    <brk id="28" max="16383" man="1"/>
    <brk id="55" max="16383" man="1"/>
    <brk id="83" max="16383" man="1"/>
    <brk id="109" max="16383" man="1"/>
    <brk id="132" max="16383" man="1"/>
    <brk id="157" max="16383" man="1"/>
    <brk id="181" max="16383" man="1"/>
    <brk id="206" max="16383" man="1"/>
    <brk id="230" max="16383" man="1"/>
    <brk id="254" max="16383" man="1"/>
    <brk id="279"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
  <dimension ref="C5:M69"/>
  <sheetViews>
    <sheetView zoomScale="90" zoomScaleNormal="90" workbookViewId="0">
      <selection activeCell="K21" sqref="K21"/>
    </sheetView>
  </sheetViews>
  <sheetFormatPr baseColWidth="10" defaultColWidth="9.1640625" defaultRowHeight="15"/>
  <cols>
    <col min="1" max="2" width="9.1640625" style="12"/>
    <col min="3" max="3" width="48.6640625" style="12" customWidth="1"/>
    <col min="4" max="4" width="0.1640625" style="12" customWidth="1"/>
    <col min="5" max="5" width="53.83203125" style="12" customWidth="1"/>
    <col min="6" max="6" width="21.1640625" style="12" customWidth="1"/>
    <col min="7" max="7" width="20.5" style="12" customWidth="1"/>
    <col min="8" max="8" width="3.6640625" style="12" customWidth="1"/>
    <col min="9" max="16384" width="9.1640625" style="12"/>
  </cols>
  <sheetData>
    <row r="5" spans="3:13" ht="16" thickBot="1"/>
    <row r="6" spans="3:13">
      <c r="F6" s="441" t="s">
        <v>139</v>
      </c>
      <c r="G6" s="442"/>
    </row>
    <row r="7" spans="3:13">
      <c r="F7" s="88" t="s">
        <v>107</v>
      </c>
      <c r="G7" s="88" t="s">
        <v>108</v>
      </c>
    </row>
    <row r="8" spans="3:13" ht="19.5" customHeight="1">
      <c r="D8" s="111"/>
      <c r="E8" s="110" t="str">
        <f>'1.0'!$A$1</f>
        <v>1.0 Organizativa</v>
      </c>
      <c r="F8" s="66">
        <f>F26</f>
        <v>0</v>
      </c>
      <c r="G8" s="66">
        <f>G26</f>
        <v>0</v>
      </c>
    </row>
    <row r="9" spans="3:13" ht="21.75" customHeight="1">
      <c r="D9" s="111"/>
      <c r="E9" s="110" t="str">
        <f>'2.0'!$A$1</f>
        <v>2.0 Capacidad humana para el MyE</v>
      </c>
      <c r="F9" s="66">
        <f>F30</f>
        <v>0</v>
      </c>
      <c r="G9" s="66">
        <f>G30</f>
        <v>0</v>
      </c>
    </row>
    <row r="10" spans="3:13" ht="17.25" customHeight="1">
      <c r="D10" s="111"/>
      <c r="E10" s="110" t="str">
        <f>'3.0'!$A$1</f>
        <v>3.0 Asociaciones y gobernanza</v>
      </c>
      <c r="F10" s="66">
        <f>F37</f>
        <v>0</v>
      </c>
      <c r="G10" s="66">
        <f>G37</f>
        <v>0</v>
      </c>
    </row>
    <row r="11" spans="3:13" ht="42.75" customHeight="1">
      <c r="D11" s="125"/>
      <c r="E11" s="127" t="str">
        <f>'4.0'!$A$1</f>
        <v>4.0 Plan nacional de MyE</v>
      </c>
      <c r="F11" s="131" t="s">
        <v>156</v>
      </c>
      <c r="G11" s="131" t="s">
        <v>156</v>
      </c>
    </row>
    <row r="12" spans="3:13" ht="19.5" customHeight="1">
      <c r="C12" s="107"/>
      <c r="D12" s="126"/>
      <c r="E12" s="127" t="str">
        <f>'5.0'!$A$1</f>
        <v>5.0 El plan de trabajo de MyE costeado</v>
      </c>
      <c r="F12" s="259">
        <f>F40</f>
        <v>0</v>
      </c>
      <c r="G12" s="259">
        <f>G40</f>
        <v>0</v>
      </c>
      <c r="L12" s="103"/>
      <c r="M12" s="103"/>
    </row>
    <row r="13" spans="3:13" ht="30" customHeight="1">
      <c r="D13" s="111"/>
      <c r="E13" s="110" t="str">
        <f>'6.0'!$A$1</f>
        <v>6.0 Abogacía, comunicación y comportamiento cultural</v>
      </c>
      <c r="F13" s="67">
        <f>F46</f>
        <v>0</v>
      </c>
      <c r="G13" s="67">
        <f>G46</f>
        <v>0</v>
      </c>
      <c r="L13" s="105"/>
      <c r="M13" s="105"/>
    </row>
    <row r="14" spans="3:13" ht="22.5" customHeight="1">
      <c r="D14" s="111"/>
      <c r="E14" s="110" t="str">
        <f>'7.0'!$A$1</f>
        <v xml:space="preserve">7.0 Monitoreo de rutina </v>
      </c>
      <c r="F14" s="66">
        <f>F50</f>
        <v>0</v>
      </c>
      <c r="G14" s="66">
        <f>G50</f>
        <v>0</v>
      </c>
      <c r="L14" s="106"/>
      <c r="M14" s="106"/>
    </row>
    <row r="15" spans="3:13" ht="17.25" customHeight="1">
      <c r="D15" s="111"/>
      <c r="E15" s="110" t="str">
        <f>'8.0'!$A$1</f>
        <v>8.0 Encuestas y vigilancia</v>
      </c>
      <c r="F15" s="66">
        <f>F54</f>
        <v>0</v>
      </c>
      <c r="G15" s="66">
        <f>G54</f>
        <v>0</v>
      </c>
      <c r="L15" s="106"/>
      <c r="M15" s="106"/>
    </row>
    <row r="16" spans="3:13" ht="19.5" customHeight="1">
      <c r="C16" s="107"/>
      <c r="D16" s="111"/>
      <c r="E16" s="110" t="str">
        <f>'9.0'!$A$1</f>
        <v>9.0 Bases de datos nacionales y subnacionales</v>
      </c>
      <c r="F16" s="66">
        <f>F57</f>
        <v>0</v>
      </c>
      <c r="G16" s="66">
        <f>G57</f>
        <v>0</v>
      </c>
      <c r="L16" s="106"/>
      <c r="M16" s="106"/>
    </row>
    <row r="17" spans="4:13" ht="19.5" customHeight="1">
      <c r="D17" s="107"/>
      <c r="E17" s="112" t="str">
        <f>'10.0'!$A$1</f>
        <v>10.0 Supervisión y auditoría</v>
      </c>
      <c r="F17" s="66">
        <f>F61</f>
        <v>0</v>
      </c>
      <c r="G17" s="66">
        <f>G61</f>
        <v>0</v>
      </c>
      <c r="L17" s="106"/>
      <c r="M17" s="106"/>
    </row>
    <row r="18" spans="4:13" ht="19.5" customHeight="1">
      <c r="D18" s="111"/>
      <c r="E18" s="110" t="str">
        <f>'11.0'!$A$1</f>
        <v>11.0 Evaluación e investigación</v>
      </c>
      <c r="F18" s="66">
        <f>F65</f>
        <v>0</v>
      </c>
      <c r="G18" s="66">
        <f>G65</f>
        <v>0</v>
      </c>
      <c r="L18" s="106"/>
      <c r="M18" s="106"/>
    </row>
    <row r="19" spans="4:13" ht="20.25" customHeight="1" thickBot="1">
      <c r="D19" s="111"/>
      <c r="E19" s="110" t="str">
        <f>'12.0'!$A$1</f>
        <v>12.0 Demanda y uso de datos</v>
      </c>
      <c r="F19" s="68">
        <f>F69</f>
        <v>0</v>
      </c>
      <c r="G19" s="68">
        <f>G69</f>
        <v>0</v>
      </c>
      <c r="L19" s="108"/>
      <c r="M19" s="108"/>
    </row>
    <row r="20" spans="4:13" ht="19.5" customHeight="1">
      <c r="F20" s="104"/>
      <c r="L20" s="106"/>
      <c r="M20" s="106"/>
    </row>
    <row r="21" spans="4:13" ht="46.5" customHeight="1">
      <c r="F21" s="107"/>
      <c r="L21" s="106"/>
      <c r="M21" s="106"/>
    </row>
    <row r="22" spans="4:13" ht="29.25" customHeight="1">
      <c r="F22" s="104"/>
      <c r="L22" s="106"/>
      <c r="M22" s="106"/>
    </row>
    <row r="23" spans="4:13" ht="30" customHeight="1">
      <c r="E23" s="446" t="s">
        <v>153</v>
      </c>
      <c r="F23" s="447"/>
      <c r="G23" s="448"/>
      <c r="H23" s="203"/>
      <c r="L23" s="106"/>
      <c r="M23" s="106"/>
    </row>
    <row r="24" spans="4:13" ht="19.5" customHeight="1">
      <c r="E24" s="130" t="str">
        <f>E8</f>
        <v>1.0 Organizativa</v>
      </c>
      <c r="F24" s="118" t="s">
        <v>107</v>
      </c>
      <c r="G24" s="121" t="s">
        <v>108</v>
      </c>
      <c r="L24" s="106"/>
      <c r="M24" s="106"/>
    </row>
    <row r="25" spans="4:13" ht="21.75" customHeight="1">
      <c r="D25" s="113" t="s">
        <v>140</v>
      </c>
      <c r="E25" s="124" t="str">
        <f>'1.0'!B9</f>
        <v>Valores y declaraciones de ética</v>
      </c>
      <c r="F25" s="182">
        <f>'1.0'!G13</f>
        <v>0</v>
      </c>
      <c r="G25" s="181">
        <f>'1.0'!I13</f>
        <v>0</v>
      </c>
      <c r="L25" s="106"/>
      <c r="M25" s="106"/>
    </row>
    <row r="26" spans="4:13">
      <c r="D26" s="443" t="s">
        <v>155</v>
      </c>
      <c r="E26" s="443"/>
      <c r="F26" s="115">
        <f>F25</f>
        <v>0</v>
      </c>
      <c r="G26" s="117">
        <f>G25</f>
        <v>0</v>
      </c>
      <c r="L26" s="106"/>
      <c r="M26" s="106"/>
    </row>
    <row r="27" spans="4:13" ht="21.75" customHeight="1">
      <c r="D27" s="114" t="s">
        <v>141</v>
      </c>
      <c r="E27" s="130" t="str">
        <f>E9</f>
        <v>2.0 Capacidad humana para el MyE</v>
      </c>
      <c r="F27" s="118" t="s">
        <v>107</v>
      </c>
      <c r="G27" s="121" t="s">
        <v>108</v>
      </c>
      <c r="L27" s="106"/>
      <c r="M27" s="106"/>
    </row>
    <row r="28" spans="4:13" ht="27" customHeight="1">
      <c r="D28" s="444" t="str">
        <f>'2.0'!B3</f>
        <v>Habilidades y competencias del personal de MyE</v>
      </c>
      <c r="E28" s="445"/>
      <c r="F28" s="119">
        <f>'2.0'!G8</f>
        <v>0</v>
      </c>
      <c r="G28" s="120">
        <f>'2.0'!I8</f>
        <v>0</v>
      </c>
    </row>
    <row r="29" spans="4:13" ht="21.75" customHeight="1">
      <c r="D29" s="444" t="str">
        <f>'2.0'!B37</f>
        <v xml:space="preserve">Currículo de capacitación en MyE ha sido validado </v>
      </c>
      <c r="E29" s="445"/>
      <c r="F29" s="119">
        <f>'2.0'!G41</f>
        <v>0</v>
      </c>
      <c r="G29" s="120">
        <f>'2.0'!I41</f>
        <v>0</v>
      </c>
    </row>
    <row r="30" spans="4:13" ht="15.75" customHeight="1">
      <c r="D30" s="443" t="s">
        <v>155</v>
      </c>
      <c r="E30" s="443"/>
      <c r="F30" s="115">
        <f>SUM(F28,F29)/2</f>
        <v>0</v>
      </c>
      <c r="G30" s="116">
        <f>SUM(G28,G29)/2</f>
        <v>0</v>
      </c>
    </row>
    <row r="31" spans="4:13" ht="16.5" customHeight="1">
      <c r="D31" s="114" t="s">
        <v>142</v>
      </c>
      <c r="E31" s="129" t="str">
        <f>E10</f>
        <v>3.0 Asociaciones y gobernanza</v>
      </c>
      <c r="F31" s="118" t="s">
        <v>107</v>
      </c>
      <c r="G31" s="121" t="s">
        <v>108</v>
      </c>
    </row>
    <row r="32" spans="4:13" ht="46.5" customHeight="1">
      <c r="D32" s="444" t="str">
        <f>'3.0'!B10</f>
        <v>Procedimientos operativos estándar que definen los roles y responsabilidades relacionados con las funciones y actividades de MyE de la organizacion</v>
      </c>
      <c r="E32" s="445"/>
      <c r="F32" s="119">
        <f>'3.0'!G14</f>
        <v>0</v>
      </c>
      <c r="G32" s="120">
        <f>'3.0'!I14</f>
        <v>0</v>
      </c>
    </row>
    <row r="33" spans="4:7" ht="33" customHeight="1">
      <c r="D33" s="444" t="str">
        <f>'3.0'!B17</f>
        <v>Comité Nacional de MyE en salud para las infecciones de transmisión sexual, VIH y sida (Comité Nacional)</v>
      </c>
      <c r="E33" s="445"/>
      <c r="F33" s="119">
        <f>'3.0'!G23</f>
        <v>0</v>
      </c>
      <c r="G33" s="120">
        <f>'3.0'!I23</f>
        <v>0</v>
      </c>
    </row>
    <row r="34" spans="4:7" ht="49.5" customHeight="1">
      <c r="D34" s="444" t="str">
        <f>'3.0'!B26</f>
        <v xml:space="preserve">Compromiso de los actores clave ​​en las actividades y el funcionamiento del sistema MyE </v>
      </c>
      <c r="E34" s="445"/>
      <c r="F34" s="119">
        <f>'3.0'!G28</f>
        <v>0</v>
      </c>
      <c r="G34" s="120">
        <f>'3.0'!I28</f>
        <v>0</v>
      </c>
    </row>
    <row r="35" spans="4:7" ht="32.25" customHeight="1">
      <c r="D35" s="444" t="str">
        <f>'3.0'!B33</f>
        <v>Directorio actualizado de los actores clave de MyE para la organizacion</v>
      </c>
      <c r="E35" s="445"/>
      <c r="F35" s="119">
        <f>'3.0'!G36</f>
        <v>0</v>
      </c>
      <c r="G35" s="120">
        <f>'3.0'!I36</f>
        <v>0</v>
      </c>
    </row>
    <row r="36" spans="4:7" ht="51" customHeight="1">
      <c r="D36" s="444" t="str">
        <f>'3.0'!B40</f>
        <v>Mecanismos claros (por ejemplo: informes, boletines informativos) para difundir las actividades y decisiones relacionadas con MyE de VIH</v>
      </c>
      <c r="E36" s="445"/>
      <c r="F36" s="119">
        <f>('3.0'!$G$44+'3.0'!$G$46)/2</f>
        <v>0</v>
      </c>
      <c r="G36" s="120">
        <f>('3.0'!$I$44+'3.0'!$I$46)/2</f>
        <v>0</v>
      </c>
    </row>
    <row r="37" spans="4:7" ht="18.75" customHeight="1">
      <c r="D37" s="443" t="s">
        <v>155</v>
      </c>
      <c r="E37" s="443"/>
      <c r="F37" s="115">
        <f>SUM(F32:F36)/5</f>
        <v>0</v>
      </c>
      <c r="G37" s="117">
        <f>SUM(G32:G36)/5</f>
        <v>0</v>
      </c>
    </row>
    <row r="38" spans="4:7" ht="18.75" customHeight="1">
      <c r="D38" s="113" t="s">
        <v>143</v>
      </c>
      <c r="E38" s="130" t="str">
        <f>E12</f>
        <v>5.0 El plan de trabajo de MyE costeado</v>
      </c>
      <c r="F38" s="118" t="s">
        <v>107</v>
      </c>
      <c r="G38" s="121" t="s">
        <v>108</v>
      </c>
    </row>
    <row r="39" spans="4:7" ht="19.5" customHeight="1">
      <c r="D39" s="453" t="str">
        <f>'5.0'!B3</f>
        <v>Planes operativos anuales (POA) del plan nacional de MyE</v>
      </c>
      <c r="E39" s="454"/>
      <c r="F39" s="119">
        <f>'5.0'!$G$7</f>
        <v>0</v>
      </c>
      <c r="G39" s="120">
        <f>'5.0'!$I$7</f>
        <v>0</v>
      </c>
    </row>
    <row r="40" spans="4:7" ht="15" customHeight="1">
      <c r="D40" s="451" t="s">
        <v>155</v>
      </c>
      <c r="E40" s="452"/>
      <c r="F40" s="115">
        <f>F39</f>
        <v>0</v>
      </c>
      <c r="G40" s="117">
        <f>G39</f>
        <v>0</v>
      </c>
    </row>
    <row r="41" spans="4:7" ht="48" hidden="1">
      <c r="D41" s="128" t="s">
        <v>144</v>
      </c>
      <c r="E41" s="123"/>
      <c r="F41" s="118" t="s">
        <v>107</v>
      </c>
      <c r="G41" s="121" t="s">
        <v>108</v>
      </c>
    </row>
    <row r="42" spans="4:7" hidden="1">
      <c r="D42" s="450" t="s">
        <v>152</v>
      </c>
      <c r="E42" s="450"/>
      <c r="F42" s="115"/>
      <c r="G42" s="116"/>
    </row>
    <row r="43" spans="4:7" ht="21" customHeight="1">
      <c r="D43" s="128" t="s">
        <v>145</v>
      </c>
      <c r="E43" s="130" t="str">
        <f>E13</f>
        <v>6.0 Abogacía, comunicación y comportamiento cultural</v>
      </c>
      <c r="F43" s="118" t="s">
        <v>107</v>
      </c>
      <c r="G43" s="121" t="s">
        <v>108</v>
      </c>
    </row>
    <row r="44" spans="4:7" ht="28.5" customHeight="1">
      <c r="D44" s="253"/>
      <c r="E44" s="254" t="str">
        <f>'6.0'!B3</f>
        <v>Estrategia/plan/actividad de comunicación de los avances de la respuesta nacional al VIH</v>
      </c>
      <c r="F44" s="255">
        <f>'6.0'!G5</f>
        <v>0</v>
      </c>
      <c r="G44" s="256">
        <f>'6.0'!I5</f>
        <v>0</v>
      </c>
    </row>
    <row r="45" spans="4:7">
      <c r="D45" s="444" t="str">
        <f>'6.0'!B11</f>
        <v xml:space="preserve">Líderes/campeones/abanderados de MyE </v>
      </c>
      <c r="E45" s="445"/>
      <c r="F45" s="119">
        <f>'6.0'!G14</f>
        <v>0</v>
      </c>
      <c r="G45" s="120">
        <f>'6.0'!I14</f>
        <v>0</v>
      </c>
    </row>
    <row r="46" spans="4:7">
      <c r="D46" s="449" t="s">
        <v>155</v>
      </c>
      <c r="E46" s="449"/>
      <c r="F46" s="115">
        <f>SUM(F44:F45)/2</f>
        <v>0</v>
      </c>
      <c r="G46" s="117">
        <f>SUM(G44:G45)/2</f>
        <v>0</v>
      </c>
    </row>
    <row r="47" spans="4:7" ht="23.25" customHeight="1">
      <c r="D47" s="128" t="s">
        <v>146</v>
      </c>
      <c r="E47" s="130" t="str">
        <f>E14</f>
        <v xml:space="preserve">7.0 Monitoreo de rutina </v>
      </c>
      <c r="F47" s="118" t="s">
        <v>107</v>
      </c>
      <c r="G47" s="121" t="s">
        <v>108</v>
      </c>
    </row>
    <row r="48" spans="4:7" ht="45" customHeight="1">
      <c r="D48" s="444" t="str">
        <f>'7.0'!B3</f>
        <v>Instrumentos y equipos esenciales para el manejo de datos (por ejemplo: formularios de recopilación, transferencia, almacenamiento, análisis)</v>
      </c>
      <c r="E48" s="445"/>
      <c r="F48" s="119">
        <f>'7.0'!G5</f>
        <v>0</v>
      </c>
      <c r="G48" s="120">
        <f>'7.0'!I5</f>
        <v>0</v>
      </c>
    </row>
    <row r="49" spans="4:7" ht="45.75" customHeight="1">
      <c r="D49" s="444" t="str">
        <f>'7.0'!B11</f>
        <v>Directrices de MyE para documentar los procedimientos recopilar, registrar, consolidar e informar acerca de los datos de rutina</v>
      </c>
      <c r="E49" s="445"/>
      <c r="F49" s="119">
        <f>'7.0'!G15</f>
        <v>0</v>
      </c>
      <c r="G49" s="120">
        <f>'7.0'!I15</f>
        <v>0</v>
      </c>
    </row>
    <row r="50" spans="4:7">
      <c r="D50" s="449" t="s">
        <v>155</v>
      </c>
      <c r="E50" s="449"/>
      <c r="F50" s="115">
        <f>SUM(F48:F49)/2</f>
        <v>0</v>
      </c>
      <c r="G50" s="117">
        <f>SUM(G48:G49)/2</f>
        <v>0</v>
      </c>
    </row>
    <row r="51" spans="4:7" ht="28.5" customHeight="1">
      <c r="D51" s="128" t="s">
        <v>147</v>
      </c>
      <c r="E51" s="130" t="str">
        <f>E15</f>
        <v>8.0 Encuestas y vigilancia</v>
      </c>
      <c r="F51" s="118" t="s">
        <v>107</v>
      </c>
      <c r="G51" s="121" t="s">
        <v>108</v>
      </c>
    </row>
    <row r="52" spans="4:7" ht="28.5" customHeight="1">
      <c r="D52" s="253"/>
      <c r="E52" s="254" t="str">
        <f>'8.0'!B9</f>
        <v>Protocolos para encuestas y vigilancia rutinaria</v>
      </c>
      <c r="F52" s="257">
        <f>'8.0'!G11</f>
        <v>0</v>
      </c>
      <c r="G52" s="256">
        <f>'8.0'!I11</f>
        <v>0</v>
      </c>
    </row>
    <row r="53" spans="4:7" ht="16.5" customHeight="1">
      <c r="D53" s="444" t="str">
        <f>'8.0'!B15</f>
        <v xml:space="preserve">Sistema de vigilancia funcional </v>
      </c>
      <c r="E53" s="445"/>
      <c r="F53" s="119">
        <f>('8.0'!G17+'8.0'!G18)/2</f>
        <v>0</v>
      </c>
      <c r="G53" s="122">
        <f>('8.0'!I17+'8.0'!I18)/2</f>
        <v>0</v>
      </c>
    </row>
    <row r="54" spans="4:7">
      <c r="D54" s="449" t="s">
        <v>155</v>
      </c>
      <c r="E54" s="449"/>
      <c r="F54" s="115">
        <f>SUM(F52:F53)/2</f>
        <v>0</v>
      </c>
      <c r="G54" s="116">
        <f>SUM(G52:G53)/2</f>
        <v>0</v>
      </c>
    </row>
    <row r="55" spans="4:7" ht="48">
      <c r="D55" s="128" t="s">
        <v>148</v>
      </c>
      <c r="E55" s="130" t="str">
        <f>E16</f>
        <v>9.0 Bases de datos nacionales y subnacionales</v>
      </c>
      <c r="F55" s="118" t="s">
        <v>107</v>
      </c>
      <c r="G55" s="121" t="s">
        <v>108</v>
      </c>
    </row>
    <row r="56" spans="4:7" ht="49.5" customHeight="1">
      <c r="D56" s="444" t="str">
        <f>'9.0'!B3</f>
        <v>Bases de datos para captar y almacenar en forma electrónica datos generados por y para el sistema de MyE de VIH</v>
      </c>
      <c r="E56" s="445"/>
      <c r="F56" s="119">
        <f>('9.0'!G8+'9.0'!G9)/2</f>
        <v>0</v>
      </c>
      <c r="G56" s="120">
        <f>('9.0'!I8+'9.0'!I9)/2</f>
        <v>0</v>
      </c>
    </row>
    <row r="57" spans="4:7">
      <c r="D57" s="449" t="s">
        <v>155</v>
      </c>
      <c r="E57" s="449"/>
      <c r="F57" s="115">
        <f>F56</f>
        <v>0</v>
      </c>
      <c r="G57" s="117">
        <f>G56</f>
        <v>0</v>
      </c>
    </row>
    <row r="58" spans="4:7" ht="16.5" customHeight="1">
      <c r="D58" s="128" t="s">
        <v>149</v>
      </c>
      <c r="E58" s="130" t="str">
        <f>E17</f>
        <v>10.0 Supervisión y auditoría</v>
      </c>
      <c r="F58" s="118" t="s">
        <v>107</v>
      </c>
      <c r="G58" s="121" t="s">
        <v>108</v>
      </c>
    </row>
    <row r="59" spans="4:7" ht="37.5" customHeight="1">
      <c r="D59" s="444" t="str">
        <f>'10.0'!B3</f>
        <v>Directrices e instrumentos para el apoyo de la supervisión en el registro de los datos</v>
      </c>
      <c r="E59" s="445"/>
      <c r="F59" s="119">
        <f>'10.0'!$G$6</f>
        <v>0</v>
      </c>
      <c r="G59" s="120">
        <f>'10.0'!$I$6</f>
        <v>0</v>
      </c>
    </row>
    <row r="60" spans="4:7" ht="15.75" customHeight="1">
      <c r="D60" s="444" t="str">
        <f>'10.0'!B9</f>
        <v>Auditoría de calidad de datos</v>
      </c>
      <c r="E60" s="445"/>
      <c r="F60" s="119">
        <f>SUM('10.0'!$G$12)</f>
        <v>0</v>
      </c>
      <c r="G60" s="120">
        <f>SUM('10.0'!$I$12)</f>
        <v>0</v>
      </c>
    </row>
    <row r="61" spans="4:7">
      <c r="D61" s="449" t="s">
        <v>155</v>
      </c>
      <c r="E61" s="449"/>
      <c r="F61" s="115">
        <f>SUM(F59:F60)/2</f>
        <v>0</v>
      </c>
      <c r="G61" s="117">
        <f>SUM(G59:G60)/2</f>
        <v>0</v>
      </c>
    </row>
    <row r="62" spans="4:7" ht="21.75" customHeight="1">
      <c r="D62" s="128" t="s">
        <v>150</v>
      </c>
      <c r="E62" s="130" t="str">
        <f>E18</f>
        <v>11.0 Evaluación e investigación</v>
      </c>
      <c r="F62" s="118" t="s">
        <v>107</v>
      </c>
      <c r="G62" s="121" t="s">
        <v>108</v>
      </c>
    </row>
    <row r="63" spans="4:7" ht="16.5" customHeight="1">
      <c r="D63" s="444" t="str">
        <f>'11.0'!B9</f>
        <v>Agenda de investigación específica de VIH</v>
      </c>
      <c r="E63" s="445"/>
      <c r="F63" s="119">
        <f>'11.0'!G12</f>
        <v>0</v>
      </c>
      <c r="G63" s="120">
        <f>'11.0'!I12</f>
        <v>0</v>
      </c>
    </row>
    <row r="64" spans="4:7" ht="43.5" customHeight="1">
      <c r="D64" s="444" t="str">
        <f>'11.0'!B15</f>
        <v>Acciones y mecanismos nacionales y sistemáticos para la difusión y la discusión de los resultados de las investigaciones y evaluaciones</v>
      </c>
      <c r="E64" s="445"/>
      <c r="F64" s="119">
        <f>'11.0'!G17</f>
        <v>0</v>
      </c>
      <c r="G64" s="120">
        <f>'11.0'!I17</f>
        <v>0</v>
      </c>
    </row>
    <row r="65" spans="4:7">
      <c r="D65" s="449" t="s">
        <v>155</v>
      </c>
      <c r="E65" s="449"/>
      <c r="F65" s="115">
        <f>SUM(F63:F64)/2</f>
        <v>0</v>
      </c>
      <c r="G65" s="117">
        <f>SUM(G63:G64)/2</f>
        <v>0</v>
      </c>
    </row>
    <row r="66" spans="4:7" ht="25.5" customHeight="1">
      <c r="D66" s="128" t="s">
        <v>151</v>
      </c>
      <c r="E66" s="130" t="str">
        <f>E19</f>
        <v>12.0 Demanda y uso de datos</v>
      </c>
      <c r="F66" s="118" t="s">
        <v>107</v>
      </c>
      <c r="G66" s="121" t="s">
        <v>108</v>
      </c>
    </row>
    <row r="67" spans="4:7" ht="19.5" customHeight="1">
      <c r="D67" s="444" t="str">
        <f>'12.0'!B9</f>
        <v>Difusión de productos de información</v>
      </c>
      <c r="E67" s="445"/>
      <c r="F67" s="119">
        <f>'12.0'!G11</f>
        <v>0</v>
      </c>
      <c r="G67" s="120">
        <f>'12.0'!I11</f>
        <v>0</v>
      </c>
    </row>
    <row r="68" spans="4:7" ht="30" customHeight="1">
      <c r="D68" s="444" t="str">
        <f>'12.0'!B15</f>
        <v xml:space="preserve">Directrices nacionales para el análisis y presentación de datos </v>
      </c>
      <c r="E68" s="445"/>
      <c r="F68" s="119">
        <f>'12.0'!G18</f>
        <v>0</v>
      </c>
      <c r="G68" s="120">
        <f>'12.0'!I18</f>
        <v>0</v>
      </c>
    </row>
    <row r="69" spans="4:7" ht="15" customHeight="1">
      <c r="D69" s="451" t="s">
        <v>155</v>
      </c>
      <c r="E69" s="452"/>
      <c r="F69" s="258">
        <f>SUM(F67:F68)/2</f>
        <v>0</v>
      </c>
      <c r="G69" s="258">
        <f>SUM(G67:G68)/2</f>
        <v>0</v>
      </c>
    </row>
  </sheetData>
  <mergeCells count="33">
    <mergeCell ref="D40:E40"/>
    <mergeCell ref="D39:E39"/>
    <mergeCell ref="D36:E36"/>
    <mergeCell ref="D69:E69"/>
    <mergeCell ref="D34:E34"/>
    <mergeCell ref="D67:E67"/>
    <mergeCell ref="D68:E68"/>
    <mergeCell ref="D64:E64"/>
    <mergeCell ref="D65:E65"/>
    <mergeCell ref="D63:E63"/>
    <mergeCell ref="D60:E60"/>
    <mergeCell ref="D59:E59"/>
    <mergeCell ref="D57:E57"/>
    <mergeCell ref="D61:E61"/>
    <mergeCell ref="D45:E45"/>
    <mergeCell ref="D46:E46"/>
    <mergeCell ref="D50:E50"/>
    <mergeCell ref="D54:E54"/>
    <mergeCell ref="D42:E42"/>
    <mergeCell ref="D56:E56"/>
    <mergeCell ref="D53:E53"/>
    <mergeCell ref="D49:E49"/>
    <mergeCell ref="D48:E48"/>
    <mergeCell ref="F6:G6"/>
    <mergeCell ref="D37:E37"/>
    <mergeCell ref="D30:E30"/>
    <mergeCell ref="D26:E26"/>
    <mergeCell ref="D35:E35"/>
    <mergeCell ref="E23:G23"/>
    <mergeCell ref="D28:E28"/>
    <mergeCell ref="D33:E33"/>
    <mergeCell ref="D32:E32"/>
    <mergeCell ref="D29:E29"/>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dimension ref="A1:V59"/>
  <sheetViews>
    <sheetView zoomScale="55" zoomScaleNormal="55" zoomScalePageLayoutView="55" workbookViewId="0">
      <pane xSplit="1" ySplit="2" topLeftCell="B3" activePane="bottomRight" state="frozen"/>
      <selection pane="topRight" activeCell="B1" sqref="B1"/>
      <selection pane="bottomLeft" activeCell="A3" sqref="A3"/>
      <selection pane="bottomRight" activeCell="I13" sqref="I13"/>
    </sheetView>
  </sheetViews>
  <sheetFormatPr baseColWidth="10" defaultColWidth="37.5" defaultRowHeight="13"/>
  <cols>
    <col min="1" max="1" width="18.33203125" style="5" customWidth="1"/>
    <col min="2" max="2" width="28.33203125" style="5" customWidth="1"/>
    <col min="3" max="3" width="70.83203125" style="5" customWidth="1"/>
    <col min="4" max="5" width="37.5" style="5" customWidth="1"/>
    <col min="6" max="9" width="37.5" style="3" customWidth="1"/>
    <col min="10" max="16384" width="37.5" style="3"/>
  </cols>
  <sheetData>
    <row r="1" spans="1:22" s="90" customFormat="1" ht="31" thickBot="1">
      <c r="A1" s="72"/>
      <c r="B1" s="455" t="s">
        <v>107</v>
      </c>
      <c r="C1" s="455"/>
      <c r="D1" s="455"/>
      <c r="E1" s="455"/>
      <c r="F1" s="456" t="s">
        <v>108</v>
      </c>
      <c r="G1" s="457"/>
      <c r="H1" s="457"/>
      <c r="I1" s="458"/>
    </row>
    <row r="2" spans="1:22" s="90" customFormat="1" ht="32.25" customHeight="1" thickBot="1">
      <c r="A2" s="82" t="s">
        <v>109</v>
      </c>
      <c r="B2" s="83" t="s">
        <v>110</v>
      </c>
      <c r="C2" s="83" t="s">
        <v>111</v>
      </c>
      <c r="D2" s="83" t="s">
        <v>112</v>
      </c>
      <c r="E2" s="223" t="s">
        <v>113</v>
      </c>
      <c r="F2" s="84" t="s">
        <v>110</v>
      </c>
      <c r="G2" s="85" t="s">
        <v>111</v>
      </c>
      <c r="H2" s="85" t="s">
        <v>112</v>
      </c>
      <c r="I2" s="86" t="s">
        <v>113</v>
      </c>
      <c r="J2" s="91"/>
      <c r="K2" s="91"/>
      <c r="L2" s="91"/>
      <c r="M2" s="91"/>
      <c r="N2" s="91"/>
      <c r="O2" s="91"/>
      <c r="P2" s="91"/>
      <c r="Q2" s="91"/>
      <c r="R2" s="91"/>
      <c r="S2" s="91"/>
      <c r="T2" s="91"/>
      <c r="U2" s="91"/>
      <c r="V2" s="91"/>
    </row>
    <row r="3" spans="1:22" s="90" customFormat="1" ht="75" customHeight="1">
      <c r="A3" s="221"/>
      <c r="B3" s="211"/>
      <c r="C3" s="211"/>
      <c r="D3" s="211"/>
      <c r="E3" s="224"/>
      <c r="F3" s="228"/>
      <c r="G3" s="211"/>
      <c r="H3" s="211"/>
      <c r="I3" s="212"/>
      <c r="J3" s="91"/>
      <c r="K3" s="91"/>
      <c r="L3" s="91"/>
      <c r="M3" s="91"/>
      <c r="N3" s="91"/>
      <c r="O3" s="91"/>
      <c r="P3" s="91"/>
      <c r="Q3" s="91"/>
      <c r="R3" s="91"/>
      <c r="S3" s="91"/>
      <c r="T3" s="91"/>
      <c r="U3" s="91"/>
      <c r="V3" s="91"/>
    </row>
    <row r="4" spans="1:22" s="90" customFormat="1" ht="75" customHeight="1">
      <c r="A4" s="213"/>
      <c r="B4" s="74"/>
      <c r="C4" s="50"/>
      <c r="D4" s="74"/>
      <c r="E4" s="225"/>
      <c r="F4" s="79"/>
      <c r="G4" s="74"/>
      <c r="H4" s="74"/>
      <c r="I4" s="75"/>
      <c r="J4" s="91"/>
      <c r="K4" s="91"/>
      <c r="L4" s="91"/>
      <c r="M4" s="91"/>
      <c r="N4" s="91"/>
      <c r="O4" s="91"/>
      <c r="P4" s="91"/>
      <c r="Q4" s="91"/>
      <c r="R4" s="91"/>
      <c r="S4" s="91"/>
      <c r="T4" s="91"/>
      <c r="U4" s="91"/>
      <c r="V4" s="91"/>
    </row>
    <row r="5" spans="1:22" s="90" customFormat="1" ht="75" customHeight="1">
      <c r="A5" s="214"/>
      <c r="B5" s="80"/>
      <c r="C5" s="76"/>
      <c r="D5" s="76"/>
      <c r="E5" s="226"/>
      <c r="F5" s="81"/>
      <c r="G5" s="76"/>
      <c r="H5" s="76"/>
      <c r="I5" s="77"/>
      <c r="J5" s="91"/>
      <c r="K5" s="91"/>
      <c r="L5" s="91"/>
      <c r="M5" s="91"/>
      <c r="N5" s="91"/>
      <c r="O5" s="91"/>
      <c r="P5" s="91"/>
      <c r="Q5" s="91"/>
      <c r="R5" s="91"/>
      <c r="S5" s="91"/>
      <c r="T5" s="91"/>
      <c r="U5" s="91"/>
      <c r="V5" s="91"/>
    </row>
    <row r="6" spans="1:22" s="90" customFormat="1" ht="75" customHeight="1">
      <c r="A6" s="213"/>
      <c r="B6" s="74"/>
      <c r="C6" s="74"/>
      <c r="D6" s="74"/>
      <c r="E6" s="225"/>
      <c r="F6" s="79"/>
      <c r="G6" s="74"/>
      <c r="H6" s="74"/>
      <c r="I6" s="75"/>
      <c r="J6" s="91"/>
      <c r="K6" s="91"/>
      <c r="L6" s="91"/>
      <c r="M6" s="91"/>
      <c r="N6" s="91"/>
      <c r="O6" s="91"/>
      <c r="P6" s="91"/>
      <c r="Q6" s="91"/>
      <c r="R6" s="91"/>
      <c r="S6" s="91"/>
      <c r="T6" s="91"/>
      <c r="U6" s="91"/>
      <c r="V6" s="91"/>
    </row>
    <row r="7" spans="1:22" s="90" customFormat="1" ht="75" customHeight="1">
      <c r="A7" s="214"/>
      <c r="B7" s="76"/>
      <c r="C7" s="76"/>
      <c r="D7" s="80"/>
      <c r="E7" s="226"/>
      <c r="F7" s="78"/>
      <c r="G7" s="76"/>
      <c r="H7" s="80"/>
      <c r="I7" s="77"/>
      <c r="J7" s="91"/>
      <c r="K7" s="91"/>
      <c r="L7" s="91"/>
      <c r="M7" s="91"/>
      <c r="N7" s="91"/>
      <c r="O7" s="91"/>
      <c r="P7" s="91"/>
      <c r="Q7" s="91"/>
      <c r="R7" s="91"/>
      <c r="S7" s="91"/>
      <c r="T7" s="91"/>
      <c r="U7" s="91"/>
      <c r="V7" s="91"/>
    </row>
    <row r="8" spans="1:22" s="90" customFormat="1" ht="75" customHeight="1">
      <c r="A8" s="213"/>
      <c r="B8" s="73"/>
      <c r="C8" s="215"/>
      <c r="D8" s="74"/>
      <c r="E8" s="225"/>
      <c r="F8" s="79"/>
      <c r="G8" s="74"/>
      <c r="H8" s="74"/>
      <c r="I8" s="75"/>
      <c r="J8" s="91"/>
      <c r="K8" s="91"/>
      <c r="L8" s="91"/>
      <c r="M8" s="91"/>
      <c r="N8" s="91"/>
      <c r="O8" s="91"/>
      <c r="P8" s="91"/>
      <c r="Q8" s="91"/>
      <c r="R8" s="91"/>
      <c r="S8" s="91"/>
      <c r="T8" s="91"/>
      <c r="U8" s="91"/>
      <c r="V8" s="91"/>
    </row>
    <row r="9" spans="1:22" s="90" customFormat="1" ht="75" customHeight="1">
      <c r="A9" s="214"/>
      <c r="B9" s="76"/>
      <c r="C9" s="76"/>
      <c r="D9" s="76"/>
      <c r="E9" s="226"/>
      <c r="F9" s="78"/>
      <c r="G9" s="76"/>
      <c r="H9" s="76"/>
      <c r="I9" s="77"/>
      <c r="J9" s="91"/>
      <c r="K9" s="91"/>
      <c r="L9" s="91"/>
      <c r="M9" s="91"/>
      <c r="N9" s="91"/>
      <c r="O9" s="91"/>
      <c r="P9" s="91"/>
      <c r="Q9" s="91"/>
      <c r="R9" s="91"/>
      <c r="S9" s="91"/>
      <c r="T9" s="91"/>
      <c r="U9" s="91"/>
      <c r="V9" s="91"/>
    </row>
    <row r="10" spans="1:22" s="90" customFormat="1" ht="75" customHeight="1">
      <c r="A10" s="213"/>
      <c r="B10" s="74"/>
      <c r="C10" s="74"/>
      <c r="D10" s="74"/>
      <c r="E10" s="225"/>
      <c r="F10" s="79"/>
      <c r="G10" s="74"/>
      <c r="H10" s="74"/>
      <c r="I10" s="75"/>
      <c r="J10" s="91"/>
      <c r="K10" s="91"/>
      <c r="L10" s="91"/>
      <c r="M10" s="91"/>
      <c r="N10" s="91"/>
      <c r="O10" s="91"/>
      <c r="P10" s="91"/>
      <c r="Q10" s="91"/>
      <c r="R10" s="91"/>
      <c r="S10" s="91"/>
      <c r="T10" s="91"/>
      <c r="U10" s="91"/>
      <c r="V10" s="91"/>
    </row>
    <row r="11" spans="1:22" s="90" customFormat="1" ht="75" customHeight="1">
      <c r="A11" s="214"/>
      <c r="B11" s="80"/>
      <c r="C11" s="76"/>
      <c r="D11" s="76"/>
      <c r="E11" s="226"/>
      <c r="F11" s="78"/>
      <c r="G11" s="76"/>
      <c r="H11" s="76"/>
      <c r="I11" s="77"/>
      <c r="J11" s="91"/>
      <c r="K11" s="91"/>
      <c r="L11" s="91"/>
      <c r="M11" s="91"/>
      <c r="N11" s="91"/>
      <c r="O11" s="91"/>
      <c r="P11" s="91"/>
      <c r="Q11" s="91"/>
      <c r="R11" s="91"/>
      <c r="S11" s="91"/>
      <c r="T11" s="91"/>
      <c r="U11" s="91"/>
      <c r="V11" s="91"/>
    </row>
    <row r="12" spans="1:22" s="90" customFormat="1" ht="75" customHeight="1">
      <c r="A12" s="213"/>
      <c r="B12" s="74"/>
      <c r="C12" s="74"/>
      <c r="D12" s="74"/>
      <c r="E12" s="225"/>
      <c r="F12" s="79"/>
      <c r="G12" s="74"/>
      <c r="H12" s="74"/>
      <c r="I12" s="75"/>
      <c r="J12" s="91"/>
      <c r="K12" s="91"/>
      <c r="L12" s="91"/>
      <c r="M12" s="91"/>
      <c r="N12" s="91"/>
      <c r="O12" s="91"/>
      <c r="P12" s="91"/>
      <c r="Q12" s="91"/>
      <c r="R12" s="91"/>
      <c r="S12" s="91"/>
      <c r="T12" s="91"/>
      <c r="U12" s="91"/>
      <c r="V12" s="91"/>
    </row>
    <row r="13" spans="1:22" s="90" customFormat="1" ht="75" customHeight="1">
      <c r="A13" s="214"/>
      <c r="B13" s="80"/>
      <c r="C13" s="76"/>
      <c r="D13" s="76"/>
      <c r="E13" s="226"/>
      <c r="F13" s="78"/>
      <c r="G13" s="76"/>
      <c r="H13" s="76"/>
      <c r="I13" s="77"/>
      <c r="J13" s="91"/>
      <c r="K13" s="91"/>
      <c r="L13" s="91"/>
      <c r="M13" s="91"/>
      <c r="N13" s="91"/>
      <c r="O13" s="91"/>
      <c r="P13" s="91"/>
      <c r="Q13" s="91"/>
      <c r="R13" s="91"/>
      <c r="S13" s="91"/>
      <c r="T13" s="91"/>
      <c r="U13" s="91"/>
      <c r="V13" s="91"/>
    </row>
    <row r="14" spans="1:22" s="90" customFormat="1" ht="75" customHeight="1">
      <c r="A14" s="213"/>
      <c r="B14" s="74"/>
      <c r="C14" s="74"/>
      <c r="D14" s="74"/>
      <c r="E14" s="225"/>
      <c r="F14" s="79"/>
      <c r="G14" s="74"/>
      <c r="H14" s="74"/>
      <c r="I14" s="75"/>
      <c r="J14" s="91"/>
      <c r="K14" s="91"/>
      <c r="L14" s="91"/>
      <c r="M14" s="91"/>
      <c r="N14" s="91"/>
      <c r="O14" s="91"/>
      <c r="P14" s="91"/>
      <c r="Q14" s="91"/>
      <c r="R14" s="91"/>
      <c r="S14" s="91"/>
      <c r="T14" s="91"/>
      <c r="U14" s="91"/>
      <c r="V14" s="91"/>
    </row>
    <row r="15" spans="1:22" s="90" customFormat="1" ht="75" customHeight="1">
      <c r="A15" s="214"/>
      <c r="B15" s="80"/>
      <c r="C15" s="76"/>
      <c r="D15" s="76"/>
      <c r="E15" s="226"/>
      <c r="F15" s="78"/>
      <c r="G15" s="76"/>
      <c r="H15" s="76"/>
      <c r="I15" s="77"/>
      <c r="J15" s="91"/>
      <c r="K15" s="91"/>
      <c r="L15" s="91"/>
      <c r="M15" s="91"/>
      <c r="N15" s="91"/>
      <c r="O15" s="91"/>
      <c r="P15" s="91"/>
      <c r="Q15" s="91"/>
      <c r="R15" s="91"/>
      <c r="S15" s="91"/>
      <c r="T15" s="91"/>
      <c r="U15" s="91"/>
      <c r="V15" s="91"/>
    </row>
    <row r="16" spans="1:22" s="90" customFormat="1" ht="75" customHeight="1">
      <c r="A16" s="213"/>
      <c r="B16" s="74"/>
      <c r="C16" s="74"/>
      <c r="D16" s="74"/>
      <c r="E16" s="225"/>
      <c r="F16" s="79"/>
      <c r="G16" s="74"/>
      <c r="H16" s="74"/>
      <c r="I16" s="75"/>
      <c r="J16" s="91"/>
      <c r="K16" s="91"/>
      <c r="L16" s="91"/>
      <c r="M16" s="91"/>
      <c r="N16" s="91"/>
      <c r="O16" s="91"/>
      <c r="P16" s="91"/>
      <c r="Q16" s="91"/>
      <c r="R16" s="91"/>
      <c r="S16" s="91"/>
      <c r="T16" s="91"/>
      <c r="U16" s="91"/>
      <c r="V16" s="91"/>
    </row>
    <row r="17" spans="1:22" s="90" customFormat="1" ht="75" customHeight="1">
      <c r="A17" s="214"/>
      <c r="B17" s="80"/>
      <c r="C17" s="76"/>
      <c r="D17" s="76"/>
      <c r="E17" s="226"/>
      <c r="F17" s="78"/>
      <c r="G17" s="76"/>
      <c r="H17" s="76"/>
      <c r="I17" s="77"/>
      <c r="J17" s="91"/>
      <c r="K17" s="91"/>
      <c r="L17" s="91"/>
      <c r="M17" s="91"/>
      <c r="N17" s="91"/>
      <c r="O17" s="91"/>
      <c r="P17" s="91"/>
      <c r="Q17" s="91"/>
      <c r="R17" s="91"/>
      <c r="S17" s="91"/>
      <c r="T17" s="91"/>
      <c r="U17" s="91"/>
      <c r="V17" s="91"/>
    </row>
    <row r="18" spans="1:22" s="90" customFormat="1" ht="75" customHeight="1">
      <c r="A18" s="213"/>
      <c r="B18" s="219"/>
      <c r="C18" s="74"/>
      <c r="D18" s="74"/>
      <c r="E18" s="225"/>
      <c r="F18" s="79"/>
      <c r="G18" s="74"/>
      <c r="H18" s="74"/>
      <c r="I18" s="75"/>
      <c r="J18" s="91"/>
      <c r="K18" s="91"/>
      <c r="L18" s="91"/>
      <c r="M18" s="91"/>
      <c r="N18" s="91"/>
      <c r="O18" s="91"/>
      <c r="P18" s="91"/>
      <c r="Q18" s="91"/>
      <c r="R18" s="91"/>
      <c r="S18" s="91"/>
      <c r="T18" s="91"/>
      <c r="U18" s="91"/>
      <c r="V18" s="91"/>
    </row>
    <row r="19" spans="1:22" s="90" customFormat="1" ht="75" customHeight="1">
      <c r="A19" s="214"/>
      <c r="B19" s="80"/>
      <c r="C19" s="76"/>
      <c r="D19" s="220"/>
      <c r="E19" s="226"/>
      <c r="F19" s="78"/>
      <c r="G19" s="76"/>
      <c r="H19" s="76"/>
      <c r="I19" s="77"/>
      <c r="J19" s="91"/>
      <c r="K19" s="91"/>
      <c r="L19" s="91"/>
      <c r="M19" s="91"/>
      <c r="N19" s="91"/>
      <c r="O19" s="91"/>
      <c r="P19" s="91"/>
      <c r="Q19" s="91"/>
      <c r="R19" s="91"/>
      <c r="S19" s="91"/>
      <c r="T19" s="91"/>
      <c r="U19" s="91"/>
      <c r="V19" s="91"/>
    </row>
    <row r="20" spans="1:22" s="90" customFormat="1" ht="75" customHeight="1">
      <c r="A20" s="213"/>
      <c r="B20" s="74"/>
      <c r="C20" s="74"/>
      <c r="D20" s="74"/>
      <c r="E20" s="225"/>
      <c r="F20" s="79"/>
      <c r="G20" s="74"/>
      <c r="H20" s="74"/>
      <c r="I20" s="75"/>
      <c r="J20" s="91"/>
      <c r="K20" s="91"/>
      <c r="L20" s="91"/>
      <c r="M20" s="91"/>
      <c r="N20" s="91"/>
      <c r="O20" s="91"/>
      <c r="P20" s="91"/>
      <c r="Q20" s="91"/>
      <c r="R20" s="91"/>
      <c r="S20" s="91"/>
      <c r="T20" s="91"/>
      <c r="U20" s="91"/>
      <c r="V20" s="91"/>
    </row>
    <row r="21" spans="1:22" s="90" customFormat="1" ht="75" customHeight="1">
      <c r="A21" s="214"/>
      <c r="B21" s="80"/>
      <c r="C21" s="76"/>
      <c r="D21" s="76"/>
      <c r="E21" s="226"/>
      <c r="F21" s="78"/>
      <c r="G21" s="76"/>
      <c r="H21" s="76"/>
      <c r="I21" s="77"/>
      <c r="J21" s="91"/>
      <c r="K21" s="91"/>
      <c r="L21" s="91"/>
      <c r="M21" s="91"/>
      <c r="N21" s="91"/>
      <c r="O21" s="91"/>
      <c r="P21" s="91"/>
      <c r="Q21" s="91"/>
      <c r="R21" s="91"/>
      <c r="S21" s="91"/>
      <c r="T21" s="91"/>
      <c r="U21" s="91"/>
      <c r="V21" s="91"/>
    </row>
    <row r="22" spans="1:22" s="90" customFormat="1" ht="75" customHeight="1">
      <c r="A22" s="213"/>
      <c r="B22" s="74"/>
      <c r="C22" s="74"/>
      <c r="D22" s="74"/>
      <c r="E22" s="225"/>
      <c r="F22" s="79"/>
      <c r="G22" s="74"/>
      <c r="H22" s="74"/>
      <c r="I22" s="75"/>
      <c r="J22" s="91"/>
      <c r="K22" s="91"/>
      <c r="L22" s="91"/>
      <c r="M22" s="91"/>
      <c r="N22" s="91"/>
      <c r="O22" s="91"/>
      <c r="P22" s="91"/>
      <c r="Q22" s="91"/>
      <c r="R22" s="91"/>
      <c r="S22" s="91"/>
      <c r="T22" s="91"/>
      <c r="U22" s="91"/>
      <c r="V22" s="91"/>
    </row>
    <row r="23" spans="1:22" s="90" customFormat="1" ht="75" hidden="1" customHeight="1">
      <c r="A23" s="214"/>
      <c r="B23" s="80"/>
      <c r="C23" s="76"/>
      <c r="D23" s="76"/>
      <c r="E23" s="226"/>
      <c r="F23" s="78"/>
      <c r="G23" s="76"/>
      <c r="H23" s="76"/>
      <c r="I23" s="77"/>
      <c r="J23" s="91"/>
      <c r="K23" s="91"/>
      <c r="L23" s="91"/>
      <c r="M23" s="91"/>
      <c r="N23" s="91"/>
      <c r="O23" s="91"/>
      <c r="P23" s="91"/>
      <c r="Q23" s="91"/>
      <c r="R23" s="91"/>
      <c r="S23" s="91"/>
      <c r="T23" s="91"/>
      <c r="U23" s="91"/>
      <c r="V23" s="91"/>
    </row>
    <row r="24" spans="1:22" s="90" customFormat="1" ht="75" customHeight="1">
      <c r="A24" s="214"/>
      <c r="B24" s="80"/>
      <c r="C24" s="76"/>
      <c r="D24" s="76"/>
      <c r="E24" s="226"/>
      <c r="F24" s="78"/>
      <c r="G24" s="76"/>
      <c r="H24" s="76"/>
      <c r="I24" s="77"/>
      <c r="J24" s="91"/>
      <c r="K24" s="91"/>
      <c r="L24" s="91"/>
      <c r="M24" s="91"/>
      <c r="N24" s="91"/>
      <c r="O24" s="91"/>
      <c r="P24" s="91"/>
      <c r="Q24" s="91"/>
      <c r="R24" s="91"/>
      <c r="S24" s="91"/>
      <c r="T24" s="91"/>
      <c r="U24" s="91"/>
      <c r="V24" s="91"/>
    </row>
    <row r="25" spans="1:22" s="90" customFormat="1" ht="75" customHeight="1">
      <c r="A25" s="213"/>
      <c r="B25" s="74"/>
      <c r="C25" s="74"/>
      <c r="D25" s="74"/>
      <c r="E25" s="225"/>
      <c r="F25" s="79"/>
      <c r="G25" s="74"/>
      <c r="H25" s="74"/>
      <c r="I25" s="75"/>
      <c r="J25" s="91"/>
      <c r="K25" s="91"/>
      <c r="L25" s="91"/>
      <c r="M25" s="91"/>
      <c r="N25" s="91"/>
      <c r="O25" s="91"/>
      <c r="P25" s="91"/>
      <c r="Q25" s="91"/>
      <c r="R25" s="91"/>
      <c r="S25" s="91"/>
      <c r="T25" s="91"/>
      <c r="U25" s="91"/>
      <c r="V25" s="91"/>
    </row>
    <row r="26" spans="1:22" s="90" customFormat="1" ht="75" customHeight="1">
      <c r="A26" s="214"/>
      <c r="B26" s="80"/>
      <c r="C26" s="76"/>
      <c r="D26" s="76"/>
      <c r="E26" s="226"/>
      <c r="F26" s="78"/>
      <c r="G26" s="76"/>
      <c r="H26" s="76"/>
      <c r="I26" s="77"/>
      <c r="J26" s="91"/>
      <c r="K26" s="91"/>
      <c r="L26" s="91"/>
      <c r="M26" s="91"/>
      <c r="N26" s="91"/>
      <c r="O26" s="91"/>
      <c r="P26" s="91"/>
      <c r="Q26" s="91"/>
      <c r="R26" s="91"/>
      <c r="S26" s="91"/>
      <c r="T26" s="91"/>
      <c r="U26" s="91"/>
      <c r="V26" s="91"/>
    </row>
    <row r="27" spans="1:22" s="90" customFormat="1" ht="75" customHeight="1">
      <c r="A27" s="213"/>
      <c r="B27" s="74"/>
      <c r="C27" s="215"/>
      <c r="D27" s="74"/>
      <c r="E27" s="225"/>
      <c r="F27" s="79"/>
      <c r="G27" s="74"/>
      <c r="H27" s="74"/>
      <c r="I27" s="75"/>
      <c r="J27" s="91"/>
      <c r="K27" s="91"/>
      <c r="L27" s="91"/>
      <c r="M27" s="91"/>
      <c r="N27" s="91"/>
      <c r="O27" s="91"/>
      <c r="P27" s="91"/>
      <c r="Q27" s="91"/>
      <c r="R27" s="91"/>
      <c r="S27" s="91"/>
      <c r="T27" s="91"/>
      <c r="U27" s="91"/>
      <c r="V27" s="91"/>
    </row>
    <row r="28" spans="1:22" s="90" customFormat="1" ht="75" customHeight="1">
      <c r="A28" s="214"/>
      <c r="B28" s="80"/>
      <c r="C28" s="76"/>
      <c r="D28" s="76"/>
      <c r="E28" s="226"/>
      <c r="F28" s="78"/>
      <c r="G28" s="76"/>
      <c r="H28" s="76"/>
      <c r="I28" s="77"/>
      <c r="J28" s="91"/>
      <c r="K28" s="91"/>
      <c r="L28" s="91"/>
      <c r="M28" s="91"/>
      <c r="N28" s="91"/>
      <c r="O28" s="91"/>
      <c r="P28" s="91"/>
      <c r="Q28" s="91"/>
      <c r="R28" s="91"/>
      <c r="S28" s="91"/>
      <c r="T28" s="91"/>
      <c r="U28" s="91"/>
      <c r="V28" s="91"/>
    </row>
    <row r="29" spans="1:22" s="90" customFormat="1" ht="75" customHeight="1">
      <c r="A29" s="213"/>
      <c r="B29" s="74"/>
      <c r="C29" s="74"/>
      <c r="D29" s="74"/>
      <c r="E29" s="225"/>
      <c r="F29" s="79"/>
      <c r="G29" s="74"/>
      <c r="H29" s="74"/>
      <c r="I29" s="75"/>
      <c r="J29" s="91"/>
      <c r="K29" s="91"/>
      <c r="L29" s="91"/>
      <c r="M29" s="91"/>
      <c r="N29" s="91"/>
      <c r="O29" s="91"/>
      <c r="P29" s="91"/>
      <c r="Q29" s="91"/>
      <c r="R29" s="91"/>
      <c r="S29" s="91"/>
      <c r="T29" s="91"/>
      <c r="U29" s="91"/>
      <c r="V29" s="91"/>
    </row>
    <row r="30" spans="1:22" s="90" customFormat="1" ht="75" customHeight="1">
      <c r="A30" s="214"/>
      <c r="B30" s="80"/>
      <c r="C30" s="76"/>
      <c r="D30" s="76"/>
      <c r="E30" s="226"/>
      <c r="F30" s="78"/>
      <c r="G30" s="76"/>
      <c r="H30" s="76"/>
      <c r="I30" s="77"/>
      <c r="J30" s="91"/>
      <c r="K30" s="91"/>
      <c r="L30" s="91"/>
      <c r="M30" s="91"/>
      <c r="N30" s="91"/>
      <c r="O30" s="91"/>
      <c r="P30" s="91"/>
      <c r="Q30" s="91"/>
      <c r="R30" s="91"/>
      <c r="S30" s="91"/>
      <c r="T30" s="91"/>
      <c r="U30" s="91"/>
      <c r="V30" s="91"/>
    </row>
    <row r="31" spans="1:22" s="90" customFormat="1" ht="75" customHeight="1">
      <c r="A31" s="213"/>
      <c r="B31" s="216"/>
      <c r="C31" s="74"/>
      <c r="D31" s="74"/>
      <c r="E31" s="225"/>
      <c r="F31" s="79"/>
      <c r="G31" s="74"/>
      <c r="H31" s="74"/>
      <c r="I31" s="75"/>
      <c r="J31" s="91"/>
      <c r="K31" s="91"/>
      <c r="L31" s="91"/>
      <c r="M31" s="91"/>
      <c r="N31" s="91"/>
      <c r="O31" s="91"/>
      <c r="P31" s="91"/>
      <c r="Q31" s="91"/>
      <c r="R31" s="91"/>
      <c r="S31" s="91"/>
      <c r="T31" s="91"/>
      <c r="U31" s="91"/>
      <c r="V31" s="91"/>
    </row>
    <row r="32" spans="1:22" s="90" customFormat="1" ht="75" customHeight="1">
      <c r="A32" s="214"/>
      <c r="B32" s="80"/>
      <c r="C32" s="76"/>
      <c r="D32" s="76"/>
      <c r="E32" s="226"/>
      <c r="F32" s="78"/>
      <c r="G32" s="76"/>
      <c r="H32" s="76"/>
      <c r="I32" s="77"/>
      <c r="J32" s="91"/>
      <c r="K32" s="91"/>
      <c r="L32" s="91"/>
      <c r="M32" s="91"/>
      <c r="N32" s="91"/>
      <c r="O32" s="91"/>
      <c r="P32" s="91"/>
      <c r="Q32" s="91"/>
      <c r="R32" s="91"/>
      <c r="S32" s="91"/>
      <c r="T32" s="91"/>
      <c r="U32" s="91"/>
      <c r="V32" s="91"/>
    </row>
    <row r="33" spans="1:22" s="90" customFormat="1" ht="75" customHeight="1" thickBot="1">
      <c r="A33" s="222"/>
      <c r="B33" s="217"/>
      <c r="C33" s="217"/>
      <c r="D33" s="217"/>
      <c r="E33" s="227"/>
      <c r="F33" s="229"/>
      <c r="G33" s="217"/>
      <c r="H33" s="217"/>
      <c r="I33" s="218"/>
      <c r="J33" s="91"/>
      <c r="K33" s="91"/>
      <c r="L33" s="91"/>
      <c r="M33" s="91"/>
      <c r="N33" s="91"/>
      <c r="O33" s="91"/>
      <c r="P33" s="91"/>
      <c r="Q33" s="91"/>
      <c r="R33" s="91"/>
      <c r="S33" s="91"/>
      <c r="T33" s="91"/>
      <c r="U33" s="91"/>
      <c r="V33" s="91"/>
    </row>
    <row r="34" spans="1:22" ht="43.5" customHeight="1">
      <c r="A34" s="4"/>
      <c r="B34" s="4"/>
      <c r="C34" s="4"/>
      <c r="D34" s="4"/>
      <c r="E34" s="4"/>
      <c r="F34" s="2"/>
      <c r="G34" s="2"/>
      <c r="H34" s="2"/>
      <c r="I34" s="2"/>
      <c r="J34" s="2"/>
      <c r="K34" s="2"/>
      <c r="L34" s="2"/>
      <c r="M34" s="2"/>
      <c r="N34" s="2"/>
      <c r="O34" s="2"/>
      <c r="P34" s="2"/>
      <c r="Q34" s="2"/>
      <c r="R34" s="2"/>
      <c r="S34" s="2"/>
      <c r="T34" s="2"/>
      <c r="U34" s="2"/>
      <c r="V34" s="2"/>
    </row>
    <row r="35" spans="1:22" ht="43.5" customHeight="1">
      <c r="A35" s="4"/>
      <c r="B35" s="4"/>
      <c r="C35" s="4"/>
      <c r="D35" s="4"/>
      <c r="E35" s="4"/>
      <c r="F35" s="2"/>
      <c r="G35" s="2"/>
      <c r="H35" s="2"/>
      <c r="I35" s="2"/>
      <c r="J35" s="2"/>
      <c r="K35" s="2"/>
      <c r="L35" s="2"/>
      <c r="M35" s="2"/>
      <c r="N35" s="2"/>
      <c r="O35" s="2"/>
      <c r="P35" s="2"/>
      <c r="Q35" s="2"/>
      <c r="R35" s="2"/>
      <c r="S35" s="2"/>
      <c r="T35" s="2"/>
      <c r="U35" s="2"/>
      <c r="V35" s="2"/>
    </row>
    <row r="36" spans="1:22" ht="43.5" customHeight="1">
      <c r="A36" s="4"/>
      <c r="B36" s="4"/>
      <c r="C36" s="4"/>
      <c r="D36" s="4"/>
      <c r="E36" s="4"/>
      <c r="F36" s="2"/>
      <c r="G36" s="2"/>
      <c r="H36" s="2"/>
      <c r="I36" s="2"/>
      <c r="J36" s="2"/>
      <c r="K36" s="2"/>
      <c r="L36" s="2"/>
      <c r="M36" s="2"/>
      <c r="N36" s="2"/>
      <c r="O36" s="2"/>
      <c r="P36" s="2"/>
      <c r="Q36" s="2"/>
      <c r="R36" s="2"/>
      <c r="S36" s="2"/>
      <c r="T36" s="2"/>
      <c r="U36" s="2"/>
      <c r="V36" s="2"/>
    </row>
    <row r="37" spans="1:22" ht="43.5" customHeight="1">
      <c r="A37" s="4"/>
      <c r="B37" s="4"/>
      <c r="C37" s="4"/>
      <c r="D37" s="4"/>
      <c r="E37" s="4"/>
      <c r="F37" s="2"/>
      <c r="G37" s="2"/>
      <c r="H37" s="2"/>
      <c r="I37" s="2"/>
      <c r="J37" s="2"/>
      <c r="K37" s="2"/>
      <c r="L37" s="2"/>
      <c r="M37" s="2"/>
      <c r="N37" s="2"/>
      <c r="O37" s="2"/>
      <c r="P37" s="2"/>
      <c r="Q37" s="2"/>
      <c r="R37" s="2"/>
      <c r="S37" s="2"/>
      <c r="T37" s="2"/>
      <c r="U37" s="2"/>
      <c r="V37" s="2"/>
    </row>
    <row r="38" spans="1:22" ht="43.5" customHeight="1">
      <c r="A38" s="4"/>
      <c r="B38" s="4"/>
      <c r="C38" s="4"/>
      <c r="D38" s="4"/>
      <c r="E38" s="4"/>
      <c r="F38" s="2"/>
      <c r="G38" s="2"/>
      <c r="H38" s="2"/>
      <c r="I38" s="2"/>
      <c r="J38" s="2"/>
      <c r="K38" s="2"/>
      <c r="L38" s="2"/>
      <c r="M38" s="2"/>
      <c r="N38" s="2"/>
      <c r="O38" s="2"/>
      <c r="P38" s="2"/>
      <c r="Q38" s="2"/>
      <c r="R38" s="2"/>
      <c r="S38" s="2"/>
      <c r="T38" s="2"/>
      <c r="U38" s="2"/>
      <c r="V38" s="2"/>
    </row>
    <row r="39" spans="1:22" ht="43.5" customHeight="1">
      <c r="A39" s="4"/>
      <c r="B39" s="4"/>
      <c r="C39" s="4"/>
      <c r="D39" s="4"/>
      <c r="E39" s="4"/>
      <c r="F39" s="2"/>
      <c r="G39" s="2"/>
      <c r="H39" s="2"/>
      <c r="I39" s="2"/>
      <c r="J39" s="2"/>
      <c r="K39" s="2"/>
      <c r="L39" s="2"/>
      <c r="M39" s="2"/>
      <c r="N39" s="2"/>
      <c r="O39" s="2"/>
      <c r="P39" s="2"/>
      <c r="Q39" s="2"/>
      <c r="R39" s="2"/>
      <c r="S39" s="2"/>
      <c r="T39" s="2"/>
      <c r="U39" s="2"/>
      <c r="V39" s="2"/>
    </row>
    <row r="40" spans="1:22" ht="43.5" customHeight="1">
      <c r="A40" s="4"/>
      <c r="B40" s="4"/>
      <c r="C40" s="4"/>
      <c r="D40" s="4"/>
      <c r="E40" s="4"/>
      <c r="F40" s="2"/>
      <c r="G40" s="2"/>
      <c r="H40" s="2"/>
      <c r="I40" s="2"/>
      <c r="J40" s="2"/>
      <c r="K40" s="2"/>
      <c r="L40" s="2"/>
      <c r="M40" s="2"/>
      <c r="N40" s="2"/>
      <c r="O40" s="2"/>
      <c r="P40" s="2"/>
      <c r="Q40" s="2"/>
      <c r="R40" s="2"/>
      <c r="S40" s="2"/>
      <c r="T40" s="2"/>
      <c r="U40" s="2"/>
      <c r="V40" s="2"/>
    </row>
    <row r="41" spans="1:22" ht="43.5" customHeight="1">
      <c r="A41" s="4"/>
      <c r="B41" s="4"/>
      <c r="C41" s="4"/>
      <c r="D41" s="4"/>
      <c r="E41" s="4"/>
      <c r="F41" s="2"/>
      <c r="G41" s="2"/>
      <c r="H41" s="2"/>
      <c r="I41" s="2"/>
      <c r="J41" s="2"/>
      <c r="K41" s="2"/>
      <c r="L41" s="2"/>
      <c r="M41" s="2"/>
      <c r="N41" s="2"/>
      <c r="O41" s="2"/>
      <c r="P41" s="2"/>
      <c r="Q41" s="2"/>
      <c r="R41" s="2"/>
      <c r="S41" s="2"/>
      <c r="T41" s="2"/>
      <c r="U41" s="2"/>
      <c r="V41" s="2"/>
    </row>
    <row r="42" spans="1:22" ht="43.5" customHeight="1">
      <c r="A42" s="4"/>
      <c r="B42" s="4"/>
      <c r="C42" s="4"/>
      <c r="D42" s="4"/>
      <c r="E42" s="4"/>
      <c r="F42" s="2"/>
      <c r="G42" s="2"/>
      <c r="H42" s="2"/>
      <c r="I42" s="2"/>
      <c r="J42" s="2"/>
      <c r="K42" s="2"/>
      <c r="L42" s="2"/>
      <c r="M42" s="2"/>
      <c r="N42" s="2"/>
      <c r="O42" s="2"/>
      <c r="P42" s="2"/>
      <c r="Q42" s="2"/>
      <c r="R42" s="2"/>
      <c r="S42" s="2"/>
      <c r="T42" s="2"/>
      <c r="U42" s="2"/>
      <c r="V42" s="2"/>
    </row>
    <row r="43" spans="1:22" ht="43.5" customHeight="1">
      <c r="A43" s="4"/>
      <c r="B43" s="4"/>
      <c r="C43" s="4"/>
      <c r="D43" s="4"/>
      <c r="E43" s="4"/>
      <c r="F43" s="2"/>
      <c r="G43" s="2"/>
      <c r="H43" s="2"/>
      <c r="I43" s="2"/>
      <c r="J43" s="2"/>
      <c r="K43" s="2"/>
      <c r="L43" s="2"/>
      <c r="M43" s="2"/>
      <c r="N43" s="2"/>
      <c r="O43" s="2"/>
      <c r="P43" s="2"/>
      <c r="Q43" s="2"/>
      <c r="R43" s="2"/>
      <c r="S43" s="2"/>
      <c r="T43" s="2"/>
      <c r="U43" s="2"/>
      <c r="V43" s="2"/>
    </row>
    <row r="44" spans="1:22" ht="43.5" customHeight="1">
      <c r="A44" s="4"/>
      <c r="B44" s="4"/>
      <c r="C44" s="4"/>
      <c r="D44" s="4"/>
      <c r="E44" s="4"/>
      <c r="F44" s="2"/>
      <c r="G44" s="2"/>
      <c r="H44" s="2"/>
      <c r="I44" s="2"/>
      <c r="J44" s="2"/>
      <c r="K44" s="2"/>
      <c r="L44" s="2"/>
      <c r="M44" s="2"/>
      <c r="N44" s="2"/>
      <c r="O44" s="2"/>
      <c r="P44" s="2"/>
      <c r="Q44" s="2"/>
      <c r="R44" s="2"/>
      <c r="S44" s="2"/>
      <c r="T44" s="2"/>
      <c r="U44" s="2"/>
      <c r="V44" s="2"/>
    </row>
    <row r="45" spans="1:22" ht="43.5" customHeight="1">
      <c r="A45" s="4"/>
      <c r="B45" s="4"/>
      <c r="C45" s="4"/>
      <c r="D45" s="4"/>
      <c r="E45" s="4"/>
      <c r="F45" s="2"/>
      <c r="G45" s="2"/>
      <c r="H45" s="2"/>
      <c r="I45" s="2"/>
      <c r="J45" s="2"/>
      <c r="K45" s="2"/>
      <c r="L45" s="2"/>
      <c r="M45" s="2"/>
      <c r="N45" s="2"/>
      <c r="O45" s="2"/>
      <c r="P45" s="2"/>
      <c r="Q45" s="2"/>
      <c r="R45" s="2"/>
      <c r="S45" s="2"/>
      <c r="T45" s="2"/>
      <c r="U45" s="2"/>
      <c r="V45" s="2"/>
    </row>
    <row r="46" spans="1:22" ht="43.5" customHeight="1">
      <c r="A46" s="4"/>
      <c r="B46" s="4"/>
      <c r="C46" s="4"/>
      <c r="D46" s="4"/>
      <c r="E46" s="4"/>
      <c r="F46" s="2"/>
      <c r="G46" s="2"/>
      <c r="H46" s="2"/>
      <c r="I46" s="2"/>
      <c r="J46" s="2"/>
      <c r="K46" s="2"/>
      <c r="L46" s="2"/>
      <c r="M46" s="2"/>
      <c r="N46" s="2"/>
      <c r="O46" s="2"/>
      <c r="P46" s="2"/>
      <c r="Q46" s="2"/>
      <c r="R46" s="2"/>
      <c r="S46" s="2"/>
      <c r="T46" s="2"/>
      <c r="U46" s="2"/>
      <c r="V46" s="2"/>
    </row>
    <row r="47" spans="1:22" ht="43.5" customHeight="1">
      <c r="A47" s="4"/>
      <c r="B47" s="4"/>
      <c r="C47" s="4"/>
      <c r="D47" s="4"/>
      <c r="E47" s="4"/>
      <c r="F47" s="2"/>
      <c r="G47" s="2"/>
      <c r="H47" s="2"/>
      <c r="I47" s="2"/>
      <c r="J47" s="2"/>
      <c r="K47" s="2"/>
      <c r="L47" s="2"/>
      <c r="M47" s="2"/>
      <c r="N47" s="2"/>
      <c r="O47" s="2"/>
      <c r="P47" s="2"/>
      <c r="Q47" s="2"/>
      <c r="R47" s="2"/>
      <c r="S47" s="2"/>
      <c r="T47" s="2"/>
      <c r="U47" s="2"/>
      <c r="V47" s="2"/>
    </row>
    <row r="48" spans="1:22" ht="43.5" customHeight="1">
      <c r="A48" s="4"/>
      <c r="B48" s="4"/>
      <c r="C48" s="4"/>
      <c r="D48" s="4"/>
      <c r="E48" s="4"/>
      <c r="F48" s="2"/>
      <c r="G48" s="2"/>
      <c r="H48" s="2"/>
      <c r="I48" s="2"/>
      <c r="J48" s="2"/>
      <c r="K48" s="2"/>
      <c r="L48" s="2"/>
      <c r="M48" s="2"/>
      <c r="N48" s="2"/>
      <c r="O48" s="2"/>
      <c r="P48" s="2"/>
      <c r="Q48" s="2"/>
      <c r="R48" s="2"/>
      <c r="S48" s="2"/>
      <c r="T48" s="2"/>
      <c r="U48" s="2"/>
      <c r="V48" s="2"/>
    </row>
    <row r="49" spans="1:22" ht="43.5" customHeight="1">
      <c r="A49" s="4"/>
      <c r="B49" s="4"/>
      <c r="C49" s="4"/>
      <c r="D49" s="4"/>
      <c r="E49" s="4"/>
      <c r="F49" s="2"/>
      <c r="G49" s="2"/>
      <c r="H49" s="2"/>
      <c r="I49" s="2"/>
      <c r="J49" s="2"/>
      <c r="K49" s="2"/>
      <c r="L49" s="2"/>
      <c r="M49" s="2"/>
      <c r="N49" s="2"/>
      <c r="O49" s="2"/>
      <c r="P49" s="2"/>
      <c r="Q49" s="2"/>
      <c r="R49" s="2"/>
      <c r="S49" s="2"/>
      <c r="T49" s="2"/>
      <c r="U49" s="2"/>
      <c r="V49" s="2"/>
    </row>
    <row r="50" spans="1:22" ht="43.5" customHeight="1">
      <c r="A50" s="4"/>
      <c r="B50" s="4"/>
      <c r="C50" s="4"/>
      <c r="D50" s="4"/>
      <c r="E50" s="4"/>
      <c r="F50" s="2"/>
      <c r="G50" s="2"/>
      <c r="H50" s="2"/>
      <c r="I50" s="2"/>
      <c r="J50" s="2"/>
      <c r="K50" s="2"/>
      <c r="L50" s="2"/>
      <c r="M50" s="2"/>
      <c r="N50" s="2"/>
      <c r="O50" s="2"/>
      <c r="P50" s="2"/>
      <c r="Q50" s="2"/>
      <c r="R50" s="2"/>
      <c r="S50" s="2"/>
      <c r="T50" s="2"/>
      <c r="U50" s="2"/>
      <c r="V50" s="2"/>
    </row>
    <row r="51" spans="1:22" ht="43.5" customHeight="1">
      <c r="A51" s="4"/>
      <c r="B51" s="4"/>
      <c r="C51" s="4"/>
      <c r="D51" s="4"/>
      <c r="E51" s="4"/>
      <c r="F51" s="2"/>
      <c r="G51" s="2"/>
      <c r="H51" s="2"/>
      <c r="I51" s="2"/>
      <c r="J51" s="2"/>
      <c r="K51" s="2"/>
      <c r="L51" s="2"/>
      <c r="M51" s="2"/>
      <c r="N51" s="2"/>
      <c r="O51" s="2"/>
      <c r="P51" s="2"/>
      <c r="Q51" s="2"/>
      <c r="R51" s="2"/>
      <c r="S51" s="2"/>
      <c r="T51" s="2"/>
      <c r="U51" s="2"/>
      <c r="V51" s="2"/>
    </row>
    <row r="52" spans="1:22" ht="43.5" customHeight="1">
      <c r="A52" s="4"/>
      <c r="B52" s="4"/>
      <c r="C52" s="4"/>
      <c r="D52" s="4"/>
      <c r="E52" s="4"/>
      <c r="F52" s="2"/>
      <c r="G52" s="2"/>
      <c r="H52" s="2"/>
      <c r="I52" s="2"/>
      <c r="J52" s="2"/>
      <c r="K52" s="2"/>
      <c r="L52" s="2"/>
      <c r="M52" s="2"/>
      <c r="N52" s="2"/>
      <c r="O52" s="2"/>
      <c r="P52" s="2"/>
      <c r="Q52" s="2"/>
      <c r="R52" s="2"/>
      <c r="S52" s="2"/>
      <c r="T52" s="2"/>
      <c r="U52" s="2"/>
      <c r="V52" s="2"/>
    </row>
    <row r="53" spans="1:22" ht="43.5" customHeight="1">
      <c r="A53" s="4"/>
      <c r="B53" s="4"/>
      <c r="C53" s="4"/>
      <c r="D53" s="4"/>
      <c r="E53" s="4"/>
      <c r="F53" s="2"/>
      <c r="G53" s="2"/>
      <c r="H53" s="2"/>
      <c r="I53" s="2"/>
      <c r="J53" s="2"/>
      <c r="K53" s="2"/>
      <c r="L53" s="2"/>
      <c r="M53" s="2"/>
      <c r="N53" s="2"/>
      <c r="O53" s="2"/>
      <c r="P53" s="2"/>
      <c r="Q53" s="2"/>
      <c r="R53" s="2"/>
      <c r="S53" s="2"/>
      <c r="T53" s="2"/>
      <c r="U53" s="2"/>
      <c r="V53" s="2"/>
    </row>
    <row r="54" spans="1:22" ht="43.5" customHeight="1">
      <c r="A54" s="4"/>
      <c r="B54" s="4"/>
      <c r="C54" s="4"/>
      <c r="D54" s="4"/>
      <c r="E54" s="4"/>
      <c r="F54" s="2"/>
      <c r="G54" s="2"/>
      <c r="H54" s="2"/>
      <c r="I54" s="2"/>
      <c r="J54" s="2"/>
      <c r="K54" s="2"/>
      <c r="L54" s="2"/>
      <c r="M54" s="2"/>
      <c r="N54" s="2"/>
      <c r="O54" s="2"/>
      <c r="P54" s="2"/>
      <c r="Q54" s="2"/>
      <c r="R54" s="2"/>
      <c r="S54" s="2"/>
      <c r="T54" s="2"/>
      <c r="U54" s="2"/>
      <c r="V54" s="2"/>
    </row>
    <row r="55" spans="1:22" ht="43.5" customHeight="1">
      <c r="A55" s="4"/>
      <c r="B55" s="4"/>
      <c r="C55" s="4"/>
      <c r="D55" s="4"/>
      <c r="E55" s="4"/>
      <c r="F55" s="2"/>
      <c r="G55" s="2"/>
      <c r="H55" s="2"/>
      <c r="I55" s="2"/>
      <c r="J55" s="2"/>
      <c r="K55" s="2"/>
      <c r="L55" s="2"/>
      <c r="M55" s="2"/>
      <c r="N55" s="2"/>
      <c r="O55" s="2"/>
      <c r="P55" s="2"/>
      <c r="Q55" s="2"/>
      <c r="R55" s="2"/>
      <c r="S55" s="2"/>
      <c r="T55" s="2"/>
      <c r="U55" s="2"/>
      <c r="V55" s="2"/>
    </row>
    <row r="56" spans="1:22" ht="43.5" customHeight="1">
      <c r="A56" s="4"/>
      <c r="B56" s="4"/>
      <c r="C56" s="4"/>
      <c r="D56" s="4"/>
      <c r="E56" s="4"/>
      <c r="F56" s="2"/>
      <c r="G56" s="2"/>
      <c r="H56" s="2"/>
      <c r="I56" s="2"/>
      <c r="J56" s="2"/>
      <c r="K56" s="2"/>
      <c r="L56" s="2"/>
      <c r="M56" s="2"/>
      <c r="N56" s="2"/>
      <c r="O56" s="2"/>
      <c r="P56" s="2"/>
      <c r="Q56" s="2"/>
      <c r="R56" s="2"/>
      <c r="S56" s="2"/>
      <c r="T56" s="2"/>
      <c r="U56" s="2"/>
      <c r="V56" s="2"/>
    </row>
    <row r="57" spans="1:22" ht="43.5" customHeight="1">
      <c r="A57" s="4"/>
      <c r="B57" s="4"/>
      <c r="C57" s="4"/>
      <c r="D57" s="4"/>
      <c r="E57" s="4"/>
      <c r="F57" s="2"/>
      <c r="G57" s="2"/>
      <c r="H57" s="2"/>
      <c r="I57" s="2"/>
      <c r="J57" s="2"/>
      <c r="K57" s="2"/>
      <c r="L57" s="2"/>
      <c r="M57" s="2"/>
      <c r="N57" s="2"/>
      <c r="O57" s="2"/>
      <c r="P57" s="2"/>
      <c r="Q57" s="2"/>
      <c r="R57" s="2"/>
      <c r="S57" s="2"/>
      <c r="T57" s="2"/>
      <c r="U57" s="2"/>
      <c r="V57" s="2"/>
    </row>
    <row r="58" spans="1:22" ht="43.5" customHeight="1">
      <c r="A58" s="4"/>
      <c r="B58" s="4"/>
      <c r="C58" s="4"/>
      <c r="D58" s="4"/>
      <c r="E58" s="4"/>
      <c r="F58" s="2"/>
      <c r="G58" s="2"/>
      <c r="H58" s="2"/>
      <c r="I58" s="2"/>
      <c r="J58" s="2"/>
      <c r="K58" s="2"/>
      <c r="L58" s="2"/>
      <c r="M58" s="2"/>
      <c r="N58" s="2"/>
      <c r="O58" s="2"/>
      <c r="P58" s="2"/>
      <c r="Q58" s="2"/>
      <c r="R58" s="2"/>
      <c r="S58" s="2"/>
      <c r="T58" s="2"/>
      <c r="U58" s="2"/>
      <c r="V58" s="2"/>
    </row>
    <row r="59" spans="1:22" ht="43.5" customHeight="1">
      <c r="A59" s="4"/>
      <c r="B59" s="4"/>
      <c r="C59" s="4"/>
      <c r="D59" s="4"/>
      <c r="E59" s="4"/>
      <c r="F59" s="2"/>
      <c r="G59" s="2"/>
      <c r="H59" s="2"/>
      <c r="I59" s="2"/>
      <c r="J59" s="2"/>
      <c r="K59" s="2"/>
      <c r="L59" s="2"/>
      <c r="M59" s="2"/>
      <c r="N59" s="2"/>
      <c r="O59" s="2"/>
      <c r="P59" s="2"/>
      <c r="Q59" s="2"/>
      <c r="R59" s="2"/>
      <c r="S59" s="2"/>
      <c r="T59" s="2"/>
      <c r="U59" s="2"/>
      <c r="V59" s="2"/>
    </row>
  </sheetData>
  <mergeCells count="2">
    <mergeCell ref="B1:E1"/>
    <mergeCell ref="F1:I1"/>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4"/>
  <dimension ref="A1:Z115"/>
  <sheetViews>
    <sheetView topLeftCell="A53" zoomScale="60" zoomScaleNormal="60" zoomScalePageLayoutView="80" workbookViewId="0">
      <selection activeCell="M69" sqref="M69"/>
    </sheetView>
  </sheetViews>
  <sheetFormatPr baseColWidth="10" defaultColWidth="21.83203125" defaultRowHeight="15"/>
  <cols>
    <col min="1" max="1" width="5.1640625" style="152" customWidth="1"/>
    <col min="2" max="2" width="41.5" style="12" customWidth="1"/>
    <col min="3" max="3" width="21.83203125" style="109" customWidth="1"/>
    <col min="4" max="4" width="19.6640625" style="109" customWidth="1"/>
    <col min="5" max="5" width="6.6640625" style="12" customWidth="1"/>
    <col min="6" max="6" width="25.83203125" style="14" customWidth="1"/>
    <col min="7" max="7" width="21.83203125" style="12" customWidth="1"/>
    <col min="8" max="8" width="0.5" style="12" customWidth="1"/>
    <col min="9" max="9" width="2.5" style="12" customWidth="1"/>
    <col min="10" max="10" width="5.5" style="12" customWidth="1"/>
    <col min="11" max="11" width="30.5" style="109" customWidth="1"/>
    <col min="12" max="12" width="16.5" style="109" customWidth="1"/>
    <col min="13" max="13" width="25.5" style="14" customWidth="1"/>
    <col min="14" max="14" width="21.83203125" style="12" customWidth="1"/>
    <col min="15" max="15" width="2.6640625" style="12" customWidth="1"/>
    <col min="16" max="16" width="4.33203125" style="12" customWidth="1"/>
    <col min="17" max="17" width="10.5" style="12" customWidth="1"/>
    <col min="18" max="18" width="8.5" style="12" customWidth="1"/>
    <col min="19" max="19" width="9.5" style="12" customWidth="1"/>
    <col min="20" max="20" width="9.6640625" style="12" customWidth="1"/>
    <col min="21" max="21" width="12" style="12" customWidth="1"/>
    <col min="22" max="23" width="9.5" style="12" customWidth="1"/>
    <col min="24" max="24" width="8.33203125" style="12" customWidth="1"/>
    <col min="25" max="25" width="9.33203125" style="12" customWidth="1"/>
    <col min="26" max="26" width="11.5" style="12" customWidth="1"/>
    <col min="27" max="16384" width="21.83203125" style="12"/>
  </cols>
  <sheetData>
    <row r="1" spans="1:26" ht="24" thickBot="1">
      <c r="B1" s="474" t="str">
        <f>'1.0'!A1</f>
        <v>1.0 Organizativa</v>
      </c>
      <c r="C1" s="460" t="s">
        <v>107</v>
      </c>
      <c r="D1" s="460"/>
      <c r="E1" s="460"/>
      <c r="F1" s="460"/>
      <c r="G1" s="460"/>
      <c r="H1" s="460"/>
      <c r="I1" s="461"/>
      <c r="J1" s="469" t="s">
        <v>108</v>
      </c>
      <c r="K1" s="470"/>
      <c r="L1" s="470"/>
      <c r="M1" s="470"/>
      <c r="N1" s="470"/>
      <c r="O1" s="470"/>
      <c r="P1" s="471"/>
      <c r="Q1" s="459" t="s">
        <v>107</v>
      </c>
      <c r="R1" s="460"/>
      <c r="S1" s="460"/>
      <c r="T1" s="460"/>
      <c r="U1" s="461"/>
      <c r="V1" s="459" t="s">
        <v>108</v>
      </c>
      <c r="W1" s="460"/>
      <c r="X1" s="460"/>
      <c r="Y1" s="460"/>
      <c r="Z1" s="461"/>
    </row>
    <row r="2" spans="1:26">
      <c r="A2" s="153"/>
      <c r="B2" s="475"/>
      <c r="C2" s="179" t="s">
        <v>41</v>
      </c>
      <c r="D2" s="154">
        <f>('1.0'!$G$3+'1.0'!$G$9+'1.0'!$G$16+'1.0'!$G$22+'1.0'!$G$28)/5</f>
        <v>0</v>
      </c>
      <c r="E2" s="136"/>
      <c r="F2" s="136"/>
      <c r="G2" s="155"/>
      <c r="H2" s="155"/>
      <c r="I2" s="156"/>
      <c r="J2" s="155"/>
      <c r="K2" s="179" t="s">
        <v>41</v>
      </c>
      <c r="L2" s="154">
        <f>('1.0'!$I$3+'1.0'!$I$9+'1.0'!$I$16+'1.0'!$I$22+ '1.0'!$I$28)/5</f>
        <v>0</v>
      </c>
      <c r="M2" s="136"/>
      <c r="N2" s="136"/>
      <c r="O2" s="155"/>
      <c r="P2" s="157"/>
      <c r="Q2" s="109"/>
      <c r="R2" s="109"/>
      <c r="S2" s="109"/>
      <c r="T2" s="109"/>
      <c r="U2" s="232"/>
      <c r="V2" s="109"/>
      <c r="W2" s="109"/>
      <c r="X2" s="109"/>
      <c r="Y2" s="109"/>
      <c r="Z2" s="232"/>
    </row>
    <row r="3" spans="1:26" ht="16" thickBot="1">
      <c r="B3" s="475"/>
      <c r="C3" s="180" t="s">
        <v>125</v>
      </c>
      <c r="D3" s="99">
        <f>SUM($G$5:$G$8)/4</f>
        <v>0</v>
      </c>
      <c r="E3" s="158"/>
      <c r="F3" s="158"/>
      <c r="G3" s="155"/>
      <c r="H3" s="155"/>
      <c r="I3" s="157"/>
      <c r="J3" s="155"/>
      <c r="K3" s="180" t="s">
        <v>125</v>
      </c>
      <c r="L3" s="99">
        <f>SUM($N$5:$N$8)/4</f>
        <v>0</v>
      </c>
      <c r="M3" s="158"/>
      <c r="N3" s="158"/>
      <c r="O3" s="155"/>
      <c r="P3" s="157"/>
      <c r="Q3" s="109"/>
      <c r="R3" s="109"/>
      <c r="S3" s="109"/>
      <c r="T3" s="109"/>
      <c r="U3" s="233"/>
      <c r="V3" s="109"/>
      <c r="W3" s="109"/>
      <c r="X3" s="109"/>
      <c r="Y3" s="109"/>
      <c r="Z3" s="233"/>
    </row>
    <row r="4" spans="1:26" ht="16" thickBot="1">
      <c r="B4" s="475"/>
      <c r="C4" s="180" t="s">
        <v>137</v>
      </c>
      <c r="D4" s="99">
        <f>(IF('1.0'!$G$7="NA", 0,'1.0'!$G$7)+IF('1.0'!$G$14="NA",0,'1.0'!$G$14)+IF('1.0'!$G$20="NA",0,'1.0'!$G$20)+IF('1.0'!$G$26="NA",0,'1.0'!$G$26 ))/4</f>
        <v>0</v>
      </c>
      <c r="E4" s="136"/>
      <c r="F4" s="195" t="s">
        <v>35</v>
      </c>
      <c r="G4" s="194" t="s">
        <v>158</v>
      </c>
      <c r="H4" s="145"/>
      <c r="I4" s="157"/>
      <c r="J4" s="155"/>
      <c r="K4" s="180" t="s">
        <v>137</v>
      </c>
      <c r="L4" s="144">
        <f>(IF('1.0'!$I$7="NA", 0,'1.0'!$I$7)+IF('1.0'!$I$14="NA",0,'1.0'!$I$14)+IF('1.0'!$I$20="NA",0,'1.0'!$I$20)+IF('1.0'!$I$26="NA",0,'1.0'!$I$26 ))/4</f>
        <v>0</v>
      </c>
      <c r="M4" s="195" t="s">
        <v>35</v>
      </c>
      <c r="N4" s="193" t="s">
        <v>158</v>
      </c>
      <c r="O4" s="35"/>
      <c r="P4" s="157"/>
      <c r="Q4" s="234"/>
      <c r="R4" s="234" t="s">
        <v>41</v>
      </c>
      <c r="S4" s="234" t="s">
        <v>125</v>
      </c>
      <c r="T4" s="234" t="s">
        <v>137</v>
      </c>
      <c r="U4" s="235" t="s">
        <v>138</v>
      </c>
      <c r="V4" s="234"/>
      <c r="W4" s="234" t="s">
        <v>41</v>
      </c>
      <c r="X4" s="234" t="s">
        <v>125</v>
      </c>
      <c r="Y4" s="234" t="s">
        <v>137</v>
      </c>
      <c r="Z4" s="235" t="s">
        <v>138</v>
      </c>
    </row>
    <row r="5" spans="1:26" ht="30">
      <c r="B5" s="475"/>
      <c r="C5" s="180" t="s">
        <v>138</v>
      </c>
      <c r="D5" s="99">
        <f>IF('1.0'!$G$27="NA",0,'1.0'!$G$27)</f>
        <v>0</v>
      </c>
      <c r="E5" s="136"/>
      <c r="F5" s="187" t="str">
        <f>'1.0'!B3</f>
        <v>Declaración de misión u objetivos establecidos</v>
      </c>
      <c r="G5" s="189">
        <f>(SUMIF('1.0'!$G$4:$G$5,"&lt;&gt;NA"))/2</f>
        <v>0</v>
      </c>
      <c r="H5" s="158"/>
      <c r="I5" s="157"/>
      <c r="J5" s="155"/>
      <c r="K5" s="180" t="s">
        <v>138</v>
      </c>
      <c r="L5" s="144">
        <f>IF('1.0'!$I$27="NA",0,'1.0'!$I$27)</f>
        <v>0</v>
      </c>
      <c r="M5" s="187" t="str">
        <f>'1.0'!B3</f>
        <v>Declaración de misión u objetivos establecidos</v>
      </c>
      <c r="N5" s="188">
        <f>(SUMIF('1.0'!$I$4:$I$5,"&lt;&gt;NA"))/2</f>
        <v>0</v>
      </c>
      <c r="O5" s="35"/>
      <c r="P5" s="157"/>
      <c r="Q5" s="236" t="s">
        <v>389</v>
      </c>
      <c r="R5" s="234">
        <f>IF(D2&lt;3.5,D2,NA())</f>
        <v>0</v>
      </c>
      <c r="S5" s="237">
        <f>IF(D3&lt;3.5,D3,NA())</f>
        <v>0</v>
      </c>
      <c r="T5" s="234">
        <f>IF(D4&lt;3.5,D4,NA())</f>
        <v>0</v>
      </c>
      <c r="U5" s="235">
        <f>IF(D5&lt;3.5,D5,NA())</f>
        <v>0</v>
      </c>
      <c r="V5" s="236" t="s">
        <v>389</v>
      </c>
      <c r="W5" s="234">
        <f>IF(L2&lt;3.5,L2,NA())</f>
        <v>0</v>
      </c>
      <c r="X5" s="234">
        <f>IF(L3&lt;3.5,L3,NA())</f>
        <v>0</v>
      </c>
      <c r="Y5" s="234">
        <f>IF(L4&lt;3.5,L4,NA())</f>
        <v>0</v>
      </c>
      <c r="Z5" s="235">
        <f>IF(L5&lt;3.5,L5,NA())</f>
        <v>0</v>
      </c>
    </row>
    <row r="6" spans="1:26" ht="30">
      <c r="B6" s="475"/>
      <c r="C6" s="145"/>
      <c r="D6" s="145"/>
      <c r="E6" s="136"/>
      <c r="F6" s="183" t="str">
        <f>'1.0'!B9</f>
        <v>Valores y declaraciones de ética</v>
      </c>
      <c r="G6" s="132">
        <f>(SUMIF('1.0'!$G$10:$G$13,"&lt;&gt;NA"))/4</f>
        <v>0</v>
      </c>
      <c r="H6" s="158"/>
      <c r="I6" s="157"/>
      <c r="J6" s="155"/>
      <c r="K6" s="145"/>
      <c r="L6" s="145"/>
      <c r="M6" s="183" t="str">
        <f>'1.0'!B9</f>
        <v>Valores y declaraciones de ética</v>
      </c>
      <c r="N6" s="159">
        <f>(SUMIF('1.0'!$I$10:$I$13,"&lt;&gt;NA"))/4</f>
        <v>0</v>
      </c>
      <c r="O6" s="35"/>
      <c r="P6" s="157"/>
      <c r="Q6" s="238" t="s">
        <v>390</v>
      </c>
      <c r="R6" s="237" t="e">
        <f>IF((D2&gt;=3.5)*AND(D2&lt;=6.99),D2,NA())</f>
        <v>#N/A</v>
      </c>
      <c r="S6" s="237" t="e">
        <f>IF((D3&gt;=3.5)*AND(D3&lt;=6.99),D3,NA())</f>
        <v>#N/A</v>
      </c>
      <c r="T6" s="234" t="e">
        <f>IF((D4&gt;=3.5)*AND(D4&lt;=6.99),D4,NA())</f>
        <v>#N/A</v>
      </c>
      <c r="U6" s="248" t="e">
        <f>IF((D5&gt;=3.5)*AND(D5&lt;=6.99),D5,NA())</f>
        <v>#N/A</v>
      </c>
      <c r="V6" s="238" t="s">
        <v>390</v>
      </c>
      <c r="W6" s="234" t="e">
        <f>IF((L2&gt;=3.5)*AND(L2&lt;=6.99),L2,NA())</f>
        <v>#N/A</v>
      </c>
      <c r="X6" s="237" t="e">
        <f>IF((L3&gt;=3.5)*AND(L3&lt;=6.99),L3,NA())</f>
        <v>#N/A</v>
      </c>
      <c r="Y6" s="234" t="e">
        <f>IF((L4&gt;=3.5)*AND(L4&lt;=6.99),L4,NA())</f>
        <v>#N/A</v>
      </c>
      <c r="Z6" s="248" t="e">
        <f>IF((L5&gt;=3.5)*AND(L5&lt;=6.99),L5,NA())</f>
        <v>#N/A</v>
      </c>
    </row>
    <row r="7" spans="1:26">
      <c r="B7" s="475"/>
      <c r="C7" s="145"/>
      <c r="D7" s="145"/>
      <c r="E7" s="136"/>
      <c r="F7" s="183" t="str">
        <f>'1.0'!B16</f>
        <v>Unidad/Dirección de MyE</v>
      </c>
      <c r="G7" s="132">
        <f>(SUMIF('1.0'!$G$17:$G$19, "&lt;&gt;NA"))/3</f>
        <v>0</v>
      </c>
      <c r="H7" s="158"/>
      <c r="I7" s="157"/>
      <c r="J7" s="155"/>
      <c r="K7" s="145"/>
      <c r="L7" s="145"/>
      <c r="M7" s="183" t="str">
        <f>'1.0'!B16</f>
        <v>Unidad/Dirección de MyE</v>
      </c>
      <c r="N7" s="159">
        <f>(SUMIF('1.0'!$I$17:$I$19, "&lt;&gt;NA"))/3</f>
        <v>0</v>
      </c>
      <c r="O7" s="35"/>
      <c r="P7" s="157"/>
      <c r="Q7" s="239" t="s">
        <v>391</v>
      </c>
      <c r="R7" s="234" t="e">
        <f>IF((D2&gt;=7)*AND(D2&lt;=8.49),D2,NA())</f>
        <v>#N/A</v>
      </c>
      <c r="S7" s="234" t="e">
        <f>IF((D3&gt;=7)*AND(D3&lt;=8.49),D3,NA())</f>
        <v>#N/A</v>
      </c>
      <c r="T7" s="234" t="e">
        <f>IF((D4&gt;=7)*AND(D4&lt;=8.49),D4,NA())</f>
        <v>#N/A</v>
      </c>
      <c r="U7" s="235" t="e">
        <f>IF((D5&gt;=7)*AND(D5&lt;=8.49),D5,NA())</f>
        <v>#N/A</v>
      </c>
      <c r="V7" s="239" t="s">
        <v>391</v>
      </c>
      <c r="W7" s="237" t="e">
        <f>IF((L2&gt;=7)*AND(L2&lt;=8.49),L2,NA())</f>
        <v>#N/A</v>
      </c>
      <c r="X7" s="234" t="e">
        <f>IF((L3&gt;=7)*AND(L3&lt;=8.49),L3,NA())</f>
        <v>#N/A</v>
      </c>
      <c r="Y7" s="234" t="e">
        <f>IF((L4&gt;=7)*AND(L4&lt;=8.49),L4,NA())</f>
        <v>#N/A</v>
      </c>
      <c r="Z7" s="235" t="e">
        <f>IF((L5&gt;=7)*AND(L5&lt;=8.49),L5,NA())</f>
        <v>#N/A</v>
      </c>
    </row>
    <row r="8" spans="1:26" ht="31" thickBot="1">
      <c r="B8" s="475"/>
      <c r="C8" s="141"/>
      <c r="D8" s="141"/>
      <c r="E8" s="35"/>
      <c r="F8" s="202" t="str">
        <f>'1.0'!B22</f>
        <v>Reuniones regulares de unidades de MyE</v>
      </c>
      <c r="G8" s="133">
        <f>(SUMIF('1.0'!$G$23:$G$25,"&lt;&gt;NA"))/3</f>
        <v>0</v>
      </c>
      <c r="H8" s="158"/>
      <c r="I8" s="143"/>
      <c r="J8" s="155"/>
      <c r="K8" s="141"/>
      <c r="L8" s="141"/>
      <c r="M8" s="184" t="str">
        <f>'1.0'!B22</f>
        <v>Reuniones regulares de unidades de MyE</v>
      </c>
      <c r="N8" s="160">
        <f>(SUMIF('1.0'!$I$23:$I$25,"&lt;&gt;NA"))/3</f>
        <v>0</v>
      </c>
      <c r="O8" s="35"/>
      <c r="P8" s="157"/>
      <c r="Q8" s="240" t="s">
        <v>392</v>
      </c>
      <c r="R8" s="234" t="e">
        <f>IF((D2&gt;=8.5),D2,NA())</f>
        <v>#N/A</v>
      </c>
      <c r="S8" s="234" t="e">
        <f>IF((D3&gt;=8.5),D3,NA())</f>
        <v>#N/A</v>
      </c>
      <c r="T8" s="234" t="e">
        <f>IF((D4&gt;=8.5),D4,NA())</f>
        <v>#N/A</v>
      </c>
      <c r="U8" s="235" t="e">
        <f>IF((D5&gt;=8.5),D5,NA())</f>
        <v>#N/A</v>
      </c>
      <c r="V8" s="240" t="s">
        <v>392</v>
      </c>
      <c r="W8" s="234" t="e">
        <f>IF((L2&gt;=8.5),L2,NA())</f>
        <v>#N/A</v>
      </c>
      <c r="X8" s="234" t="e">
        <f>IF((L3&gt;=8.5),L3,NA())</f>
        <v>#N/A</v>
      </c>
      <c r="Y8" s="234" t="e">
        <f>IF((L4&gt;=8.5),L4,NA())</f>
        <v>#N/A</v>
      </c>
      <c r="Z8" s="235" t="e">
        <f>IF((L5&gt;=8.5),L5,NA())</f>
        <v>#N/A</v>
      </c>
    </row>
    <row r="9" spans="1:26" ht="16" thickBot="1">
      <c r="B9" s="475"/>
      <c r="C9" s="141"/>
      <c r="D9" s="141"/>
      <c r="E9" s="35"/>
      <c r="F9" s="134" t="s">
        <v>157</v>
      </c>
      <c r="G9" s="135">
        <f>SUM(G5:G8)</f>
        <v>0</v>
      </c>
      <c r="H9" s="155"/>
      <c r="I9" s="143"/>
      <c r="J9" s="155"/>
      <c r="K9" s="141"/>
      <c r="L9" s="141"/>
      <c r="M9" s="167" t="s">
        <v>157</v>
      </c>
      <c r="N9" s="161">
        <f>(SUM($N$5:$N$8))</f>
        <v>0</v>
      </c>
      <c r="O9" s="35"/>
      <c r="P9" s="157"/>
      <c r="Q9" s="109"/>
      <c r="R9" s="109"/>
      <c r="S9" s="109"/>
      <c r="T9" s="109"/>
      <c r="U9" s="233"/>
      <c r="V9" s="109"/>
      <c r="W9" s="109"/>
      <c r="X9" s="109"/>
      <c r="Y9" s="109"/>
      <c r="Z9" s="233"/>
    </row>
    <row r="10" spans="1:26">
      <c r="B10" s="475"/>
      <c r="C10" s="141"/>
      <c r="D10" s="141"/>
      <c r="E10" s="35"/>
      <c r="F10" s="300"/>
      <c r="G10" s="35"/>
      <c r="H10" s="35"/>
      <c r="I10" s="143"/>
      <c r="J10" s="155"/>
      <c r="K10" s="141"/>
      <c r="L10" s="141"/>
      <c r="M10" s="302"/>
      <c r="N10" s="155"/>
      <c r="O10" s="155"/>
      <c r="P10" s="157"/>
      <c r="Q10" s="109"/>
      <c r="R10" s="109"/>
      <c r="S10" s="109"/>
      <c r="T10" s="109"/>
      <c r="U10" s="233"/>
      <c r="V10" s="109"/>
      <c r="W10" s="109"/>
      <c r="X10" s="109"/>
      <c r="Y10" s="109"/>
      <c r="Z10" s="233"/>
    </row>
    <row r="11" spans="1:26">
      <c r="B11" s="475"/>
      <c r="C11" s="141"/>
      <c r="D11" s="141"/>
      <c r="E11" s="35"/>
      <c r="F11" s="300"/>
      <c r="G11" s="35"/>
      <c r="H11" s="35"/>
      <c r="I11" s="143"/>
      <c r="J11" s="155"/>
      <c r="K11" s="141"/>
      <c r="L11" s="141"/>
      <c r="M11" s="300"/>
      <c r="N11" s="158"/>
      <c r="O11" s="155"/>
      <c r="P11" s="157"/>
      <c r="Q11" s="109"/>
      <c r="R11" s="109"/>
      <c r="S11" s="109"/>
      <c r="T11" s="109"/>
      <c r="U11" s="233"/>
      <c r="V11" s="109"/>
      <c r="W11" s="109"/>
      <c r="X11" s="109"/>
      <c r="Y11" s="109"/>
      <c r="Z11" s="233"/>
    </row>
    <row r="12" spans="1:26">
      <c r="B12" s="475"/>
      <c r="C12" s="141"/>
      <c r="D12" s="141"/>
      <c r="E12" s="35"/>
      <c r="F12" s="300"/>
      <c r="G12" s="35"/>
      <c r="H12" s="35"/>
      <c r="I12" s="143"/>
      <c r="J12" s="155"/>
      <c r="K12" s="141"/>
      <c r="L12" s="141"/>
      <c r="M12" s="300"/>
      <c r="N12" s="158"/>
      <c r="O12" s="155"/>
      <c r="P12" s="157"/>
      <c r="Q12" s="109"/>
      <c r="R12" s="109"/>
      <c r="S12" s="109"/>
      <c r="T12" s="109"/>
      <c r="U12" s="233"/>
      <c r="V12" s="109"/>
      <c r="W12" s="109"/>
      <c r="X12" s="109"/>
      <c r="Y12" s="109"/>
      <c r="Z12" s="233"/>
    </row>
    <row r="13" spans="1:26">
      <c r="B13" s="475"/>
      <c r="C13" s="141"/>
      <c r="D13" s="141"/>
      <c r="E13" s="35"/>
      <c r="F13" s="300"/>
      <c r="G13" s="35"/>
      <c r="H13" s="35"/>
      <c r="I13" s="143"/>
      <c r="J13" s="155"/>
      <c r="K13" s="141"/>
      <c r="L13" s="141"/>
      <c r="M13" s="300"/>
      <c r="N13" s="155"/>
      <c r="O13" s="155"/>
      <c r="P13" s="157"/>
      <c r="Q13" s="109"/>
      <c r="R13" s="109"/>
      <c r="S13" s="109"/>
      <c r="T13" s="109"/>
      <c r="U13" s="233"/>
      <c r="V13" s="109"/>
      <c r="W13" s="109"/>
      <c r="X13" s="109"/>
      <c r="Y13" s="109"/>
      <c r="Z13" s="233"/>
    </row>
    <row r="14" spans="1:26" ht="16" thickBot="1">
      <c r="B14" s="476"/>
      <c r="C14" s="141"/>
      <c r="D14" s="141"/>
      <c r="E14" s="35"/>
      <c r="F14" s="300"/>
      <c r="G14" s="35"/>
      <c r="H14" s="35"/>
      <c r="I14" s="143"/>
      <c r="J14" s="35"/>
      <c r="K14" s="141"/>
      <c r="L14" s="141"/>
      <c r="M14" s="300"/>
      <c r="N14" s="35"/>
      <c r="O14" s="35"/>
      <c r="P14" s="143"/>
      <c r="Q14" s="109"/>
      <c r="R14" s="109"/>
      <c r="S14" s="109"/>
      <c r="T14" s="109"/>
      <c r="U14" s="233"/>
      <c r="V14" s="109"/>
      <c r="W14" s="109"/>
      <c r="X14" s="109"/>
      <c r="Y14" s="109"/>
      <c r="Z14" s="233"/>
    </row>
    <row r="15" spans="1:26" ht="24" thickBot="1">
      <c r="B15" s="477" t="str">
        <f>'2.0'!A1</f>
        <v>2.0 Capacidad humana para el MyE</v>
      </c>
      <c r="C15" s="472" t="s">
        <v>107</v>
      </c>
      <c r="D15" s="460"/>
      <c r="E15" s="460"/>
      <c r="F15" s="460"/>
      <c r="G15" s="460"/>
      <c r="H15" s="460"/>
      <c r="I15" s="461"/>
      <c r="J15" s="469" t="s">
        <v>108</v>
      </c>
      <c r="K15" s="470"/>
      <c r="L15" s="470"/>
      <c r="M15" s="470"/>
      <c r="N15" s="470"/>
      <c r="O15" s="470"/>
      <c r="P15" s="471"/>
      <c r="Q15" s="241"/>
      <c r="R15" s="242"/>
      <c r="S15" s="242"/>
      <c r="T15" s="242"/>
      <c r="U15" s="243"/>
      <c r="V15" s="241"/>
      <c r="W15" s="242"/>
      <c r="X15" s="242"/>
      <c r="Y15" s="242"/>
      <c r="Z15" s="243"/>
    </row>
    <row r="16" spans="1:26" ht="16" thickBot="1">
      <c r="A16" s="153"/>
      <c r="B16" s="478"/>
      <c r="C16" s="179" t="s">
        <v>41</v>
      </c>
      <c r="D16" s="154">
        <f>('2.0'!$G$3+'2.0'!$G$13+'2.0'!$G$21+'2.0'!$G$29+'2.0'!$G$37)/5</f>
        <v>0</v>
      </c>
      <c r="E16" s="136"/>
      <c r="F16" s="195" t="s">
        <v>35</v>
      </c>
      <c r="G16" s="193" t="s">
        <v>158</v>
      </c>
      <c r="H16" s="162"/>
      <c r="I16" s="163"/>
      <c r="J16" s="35"/>
      <c r="K16" s="179" t="s">
        <v>41</v>
      </c>
      <c r="L16" s="164">
        <f>('2.0'!$I$3+'2.0'!$I$13+'2.0'!$I$21+'2.0'!$I$29+'2.0'!$I$37)/5</f>
        <v>0</v>
      </c>
      <c r="M16" s="195" t="s">
        <v>35</v>
      </c>
      <c r="N16" s="194" t="s">
        <v>158</v>
      </c>
      <c r="O16" s="35"/>
      <c r="P16" s="142"/>
      <c r="Q16" s="109"/>
      <c r="R16" s="109"/>
      <c r="S16" s="109"/>
      <c r="T16" s="109"/>
      <c r="U16" s="233"/>
      <c r="V16" s="109"/>
      <c r="W16" s="109"/>
      <c r="X16" s="109"/>
      <c r="Y16" s="109"/>
      <c r="Z16" s="233"/>
    </row>
    <row r="17" spans="1:26" ht="57.75" customHeight="1">
      <c r="B17" s="478"/>
      <c r="C17" s="180" t="s">
        <v>125</v>
      </c>
      <c r="D17" s="99">
        <f>IF($G$22="NA", 0,$G$22)/5</f>
        <v>0</v>
      </c>
      <c r="E17" s="136"/>
      <c r="F17" s="187" t="str">
        <f>'2.0'!$B$3</f>
        <v>Habilidades y competencias del personal de MyE</v>
      </c>
      <c r="G17" s="188">
        <f>(SUMIF('2.0'!$G$4:$G$10,"&lt;&gt;NA"))/7</f>
        <v>0</v>
      </c>
      <c r="H17" s="158"/>
      <c r="I17" s="165"/>
      <c r="J17" s="35"/>
      <c r="K17" s="180" t="s">
        <v>125</v>
      </c>
      <c r="L17" s="144">
        <f>IF($N$22="NA", 0,$N$22)/5</f>
        <v>0</v>
      </c>
      <c r="M17" s="187" t="str">
        <f>'2.0'!$B$3</f>
        <v>Habilidades y competencias del personal de MyE</v>
      </c>
      <c r="N17" s="188">
        <f>(SUMIF('2.0'!$I$4:$I$10,"&lt;&gt;NA"))/7</f>
        <v>0</v>
      </c>
      <c r="O17" s="35"/>
      <c r="P17" s="143"/>
      <c r="Q17" s="234"/>
      <c r="R17" s="234" t="s">
        <v>41</v>
      </c>
      <c r="S17" s="234" t="s">
        <v>125</v>
      </c>
      <c r="T17" s="234" t="s">
        <v>137</v>
      </c>
      <c r="U17" s="235" t="s">
        <v>138</v>
      </c>
      <c r="V17" s="234"/>
      <c r="W17" s="234" t="s">
        <v>41</v>
      </c>
      <c r="X17" s="234" t="s">
        <v>125</v>
      </c>
      <c r="Y17" s="234" t="s">
        <v>137</v>
      </c>
      <c r="Z17" s="235" t="s">
        <v>138</v>
      </c>
    </row>
    <row r="18" spans="1:26" ht="45">
      <c r="B18" s="478"/>
      <c r="C18" s="180" t="s">
        <v>137</v>
      </c>
      <c r="D18" s="99">
        <f>(IF('2.0'!$G$11="NA",0,'2.0'!$G$11)+IF('2.0'!$G$43="NA",0,'2.0'!$G$43))/2</f>
        <v>0</v>
      </c>
      <c r="E18" s="136"/>
      <c r="F18" s="183" t="str">
        <f>'2.0'!$B$13</f>
        <v>Plan de fomento de la capacidad humana costeado</v>
      </c>
      <c r="G18" s="159">
        <f>(SUMIF('2.0'!$G$14:$G$15,"&lt;&gt;NA"))/2</f>
        <v>0</v>
      </c>
      <c r="H18" s="158"/>
      <c r="I18" s="165"/>
      <c r="J18" s="35"/>
      <c r="K18" s="180" t="s">
        <v>137</v>
      </c>
      <c r="L18" s="144">
        <f>(IF('2.0'!$I$11="NA", 0,'2.0'!$I$11)+IF('2.0'!$I$43="NA",0,'2.0'!$I$43))/2</f>
        <v>0</v>
      </c>
      <c r="M18" s="183" t="str">
        <f>'2.0'!$B$13</f>
        <v>Plan de fomento de la capacidad humana costeado</v>
      </c>
      <c r="N18" s="159">
        <f>(SUMIF('2.0'!$I$14:$I$15,"&lt;&gt;NA"))/2</f>
        <v>0</v>
      </c>
      <c r="O18" s="35"/>
      <c r="P18" s="143"/>
      <c r="Q18" s="244" t="s">
        <v>389</v>
      </c>
      <c r="R18" s="234">
        <f>IF(D16&lt;3.5,D16,NA())</f>
        <v>0</v>
      </c>
      <c r="S18" s="234">
        <f>IF(D17&lt;3.5,D17,NA())</f>
        <v>0</v>
      </c>
      <c r="T18" s="237">
        <f>IF(D18&lt;3.5,D18,NA())</f>
        <v>0</v>
      </c>
      <c r="U18" s="235">
        <f>IF(D19&lt;3.5,D19,NA())</f>
        <v>0</v>
      </c>
      <c r="V18" s="236" t="s">
        <v>389</v>
      </c>
      <c r="W18" s="234">
        <f>IF(L16&lt;3.5,L16,NA())</f>
        <v>0</v>
      </c>
      <c r="X18" s="234">
        <f>IF(L17&lt;3.5,L17,NA())</f>
        <v>0</v>
      </c>
      <c r="Y18" s="234">
        <f>IF(L18&lt;3.5,L18,NA())</f>
        <v>0</v>
      </c>
      <c r="Z18" s="235">
        <f>IF(L19&lt;3.5,L19,NA())</f>
        <v>0</v>
      </c>
    </row>
    <row r="19" spans="1:26" ht="75">
      <c r="B19" s="478"/>
      <c r="C19" s="180" t="s">
        <v>138</v>
      </c>
      <c r="D19" s="99">
        <f>(IF('2.0'!$G$12="NA", 0,'2.0'!$G$12) +IF('2.0'!$G$44="NA", 0,'2.0'!$G$44))/2</f>
        <v>0</v>
      </c>
      <c r="E19" s="136"/>
      <c r="F19" s="183" t="str">
        <f>'2.0'!$B$21</f>
        <v>Costeo del plan de fomento de las capacidades humanas para el desarrollo organizativo (DO)</v>
      </c>
      <c r="G19" s="159">
        <f>(SUMIF('2.0'!$G$22:$G$23,"&lt;&gt;NA"))/2</f>
        <v>0</v>
      </c>
      <c r="H19" s="155"/>
      <c r="I19" s="157"/>
      <c r="J19" s="35"/>
      <c r="K19" s="180" t="s">
        <v>138</v>
      </c>
      <c r="L19" s="144">
        <f>(IF('2.0'!$I$12="NA", 0,'2.0'!$I$12) +IF('2.0'!$I$44="NA", 0,'2.0'!$I$44))/2</f>
        <v>0</v>
      </c>
      <c r="M19" s="183" t="str">
        <f>'2.0'!$B$21</f>
        <v>Costeo del plan de fomento de las capacidades humanas para el desarrollo organizativo (DO)</v>
      </c>
      <c r="N19" s="159">
        <f>(SUMIF('2.0'!$I$22:$I$23,"&lt;&gt;NA"))/2</f>
        <v>0</v>
      </c>
      <c r="O19" s="35"/>
      <c r="P19" s="35"/>
      <c r="Q19" s="245" t="s">
        <v>390</v>
      </c>
      <c r="R19" s="237" t="e">
        <f>IF((D16&gt;=3.5)*AND(D16&lt;=6.99),D16,NA())</f>
        <v>#N/A</v>
      </c>
      <c r="S19" s="237" t="e">
        <f>IF((D17&gt;=3.5)*AND(D17&lt;=6.99),D17,NA())</f>
        <v>#N/A</v>
      </c>
      <c r="T19" s="234" t="e">
        <f>IF((D18&gt;=3.5)*AND(D18&lt;=6.99),D18,NA())</f>
        <v>#N/A</v>
      </c>
      <c r="U19" s="235" t="e">
        <f>IF((D19&gt;=3.5)*AND(D19&lt;=6.99),D19,NA())</f>
        <v>#N/A</v>
      </c>
      <c r="V19" s="238" t="s">
        <v>390</v>
      </c>
      <c r="W19" s="234" t="e">
        <f>IF((L16&gt;=3.5)*AND(L16&lt;=6.99),L16,NA())</f>
        <v>#N/A</v>
      </c>
      <c r="X19" s="237" t="e">
        <f>IF((L17&gt;=3.5)*AND(L17&lt;=6.99),L17,NA())</f>
        <v>#N/A</v>
      </c>
      <c r="Y19" s="234" t="e">
        <f>IF((L18&gt;=3.5)*AND(L18&lt;=6.99),L18,NA())</f>
        <v>#N/A</v>
      </c>
      <c r="Z19" s="235" t="e">
        <f>IF((L19&gt;=3.5)*AND(L19&lt;=6.99),L19,NA())</f>
        <v>#N/A</v>
      </c>
    </row>
    <row r="20" spans="1:26" ht="111.75" customHeight="1">
      <c r="B20" s="478"/>
      <c r="C20" s="166"/>
      <c r="D20" s="145"/>
      <c r="E20" s="136"/>
      <c r="F20" s="183" t="str">
        <f>'2.0'!$B$29</f>
        <v xml:space="preserve">Costeo anticipado del plan de fomento de las capacidades humanas para la demanda de datos y uso de información (DDIU- por sus siglas en inglés) </v>
      </c>
      <c r="G20" s="159">
        <f>(SUMIF('2.0'!$G$30:$G$31,"&lt;&gt;NA"))/2</f>
        <v>0</v>
      </c>
      <c r="H20" s="158"/>
      <c r="I20" s="165"/>
      <c r="J20" s="145"/>
      <c r="K20" s="145"/>
      <c r="L20" s="136"/>
      <c r="M20" s="183" t="str">
        <f>'2.0'!$B$29</f>
        <v xml:space="preserve">Costeo anticipado del plan de fomento de las capacidades humanas para la demanda de datos y uso de información (DDIU- por sus siglas en inglés) </v>
      </c>
      <c r="N20" s="159">
        <f>(SUMIF('2.0'!$I$30:$I$31,"&lt;&gt;NA"))/2</f>
        <v>0</v>
      </c>
      <c r="O20" s="35"/>
      <c r="P20" s="35"/>
      <c r="Q20" s="246" t="s">
        <v>391</v>
      </c>
      <c r="R20" s="234" t="e">
        <f>IF((D16&gt;=7)*AND(D16&lt;=8.49),D16,NA())</f>
        <v>#N/A</v>
      </c>
      <c r="S20" s="234" t="e">
        <f>IF((D17&gt;=7)*AND(D17&lt;=8.49),D17,NA())</f>
        <v>#N/A</v>
      </c>
      <c r="T20" s="234" t="e">
        <f>IF((D18&gt;=7)*AND(D18&lt;=8.49),D18,NA())</f>
        <v>#N/A</v>
      </c>
      <c r="U20" s="248" t="e">
        <f>IF((D19&gt;=7)*AND(D19&lt;=8.49),D19,NA())</f>
        <v>#N/A</v>
      </c>
      <c r="V20" s="239" t="s">
        <v>391</v>
      </c>
      <c r="W20" s="234" t="e">
        <f>IF((L16&gt;=7)*AND(L16&lt;=8.49),L16,NA())</f>
        <v>#N/A</v>
      </c>
      <c r="X20" s="234" t="e">
        <f>IF((L17&gt;=7)*AND(L17&lt;=8.49),L17,NA())</f>
        <v>#N/A</v>
      </c>
      <c r="Y20" s="234" t="e">
        <f>IF((L18&gt;=7)*AND(L18&lt;=8.49),L18,NA())</f>
        <v>#N/A</v>
      </c>
      <c r="Z20" s="235" t="e">
        <f>IF((L19&gt;=7)*AND(L19&lt;=8.49),L19,NA())</f>
        <v>#N/A</v>
      </c>
    </row>
    <row r="21" spans="1:26" ht="46" thickBot="1">
      <c r="B21" s="478"/>
      <c r="C21" s="166"/>
      <c r="D21" s="145"/>
      <c r="E21" s="136"/>
      <c r="F21" s="184" t="str">
        <f>'2.0'!$B$37</f>
        <v xml:space="preserve">Currículo de capacitación en MyE ha sido validado </v>
      </c>
      <c r="G21" s="160">
        <f>(SUMIF('2.0'!$G$38:$G$41, "&lt;&gt;NA"))/4</f>
        <v>0</v>
      </c>
      <c r="H21" s="158"/>
      <c r="I21" s="165"/>
      <c r="J21" s="145"/>
      <c r="K21" s="145"/>
      <c r="L21" s="136"/>
      <c r="M21" s="184" t="str">
        <f>'2.0'!$B$37</f>
        <v xml:space="preserve">Currículo de capacitación en MyE ha sido validado </v>
      </c>
      <c r="N21" s="160">
        <f>(SUMIF('2.0'!$I$38:$I$41, "&lt;&gt;NA"))/4</f>
        <v>0</v>
      </c>
      <c r="O21" s="35"/>
      <c r="P21" s="35"/>
      <c r="Q21" s="247" t="s">
        <v>392</v>
      </c>
      <c r="R21" s="234" t="e">
        <f>IF((D16&gt;=8.5),D16,NA())</f>
        <v>#N/A</v>
      </c>
      <c r="S21" s="234" t="e">
        <f>IF((D17&gt;=8.5),D17,NA())</f>
        <v>#N/A</v>
      </c>
      <c r="T21" s="234" t="e">
        <f>IF((D18&gt;=8.5),D18,NA())</f>
        <v>#N/A</v>
      </c>
      <c r="U21" s="235" t="e">
        <f>IF((D19&gt;=8.5),D19,NA())</f>
        <v>#N/A</v>
      </c>
      <c r="V21" s="240" t="s">
        <v>392</v>
      </c>
      <c r="W21" s="237" t="e">
        <f>IF((L16&gt;=8.5),L16,NA())</f>
        <v>#N/A</v>
      </c>
      <c r="X21" s="237" t="e">
        <f>IF((L17&gt;=8.5),L17,NA())</f>
        <v>#N/A</v>
      </c>
      <c r="Y21" s="237" t="e">
        <f>IF((L18&gt;=8.5),L18,NA())</f>
        <v>#N/A</v>
      </c>
      <c r="Z21" s="248" t="e">
        <f>IF((L19&gt;=8.5),L19,NA())</f>
        <v>#N/A</v>
      </c>
    </row>
    <row r="22" spans="1:26" ht="16" thickBot="1">
      <c r="B22" s="478"/>
      <c r="C22" s="166"/>
      <c r="D22" s="145"/>
      <c r="E22" s="136"/>
      <c r="F22" s="167" t="s">
        <v>157</v>
      </c>
      <c r="G22" s="168">
        <f>SUM($G$17:$G$21)</f>
        <v>0</v>
      </c>
      <c r="H22" s="136"/>
      <c r="I22" s="169"/>
      <c r="J22" s="145"/>
      <c r="K22" s="145"/>
      <c r="L22" s="136"/>
      <c r="M22" s="167" t="s">
        <v>157</v>
      </c>
      <c r="N22" s="168">
        <f>SUM($N$17:$N$21)</f>
        <v>0</v>
      </c>
      <c r="O22" s="35"/>
      <c r="P22" s="143"/>
      <c r="Q22" s="109"/>
      <c r="R22" s="109"/>
      <c r="S22" s="109"/>
      <c r="T22" s="109"/>
      <c r="U22" s="233"/>
      <c r="V22" s="109"/>
      <c r="W22" s="109"/>
      <c r="X22" s="109"/>
      <c r="Y22" s="109"/>
      <c r="Z22" s="233"/>
    </row>
    <row r="23" spans="1:26">
      <c r="B23" s="478"/>
      <c r="C23" s="166"/>
      <c r="D23" s="145"/>
      <c r="E23" s="136"/>
      <c r="F23" s="136"/>
      <c r="H23" s="158"/>
      <c r="I23" s="165"/>
      <c r="J23" s="145"/>
      <c r="K23" s="145"/>
      <c r="L23" s="136"/>
      <c r="M23" s="136"/>
      <c r="O23" s="35"/>
      <c r="P23" s="143"/>
      <c r="Q23" s="109"/>
      <c r="R23" s="109"/>
      <c r="S23" s="109"/>
      <c r="T23" s="109"/>
      <c r="U23" s="233"/>
      <c r="V23" s="109"/>
      <c r="W23" s="109"/>
      <c r="X23" s="109"/>
      <c r="Y23" s="109"/>
      <c r="Z23" s="233"/>
    </row>
    <row r="24" spans="1:26" ht="16" thickBot="1">
      <c r="B24" s="479"/>
      <c r="C24" s="170"/>
      <c r="D24" s="141"/>
      <c r="E24" s="35"/>
      <c r="F24" s="301"/>
      <c r="G24" s="150"/>
      <c r="H24" s="35"/>
      <c r="I24" s="143"/>
      <c r="J24" s="35"/>
      <c r="K24" s="141"/>
      <c r="L24" s="141"/>
      <c r="M24" s="300"/>
      <c r="N24" s="35"/>
      <c r="O24" s="35"/>
      <c r="P24" s="151"/>
      <c r="Q24" s="109"/>
      <c r="R24" s="109"/>
      <c r="S24" s="109"/>
      <c r="T24" s="109"/>
      <c r="U24" s="233"/>
      <c r="V24" s="109"/>
      <c r="W24" s="109"/>
      <c r="X24" s="109"/>
      <c r="Y24" s="109"/>
      <c r="Z24" s="233"/>
    </row>
    <row r="25" spans="1:26" ht="24" thickBot="1">
      <c r="B25" s="474" t="str">
        <f>'3.0'!A1</f>
        <v>3.0 Asociaciones y gobernanza</v>
      </c>
      <c r="C25" s="472" t="s">
        <v>107</v>
      </c>
      <c r="D25" s="460"/>
      <c r="E25" s="460"/>
      <c r="F25" s="460"/>
      <c r="G25" s="460"/>
      <c r="H25" s="460"/>
      <c r="I25" s="461"/>
      <c r="J25" s="460" t="s">
        <v>108</v>
      </c>
      <c r="K25" s="460"/>
      <c r="L25" s="460"/>
      <c r="M25" s="460"/>
      <c r="N25" s="460"/>
      <c r="O25" s="460"/>
      <c r="P25" s="461"/>
      <c r="Q25" s="241"/>
      <c r="R25" s="242"/>
      <c r="S25" s="242"/>
      <c r="T25" s="242"/>
      <c r="U25" s="243"/>
      <c r="V25" s="241"/>
      <c r="W25" s="242"/>
      <c r="X25" s="242"/>
      <c r="Y25" s="242"/>
      <c r="Z25" s="243"/>
    </row>
    <row r="26" spans="1:26" ht="24" thickBot="1">
      <c r="B26" s="475"/>
      <c r="C26" s="138"/>
      <c r="D26" s="138"/>
      <c r="E26" s="35"/>
      <c r="F26" s="195" t="s">
        <v>35</v>
      </c>
      <c r="G26" s="193" t="s">
        <v>158</v>
      </c>
      <c r="H26" s="35"/>
      <c r="I26" s="139"/>
      <c r="J26" s="138"/>
      <c r="K26" s="140"/>
      <c r="L26" s="141"/>
      <c r="M26" s="195" t="s">
        <v>35</v>
      </c>
      <c r="N26" s="192" t="s">
        <v>158</v>
      </c>
      <c r="O26" s="35"/>
      <c r="P26" s="142"/>
      <c r="Q26" s="109"/>
      <c r="R26" s="109"/>
      <c r="S26" s="109"/>
      <c r="T26" s="109"/>
      <c r="U26" s="233"/>
      <c r="V26" s="109"/>
      <c r="W26" s="109"/>
      <c r="X26" s="109"/>
      <c r="Y26" s="109"/>
      <c r="Z26" s="233"/>
    </row>
    <row r="27" spans="1:26" ht="75">
      <c r="A27" s="153"/>
      <c r="B27" s="475"/>
      <c r="C27" s="179" t="s">
        <v>41</v>
      </c>
      <c r="D27" s="99">
        <f>('3.0'!$G$3+'3.0'!$G$10+'3.0'!$G$17+'3.0'!$G$26+'3.0'!$G$33+'3.0'!$G$40+'3.0'!$G$49)/7</f>
        <v>0</v>
      </c>
      <c r="E27" s="35"/>
      <c r="F27" s="187" t="str">
        <f>'3.0'!$B$3</f>
        <v>Estrategia,  política o normativa para reconocer y apoyar el funcionamiento del sistema MyE</v>
      </c>
      <c r="G27" s="188">
        <f>(SUMIF('3.0'!$G$4:$G$5,"&lt;&gt;NA"))/2</f>
        <v>0</v>
      </c>
      <c r="H27" s="136"/>
      <c r="I27" s="143"/>
      <c r="J27" s="35"/>
      <c r="K27" s="179" t="s">
        <v>41</v>
      </c>
      <c r="L27" s="144">
        <f>('3.0'!$I$3+'3.0'!$I$10+'3.0'!$I$17+'3.0'!$I$26+'3.0'!$I$33+'3.0'!$I$40+'3.0'!$I$49)/7</f>
        <v>0</v>
      </c>
      <c r="M27" s="187" t="str">
        <f>'3.0'!$B$3</f>
        <v>Estrategia,  política o normativa para reconocer y apoyar el funcionamiento del sistema MyE</v>
      </c>
      <c r="N27" s="188">
        <f>(SUMIF('3.0'!$I$4:$I$5,"&lt;&gt;NA"))/2</f>
        <v>0</v>
      </c>
      <c r="O27" s="35"/>
      <c r="P27" s="143"/>
      <c r="Q27" s="234"/>
      <c r="R27" s="234" t="s">
        <v>41</v>
      </c>
      <c r="S27" s="234" t="s">
        <v>125</v>
      </c>
      <c r="T27" s="234" t="s">
        <v>137</v>
      </c>
      <c r="U27" s="235" t="s">
        <v>138</v>
      </c>
      <c r="V27" s="234"/>
      <c r="W27" s="234" t="s">
        <v>41</v>
      </c>
      <c r="X27" s="234" t="s">
        <v>125</v>
      </c>
      <c r="Y27" s="234" t="s">
        <v>137</v>
      </c>
      <c r="Z27" s="235" t="s">
        <v>138</v>
      </c>
    </row>
    <row r="28" spans="1:26" ht="105">
      <c r="B28" s="475"/>
      <c r="C28" s="180" t="s">
        <v>125</v>
      </c>
      <c r="D28" s="99">
        <f>$G$33/6</f>
        <v>0</v>
      </c>
      <c r="E28" s="35"/>
      <c r="F28" s="183" t="str">
        <f>'3.0'!$B$10</f>
        <v>Procedimientos operativos estándar que definen los roles y responsabilidades relacionados con las funciones y actividades de MyE de la organizacion</v>
      </c>
      <c r="G28" s="159">
        <f>(SUMIF('3.0'!$G$11:$G$14,"&lt;&gt;NA"))/3</f>
        <v>0</v>
      </c>
      <c r="H28" s="136"/>
      <c r="I28" s="143"/>
      <c r="J28" s="35"/>
      <c r="K28" s="180" t="s">
        <v>125</v>
      </c>
      <c r="L28" s="144">
        <f>$N$33/6</f>
        <v>0</v>
      </c>
      <c r="M28" s="183" t="str">
        <f>'3.0'!$B$10</f>
        <v>Procedimientos operativos estándar que definen los roles y responsabilidades relacionados con las funciones y actividades de MyE de la organizacion</v>
      </c>
      <c r="N28" s="159">
        <f>(SUMIF('3.0'!$I$11:$I$14,"&lt;&gt;NA"))/3</f>
        <v>0</v>
      </c>
      <c r="O28" s="35"/>
      <c r="P28" s="143"/>
      <c r="Q28" s="236" t="s">
        <v>389</v>
      </c>
      <c r="R28" s="234">
        <f>IF(D27&lt;3.5,D27,NA())</f>
        <v>0</v>
      </c>
      <c r="S28" s="234">
        <f>IF(D28&lt;3.5,D28,NA())</f>
        <v>0</v>
      </c>
      <c r="T28" s="237">
        <f>IF(D29&lt;3.5,D29,NA())</f>
        <v>0</v>
      </c>
      <c r="U28" s="235">
        <f>IF(D30&lt;3.5,D30,NA())</f>
        <v>0</v>
      </c>
      <c r="V28" s="236" t="s">
        <v>389</v>
      </c>
      <c r="W28" s="234">
        <f>IF(L27&lt;3.5,L27,NA())</f>
        <v>0</v>
      </c>
      <c r="X28" s="234">
        <f>IF(L28&lt;3.5,L28,NA())</f>
        <v>0</v>
      </c>
      <c r="Y28" s="234">
        <f>IF(L29&lt;3.5,L29,NA())</f>
        <v>0</v>
      </c>
      <c r="Z28" s="235">
        <f>IF(L30&lt;3.5,L30,NA())</f>
        <v>0</v>
      </c>
    </row>
    <row r="29" spans="1:26" ht="75">
      <c r="B29" s="475"/>
      <c r="C29" s="180" t="s">
        <v>137</v>
      </c>
      <c r="D29" s="99">
        <f>(IF('3.0'!$G$8="NA", 0,'3.0'!$G$8) +IF('3.0'!$G$15="NA",0,'3.0'!$G$15)+IF('3.0'!$G$24="NA",0,'3.0'!$G$24)+IF('3.0'!$G$38="NA",0,'3.0'!$G$38)+IF('3.0'!$G$47="NA",0,'3.0'!$G$47))/5</f>
        <v>0</v>
      </c>
      <c r="E29" s="35"/>
      <c r="F29" s="183" t="str">
        <f>'3.0'!$B$17</f>
        <v>Comité Nacional de MyE en salud para las infecciones de transmisión sexual, VIH y sida (Comité Nacional)</v>
      </c>
      <c r="G29" s="159">
        <f>(SUMIF('3.0'!$G$18:$G$23,"&lt;&gt;NA"))/6</f>
        <v>0</v>
      </c>
      <c r="H29" s="136"/>
      <c r="I29" s="143"/>
      <c r="J29" s="35"/>
      <c r="K29" s="180" t="s">
        <v>137</v>
      </c>
      <c r="L29" s="144">
        <f>(IF('3.0'!$I$8="NA", 0,'3.0'!$I$8) +IF('3.0'!$I$15="NA",0,'3.0'!$I$15)+IF('3.0'!$I$24="NA",0,'3.0'!$I$24)+IF('3.0'!$I$38="NA",0,'3.0'!$I$38)+IF('3.0'!$I$47="NA",0,'3.0'!$I$47))/5</f>
        <v>0</v>
      </c>
      <c r="M29" s="183" t="str">
        <f>'3.0'!$B$17</f>
        <v>Comité Nacional de MyE en salud para las infecciones de transmisión sexual, VIH y sida (Comité Nacional)</v>
      </c>
      <c r="N29" s="159">
        <f>(SUMIF('3.0'!$I$18:$I$23,"&lt;&gt;NA"))/6</f>
        <v>0</v>
      </c>
      <c r="O29" s="35"/>
      <c r="P29" s="143"/>
      <c r="Q29" s="238" t="s">
        <v>390</v>
      </c>
      <c r="R29" s="237" t="e">
        <f>IF((D27&gt;=3.5)*AND(D27&lt;=6.99),D27,NA())</f>
        <v>#N/A</v>
      </c>
      <c r="S29" s="237" t="e">
        <f>IF((D28&gt;=3.5)*AND(D28&lt;=6.99),D28,NA())</f>
        <v>#N/A</v>
      </c>
      <c r="T29" s="234" t="e">
        <f>IF((D29&gt;=3.5)*AND(D29&lt;=6.99),D29,NA())</f>
        <v>#N/A</v>
      </c>
      <c r="U29" s="235" t="e">
        <f>IF((D30&gt;=3.5)*AND(D30&lt;=6.99),D30,NA())</f>
        <v>#N/A</v>
      </c>
      <c r="V29" s="238" t="s">
        <v>390</v>
      </c>
      <c r="W29" s="234" t="e">
        <f>IF((L27&gt;=3.5)*AND(L27&lt;=6.99),L27,NA())</f>
        <v>#N/A</v>
      </c>
      <c r="X29" s="237" t="e">
        <f>IF((L28&gt;=3.5)*AND(L28&lt;=6.99),L28,NA())</f>
        <v>#N/A</v>
      </c>
      <c r="Y29" s="237" t="e">
        <f>IF((L29&gt;=3.5)*AND(L29&lt;=6.99),L29,NA())</f>
        <v>#N/A</v>
      </c>
      <c r="Z29" s="235" t="e">
        <f>IF((L30&gt;=3.5)*AND(L30&lt;=6.99),L30,NA())</f>
        <v>#N/A</v>
      </c>
    </row>
    <row r="30" spans="1:26" ht="75">
      <c r="B30" s="475"/>
      <c r="C30" s="180" t="s">
        <v>138</v>
      </c>
      <c r="D30" s="99">
        <f>(IF('3.0'!$G$9="NA",0,'3.0'!$G$9)+IF('3.0'!$G$16="NA",0,'3.0'!$G$16)+IF('3.0'!$G$25="NA",0,'3.0'!$G$25)+IF('3.0'!$G$39="NA", 0,'3.0'!$G$39) +IF('3.0'!$G$48="NA", 0,'3.0'!$G$48))/5</f>
        <v>0</v>
      </c>
      <c r="E30" s="35"/>
      <c r="F30" s="183" t="str">
        <f>'3.0'!$B$26</f>
        <v xml:space="preserve">Compromiso de los actores clave ​​en las actividades y el funcionamiento del sistema MyE </v>
      </c>
      <c r="G30" s="159">
        <f>(SUMIF('3.0'!$G$27:$G$28,"&lt;&gt;NA"))/2</f>
        <v>0</v>
      </c>
      <c r="H30" s="136"/>
      <c r="I30" s="143"/>
      <c r="J30" s="35"/>
      <c r="K30" s="180" t="s">
        <v>138</v>
      </c>
      <c r="L30" s="144">
        <f>(IF('3.0'!$I$9="NA",0,'3.0'!$I$9)+IF('3.0'!$I$16="NA",0,'3.0'!$I$16)+IF('3.0'!$I$25="NA",0,'3.0'!$I$25)+IF('3.0'!$I$39="NA", 0,'3.0'!$I$39) +IF('3.0'!$I$48="NA", 0,'3.0'!$I$48))/5</f>
        <v>0</v>
      </c>
      <c r="M30" s="183" t="str">
        <f>'3.0'!$B$26</f>
        <v xml:space="preserve">Compromiso de los actores clave ​​en las actividades y el funcionamiento del sistema MyE </v>
      </c>
      <c r="N30" s="159">
        <f>(SUMIF('3.0'!$I$27:$I$28,"&lt;&gt;NA"))/2</f>
        <v>0</v>
      </c>
      <c r="O30" s="35"/>
      <c r="P30" s="143"/>
      <c r="Q30" s="239" t="s">
        <v>391</v>
      </c>
      <c r="R30" s="237" t="e">
        <f>IF((D27&gt;=7)*AND(D27&lt;=8.49),D27,NA())</f>
        <v>#N/A</v>
      </c>
      <c r="S30" s="234" t="e">
        <f>IF((D28&gt;=7)*AND(D28&lt;=8.49),D28,NA())</f>
        <v>#N/A</v>
      </c>
      <c r="T30" s="234" t="e">
        <f>IF((D29&gt;=7)*AND(D29&lt;=8.49),D29,NA())</f>
        <v>#N/A</v>
      </c>
      <c r="U30" s="248" t="e">
        <f>IF((D30&gt;=7)*AND(D30&lt;=8.49),D30,NA())</f>
        <v>#N/A</v>
      </c>
      <c r="V30" s="239" t="s">
        <v>391</v>
      </c>
      <c r="W30" s="237" t="e">
        <f>IF((L27&gt;=7)*AND(L27&lt;=8.49),L27,NA())</f>
        <v>#N/A</v>
      </c>
      <c r="X30" s="237" t="e">
        <f>IF((L28&gt;=7)*AND(L28&lt;=8.49),L28,NA())</f>
        <v>#N/A</v>
      </c>
      <c r="Y30" s="234" t="e">
        <f>IF((L29&gt;=7)*AND(L29&lt;=8.49),L29,NA())</f>
        <v>#N/A</v>
      </c>
      <c r="Z30" s="235" t="e">
        <f>IF((L30&gt;=7)*AND(L30&lt;=8.49),L30,NA())</f>
        <v>#N/A</v>
      </c>
    </row>
    <row r="31" spans="1:26" ht="45">
      <c r="B31" s="475"/>
      <c r="C31" s="145"/>
      <c r="D31" s="136"/>
      <c r="E31" s="35"/>
      <c r="F31" s="183" t="str">
        <f>'3.0'!$B$33</f>
        <v>Directorio actualizado de los actores clave de MyE para la organizacion</v>
      </c>
      <c r="G31" s="159">
        <f>(SUMIF('3.0'!$G$34:$G$36,"&lt;&gt;NA"))/3</f>
        <v>0</v>
      </c>
      <c r="H31" s="136"/>
      <c r="I31" s="146"/>
      <c r="J31" s="136"/>
      <c r="K31" s="141"/>
      <c r="L31" s="141"/>
      <c r="M31" s="183" t="str">
        <f>'3.0'!$B$33</f>
        <v>Directorio actualizado de los actores clave de MyE para la organizacion</v>
      </c>
      <c r="N31" s="159">
        <f>(SUMIF('3.0'!$I$34:$I$36,"&lt;&gt;NA"))/2</f>
        <v>0</v>
      </c>
      <c r="O31" s="35"/>
      <c r="P31" s="143"/>
      <c r="Q31" s="240" t="s">
        <v>392</v>
      </c>
      <c r="R31" s="234" t="e">
        <f>IF((D27&gt;=8.5),D27,NA())</f>
        <v>#N/A</v>
      </c>
      <c r="S31" s="234" t="e">
        <f>IF((D28&gt;=8.5),D28,NA())</f>
        <v>#N/A</v>
      </c>
      <c r="T31" s="234" t="e">
        <f>IF((D29&gt;=8.5),D29,NA())</f>
        <v>#N/A</v>
      </c>
      <c r="U31" s="235" t="e">
        <f>IF((D30&gt;=8.5),D30,NA())</f>
        <v>#N/A</v>
      </c>
      <c r="V31" s="240" t="s">
        <v>392</v>
      </c>
      <c r="W31" s="234" t="e">
        <f>IF((L27&gt;=8.5),L27,NA())</f>
        <v>#N/A</v>
      </c>
      <c r="X31" s="234" t="e">
        <f>IF((L28&gt;=8.5),L28,NA())</f>
        <v>#N/A</v>
      </c>
      <c r="Y31" s="234" t="e">
        <f>IF((L29&gt;=8.5),L29,NA())</f>
        <v>#N/A</v>
      </c>
      <c r="Z31" s="248" t="e">
        <f>IF((L30&gt;=8.5),L30,NA())</f>
        <v>#N/A</v>
      </c>
    </row>
    <row r="32" spans="1:26" ht="120" customHeight="1" thickBot="1">
      <c r="B32" s="475"/>
      <c r="C32" s="145"/>
      <c r="D32" s="136"/>
      <c r="E32" s="35"/>
      <c r="F32" s="184" t="str">
        <f>'3.0'!$B$40</f>
        <v>Mecanismos claros (por ejemplo: informes, boletines informativos) para difundir las actividades y decisiones relacionadas con MyE de VIH</v>
      </c>
      <c r="G32" s="160">
        <f>(SUMIF('3.0'!$G$41:$G$46,"&lt;&gt;NA"))/6</f>
        <v>0</v>
      </c>
      <c r="H32" s="136"/>
      <c r="I32" s="146"/>
      <c r="J32" s="136"/>
      <c r="K32" s="141"/>
      <c r="L32" s="141"/>
      <c r="M32" s="184" t="str">
        <f>'3.0'!$B$40</f>
        <v>Mecanismos claros (por ejemplo: informes, boletines informativos) para difundir las actividades y decisiones relacionadas con MyE de VIH</v>
      </c>
      <c r="N32" s="160">
        <f>(SUMIF('3.0'!$I$41:$I$46,"&lt;&gt;NA"))/6</f>
        <v>0</v>
      </c>
      <c r="O32" s="35"/>
      <c r="P32" s="143"/>
      <c r="Q32" s="109"/>
      <c r="R32" s="109"/>
      <c r="S32" s="109"/>
      <c r="T32" s="109"/>
      <c r="U32" s="233"/>
      <c r="V32" s="109"/>
      <c r="W32" s="109"/>
      <c r="X32" s="109"/>
      <c r="Y32" s="109"/>
      <c r="Z32" s="233"/>
    </row>
    <row r="33" spans="1:26" ht="16" thickBot="1">
      <c r="B33" s="475"/>
      <c r="C33" s="145"/>
      <c r="D33" s="136"/>
      <c r="E33" s="35"/>
      <c r="F33" s="167" t="s">
        <v>157</v>
      </c>
      <c r="G33" s="168">
        <f>SUM($G$27:$G$32)</f>
        <v>0</v>
      </c>
      <c r="H33" s="136"/>
      <c r="I33" s="146"/>
      <c r="J33" s="136"/>
      <c r="K33" s="141"/>
      <c r="L33" s="141"/>
      <c r="M33" s="167" t="s">
        <v>157</v>
      </c>
      <c r="N33" s="168">
        <f>SUM($N$27:$N$32)</f>
        <v>0</v>
      </c>
      <c r="O33" s="35"/>
      <c r="P33" s="143"/>
      <c r="Q33" s="109"/>
      <c r="R33" s="109"/>
      <c r="S33" s="109"/>
      <c r="T33" s="109"/>
      <c r="U33" s="233"/>
      <c r="V33" s="109"/>
      <c r="W33" s="109"/>
      <c r="X33" s="109"/>
      <c r="Y33" s="109"/>
      <c r="Z33" s="233"/>
    </row>
    <row r="34" spans="1:26">
      <c r="B34" s="475"/>
      <c r="C34" s="145"/>
      <c r="D34" s="136"/>
      <c r="E34" s="35"/>
      <c r="F34" s="136"/>
      <c r="H34" s="136"/>
      <c r="I34" s="146"/>
      <c r="J34" s="136"/>
      <c r="K34" s="141"/>
      <c r="L34" s="141"/>
      <c r="M34" s="136"/>
      <c r="O34" s="35"/>
      <c r="P34" s="143"/>
      <c r="Q34" s="109"/>
      <c r="R34" s="109"/>
      <c r="S34" s="109"/>
      <c r="T34" s="109"/>
      <c r="U34" s="233"/>
      <c r="V34" s="109"/>
      <c r="W34" s="109"/>
      <c r="X34" s="109"/>
      <c r="Y34" s="109"/>
      <c r="Z34" s="233"/>
    </row>
    <row r="35" spans="1:26" ht="16" thickBot="1">
      <c r="B35" s="476"/>
      <c r="C35" s="141"/>
      <c r="D35" s="141"/>
      <c r="E35" s="35"/>
      <c r="F35" s="301"/>
      <c r="G35" s="150"/>
      <c r="H35" s="35"/>
      <c r="I35" s="143"/>
      <c r="J35" s="35"/>
      <c r="K35" s="141"/>
      <c r="L35" s="141"/>
      <c r="M35" s="300"/>
      <c r="N35" s="35"/>
      <c r="O35" s="35"/>
      <c r="P35" s="151"/>
      <c r="Q35" s="109"/>
      <c r="R35" s="109"/>
      <c r="S35" s="109"/>
      <c r="T35" s="109"/>
      <c r="U35" s="233"/>
      <c r="V35" s="109"/>
      <c r="W35" s="109"/>
      <c r="X35" s="109"/>
      <c r="Y35" s="109"/>
      <c r="Z35" s="233"/>
    </row>
    <row r="36" spans="1:26" ht="24" thickBot="1">
      <c r="B36" s="474" t="str">
        <f>'4.0'!A1</f>
        <v>4.0 Plan nacional de MyE</v>
      </c>
      <c r="C36" s="472" t="s">
        <v>107</v>
      </c>
      <c r="D36" s="460"/>
      <c r="E36" s="460"/>
      <c r="F36" s="460"/>
      <c r="G36" s="460"/>
      <c r="H36" s="460"/>
      <c r="I36" s="461"/>
      <c r="J36" s="460" t="s">
        <v>108</v>
      </c>
      <c r="K36" s="460"/>
      <c r="L36" s="460"/>
      <c r="M36" s="460"/>
      <c r="N36" s="460"/>
      <c r="O36" s="460"/>
      <c r="P36" s="461"/>
      <c r="Q36" s="241"/>
      <c r="R36" s="242"/>
      <c r="S36" s="242"/>
      <c r="T36" s="242"/>
      <c r="U36" s="243"/>
      <c r="V36" s="241"/>
      <c r="W36" s="242"/>
      <c r="X36" s="242"/>
      <c r="Y36" s="242"/>
      <c r="Z36" s="243"/>
    </row>
    <row r="37" spans="1:26" ht="24" thickBot="1">
      <c r="B37" s="475"/>
      <c r="C37" s="171"/>
      <c r="D37" s="171"/>
      <c r="E37" s="35"/>
      <c r="F37" s="195" t="s">
        <v>35</v>
      </c>
      <c r="G37" s="193" t="s">
        <v>158</v>
      </c>
      <c r="H37" s="35"/>
      <c r="I37" s="172"/>
      <c r="J37" s="138"/>
      <c r="K37" s="140"/>
      <c r="L37" s="140"/>
      <c r="M37" s="195" t="s">
        <v>35</v>
      </c>
      <c r="N37" s="192" t="s">
        <v>158</v>
      </c>
      <c r="O37" s="35"/>
      <c r="P37" s="142"/>
      <c r="Q37" s="109"/>
      <c r="R37" s="109"/>
      <c r="S37" s="109"/>
      <c r="T37" s="109"/>
      <c r="U37" s="233"/>
      <c r="V37" s="109"/>
      <c r="W37" s="109"/>
      <c r="X37" s="109"/>
      <c r="Y37" s="109"/>
      <c r="Z37" s="233"/>
    </row>
    <row r="38" spans="1:26" ht="45">
      <c r="A38" s="153"/>
      <c r="B38" s="475"/>
      <c r="C38" s="179" t="s">
        <v>41</v>
      </c>
      <c r="D38" s="99">
        <f>('4.0'!$G$3+'4.0'!$G$13+'4.0'!$G$24)/3</f>
        <v>0</v>
      </c>
      <c r="E38" s="35"/>
      <c r="F38" s="187" t="str">
        <f>'4.0'!$B$3</f>
        <v>Existencia de un sistema único de MyE de la respuesta nacional al VIH</v>
      </c>
      <c r="G38" s="188">
        <f>(SUMIF('4.0'!$G$4:$G$10,"&lt;&gt;NA"))/7</f>
        <v>0</v>
      </c>
      <c r="H38" s="136"/>
      <c r="I38" s="143"/>
      <c r="J38" s="35"/>
      <c r="K38" s="179" t="s">
        <v>41</v>
      </c>
      <c r="L38" s="144">
        <f>('4.0'!$I$3+'4.0'!$I$13+'4.0'!$I$24)/3</f>
        <v>0</v>
      </c>
      <c r="M38" s="187" t="str">
        <f>'4.0'!$B$3</f>
        <v>Existencia de un sistema único de MyE de la respuesta nacional al VIH</v>
      </c>
      <c r="N38" s="188">
        <f>(SUMIF('4.0'!$I$4:$I$10,"&lt;&gt;NA"))/7</f>
        <v>0</v>
      </c>
      <c r="O38" s="35"/>
      <c r="P38" s="143"/>
      <c r="Q38" s="234"/>
      <c r="R38" s="234" t="s">
        <v>41</v>
      </c>
      <c r="S38" s="234" t="s">
        <v>125</v>
      </c>
      <c r="T38" s="234" t="s">
        <v>137</v>
      </c>
      <c r="U38" s="235" t="s">
        <v>138</v>
      </c>
      <c r="V38" s="234"/>
      <c r="W38" s="234" t="s">
        <v>41</v>
      </c>
      <c r="X38" s="234" t="s">
        <v>125</v>
      </c>
      <c r="Y38" s="234" t="s">
        <v>137</v>
      </c>
      <c r="Z38" s="235" t="s">
        <v>138</v>
      </c>
    </row>
    <row r="39" spans="1:26">
      <c r="B39" s="475"/>
      <c r="C39" s="180" t="s">
        <v>125</v>
      </c>
      <c r="D39" s="99">
        <f>$G$43/3</f>
        <v>0</v>
      </c>
      <c r="E39" s="35"/>
      <c r="F39" s="183" t="str">
        <f>'4.0'!$B$13</f>
        <v xml:space="preserve">Directrices y herramientas </v>
      </c>
      <c r="G39" s="159">
        <f>(SUMIF('4.0'!$G$14:$G$21,"&lt;&gt;NA"))/8</f>
        <v>0</v>
      </c>
      <c r="H39" s="136"/>
      <c r="I39" s="143"/>
      <c r="J39" s="35"/>
      <c r="K39" s="180" t="s">
        <v>125</v>
      </c>
      <c r="L39" s="144">
        <f>$N$43/3</f>
        <v>0</v>
      </c>
      <c r="M39" s="183" t="str">
        <f>'4.0'!$B$13</f>
        <v xml:space="preserve">Directrices y herramientas </v>
      </c>
      <c r="N39" s="159">
        <f>(SUMIF('4.0'!$I$14:$I$21,"&lt;&gt;NA"))/8</f>
        <v>0</v>
      </c>
      <c r="O39" s="35"/>
      <c r="P39" s="143"/>
      <c r="Q39" s="236" t="s">
        <v>389</v>
      </c>
      <c r="R39" s="234">
        <f>IF(D38&lt;3.5,D38,NA())</f>
        <v>0</v>
      </c>
      <c r="S39" s="234">
        <f>IF(D39&lt;3.5,D39,NA())</f>
        <v>0</v>
      </c>
      <c r="T39" s="237">
        <f>IF(D40&lt;3.5,D40,NA())</f>
        <v>0</v>
      </c>
      <c r="U39" s="248">
        <f>IF(D41&lt;3.5,D41,NA())</f>
        <v>0</v>
      </c>
      <c r="V39" s="236" t="s">
        <v>389</v>
      </c>
      <c r="W39" s="234">
        <f>IF(L38&lt;3.5,L38,NA())</f>
        <v>0</v>
      </c>
      <c r="X39" s="237">
        <f>IF(L39&lt;3.5,L39,NA())</f>
        <v>0</v>
      </c>
      <c r="Y39" s="237">
        <f>IF(L40&lt;3.5,L40,NA())</f>
        <v>0</v>
      </c>
      <c r="Z39" s="248">
        <f>IF(L41&lt;3.5,L41,NA())</f>
        <v>0</v>
      </c>
    </row>
    <row r="40" spans="1:26" ht="96.75" customHeight="1">
      <c r="B40" s="475"/>
      <c r="C40" s="180" t="s">
        <v>137</v>
      </c>
      <c r="D40" s="99">
        <f>(IF('4.0'!$G$11="NA", 0,'4.0'!$G$11) +IF('4.0'!$G$22="NA",0,'4.0'!$G$22)+IF('4.0'!$G$29="NA",0,'4.0'!$G$29))/3</f>
        <v>0</v>
      </c>
      <c r="E40" s="35"/>
      <c r="F40" s="473" t="str">
        <f>'4.0'!$B$24</f>
        <v>Plan de capacitación actualizado, costeado, con metas específicos para el fortalecimiento del RRHH involucrados en la implementación del plan nacional de MyE</v>
      </c>
      <c r="G40" s="462">
        <f>(SUMIF('4.0'!$G$25:$G$27, "&lt;&gt;NA"))/3</f>
        <v>0</v>
      </c>
      <c r="H40" s="136"/>
      <c r="I40" s="143"/>
      <c r="J40" s="35"/>
      <c r="K40" s="180" t="s">
        <v>137</v>
      </c>
      <c r="L40" s="99">
        <f>(IF('4.0'!$I$11="NA", 0,'4.0'!$I$11) +IF('4.0'!$I$22="NA",0,'4.0'!$I$22)+IF('4.0'!I$29="NA",0,'4.0'!$I$29))/3</f>
        <v>0</v>
      </c>
      <c r="M40" s="473" t="str">
        <f>'4.0'!$B$24</f>
        <v>Plan de capacitación actualizado, costeado, con metas específicos para el fortalecimiento del RRHH involucrados en la implementación del plan nacional de MyE</v>
      </c>
      <c r="N40" s="462">
        <f>(SUMIF('4.0'!$I$25:$I$27, "&lt;&gt;NA"))/3</f>
        <v>0</v>
      </c>
      <c r="O40" s="35"/>
      <c r="P40" s="143"/>
      <c r="Q40" s="238" t="s">
        <v>390</v>
      </c>
      <c r="R40" s="234" t="e">
        <f>IF((D38&gt;=3.5)*AND(D38&lt;=6.99),D38,NA())</f>
        <v>#N/A</v>
      </c>
      <c r="S40" s="237" t="e">
        <f>IF((D39&gt;=3.5)*AND(D39&lt;=6.99),D39,NA())</f>
        <v>#N/A</v>
      </c>
      <c r="T40" s="237" t="e">
        <f>IF((D40&gt;=3.5)*AND(D40&lt;=6.99),D40,NA())</f>
        <v>#N/A</v>
      </c>
      <c r="U40" s="235" t="e">
        <f>IF((D41&gt;=3.5)*AND(D41&lt;=6.99),D41,NA())</f>
        <v>#N/A</v>
      </c>
      <c r="V40" s="238" t="s">
        <v>390</v>
      </c>
      <c r="W40" s="237" t="e">
        <f>IF((L38&gt;=3.5)*AND(L38&lt;=6.99),L38,NA())</f>
        <v>#N/A</v>
      </c>
      <c r="X40" s="234" t="e">
        <f>IF((L39&gt;=3.5)*AND(L39&lt;=6.99),L39,NA())</f>
        <v>#N/A</v>
      </c>
      <c r="Y40" s="237" t="e">
        <f>IF((L40&gt;=3.5)*AND(L40&lt;=6.99),L40,NA())</f>
        <v>#N/A</v>
      </c>
      <c r="Z40" s="235" t="e">
        <f>IF((L41&gt;=3.5)*AND(L41&lt;=6.99),L41,NA())</f>
        <v>#N/A</v>
      </c>
    </row>
    <row r="41" spans="1:26">
      <c r="B41" s="475"/>
      <c r="C41" s="180" t="s">
        <v>138</v>
      </c>
      <c r="D41" s="99">
        <f>(IF('4.0'!$G$12="NA",0,'4.0'!$G$12)+IF('4.0'!$G$23="NA",0,'4.0'!$G$23)+IF('4.0'!$G$30="NA",0,'4.0'!$G$30))/3</f>
        <v>0</v>
      </c>
      <c r="E41" s="35"/>
      <c r="F41" s="466"/>
      <c r="G41" s="463"/>
      <c r="H41" s="136"/>
      <c r="I41" s="143"/>
      <c r="J41" s="35"/>
      <c r="K41" s="180" t="s">
        <v>138</v>
      </c>
      <c r="L41" s="99">
        <f>(IF('4.0'!$I$12="NA",0,'4.0'!$I$12)+IF('4.0'!$I$23="NA",0,'4.0'!$I$23)+IF('4.0'!$I$30="NA",0,'4.0'!$I$30))/3</f>
        <v>0</v>
      </c>
      <c r="M41" s="466"/>
      <c r="N41" s="463"/>
      <c r="O41" s="35"/>
      <c r="P41" s="143"/>
      <c r="Q41" s="239" t="s">
        <v>391</v>
      </c>
      <c r="R41" s="237" t="e">
        <f>IF((D38&gt;=7)*AND(D38&lt;=8.49),D38,NA())</f>
        <v>#N/A</v>
      </c>
      <c r="S41" s="234" t="e">
        <f>IF((D39&gt;=7)*AND(D39&lt;=8.49),D39,NA())</f>
        <v>#N/A</v>
      </c>
      <c r="T41" s="234" t="e">
        <f>IF((D40&gt;=7)*AND(D40&lt;=8.49),D40,NA())</f>
        <v>#N/A</v>
      </c>
      <c r="U41" s="235" t="e">
        <f>IF((D41&gt;=7)*AND(D41&lt;=8.49),D41,NA())</f>
        <v>#N/A</v>
      </c>
      <c r="V41" s="239" t="s">
        <v>391</v>
      </c>
      <c r="W41" s="234" t="e">
        <f>IF((L38&gt;=7)*AND(L38&lt;=8.49),L38,NA())</f>
        <v>#N/A</v>
      </c>
      <c r="X41" s="237" t="e">
        <f>IF((L39&gt;=7)*AND(L39&lt;=8.49),L39,NA())</f>
        <v>#N/A</v>
      </c>
      <c r="Y41" s="234" t="e">
        <f>IF((L40&gt;=7)*AND(L40&lt;=8.49),L40,NA())</f>
        <v>#N/A</v>
      </c>
      <c r="Z41" s="248" t="e">
        <f>IF((L41&gt;=7)*AND(L41&lt;=8.49),L41,NA())</f>
        <v>#N/A</v>
      </c>
    </row>
    <row r="42" spans="1:26" ht="16" thickBot="1">
      <c r="B42" s="475"/>
      <c r="C42" s="145"/>
      <c r="D42" s="145"/>
      <c r="E42" s="35"/>
      <c r="F42" s="467"/>
      <c r="G42" s="464"/>
      <c r="H42" s="136"/>
      <c r="I42" s="146"/>
      <c r="J42" s="145"/>
      <c r="K42" s="141"/>
      <c r="L42" s="141"/>
      <c r="M42" s="467"/>
      <c r="N42" s="464"/>
      <c r="O42" s="35"/>
      <c r="P42" s="143"/>
      <c r="Q42" s="240" t="s">
        <v>392</v>
      </c>
      <c r="R42" s="234" t="e">
        <f>IF((D38&gt;=8.5),D38,NA())</f>
        <v>#N/A</v>
      </c>
      <c r="S42" s="237" t="e">
        <f>IF((D39&gt;=8.5),D39,NA())</f>
        <v>#N/A</v>
      </c>
      <c r="T42" s="234" t="e">
        <f>IF((D40&gt;=8.5),D40,NA())</f>
        <v>#N/A</v>
      </c>
      <c r="U42" s="235" t="e">
        <f>IF((D41&gt;=8.5),D41,NA())</f>
        <v>#N/A</v>
      </c>
      <c r="V42" s="240" t="s">
        <v>392</v>
      </c>
      <c r="W42" s="237" t="e">
        <f>IF((L38&gt;=8.5),L38,NA())</f>
        <v>#N/A</v>
      </c>
      <c r="X42" s="237" t="e">
        <f>IF((L39&gt;=8.5),L39,NA())</f>
        <v>#N/A</v>
      </c>
      <c r="Y42" s="234" t="e">
        <f>IF((L40&gt;=8.5),L40,NA())</f>
        <v>#N/A</v>
      </c>
      <c r="Z42" s="235" t="e">
        <f>IF((L41&gt;=8.5),L41,NA())</f>
        <v>#N/A</v>
      </c>
    </row>
    <row r="43" spans="1:26" ht="16" thickBot="1">
      <c r="B43" s="475"/>
      <c r="C43" s="145"/>
      <c r="D43" s="145"/>
      <c r="E43" s="35"/>
      <c r="F43" s="167" t="s">
        <v>157</v>
      </c>
      <c r="G43" s="168">
        <f>SUM($G$38:$G$42)</f>
        <v>0</v>
      </c>
      <c r="H43" s="136"/>
      <c r="I43" s="146"/>
      <c r="J43" s="145"/>
      <c r="K43" s="141"/>
      <c r="L43" s="141"/>
      <c r="M43" s="167" t="s">
        <v>157</v>
      </c>
      <c r="N43" s="168">
        <f>SUM($N$38:$N$42)</f>
        <v>0</v>
      </c>
      <c r="O43" s="35"/>
      <c r="P43" s="143"/>
      <c r="Q43" s="109"/>
      <c r="R43" s="109"/>
      <c r="S43" s="109"/>
      <c r="T43" s="109"/>
      <c r="U43" s="233"/>
      <c r="V43" s="109"/>
      <c r="W43" s="109"/>
      <c r="X43" s="109"/>
      <c r="Y43" s="109"/>
      <c r="Z43" s="233"/>
    </row>
    <row r="44" spans="1:26">
      <c r="B44" s="475"/>
      <c r="C44" s="145"/>
      <c r="D44" s="145"/>
      <c r="E44" s="35"/>
      <c r="F44" s="136"/>
      <c r="H44" s="136"/>
      <c r="I44" s="146"/>
      <c r="J44" s="145"/>
      <c r="K44" s="141"/>
      <c r="L44" s="141"/>
      <c r="M44" s="136"/>
      <c r="O44" s="35"/>
      <c r="P44" s="143"/>
      <c r="Q44" s="109"/>
      <c r="R44" s="109"/>
      <c r="S44" s="109"/>
      <c r="T44" s="109"/>
      <c r="U44" s="233"/>
      <c r="V44" s="109"/>
      <c r="W44" s="109"/>
      <c r="X44" s="109"/>
      <c r="Y44" s="109"/>
      <c r="Z44" s="233"/>
    </row>
    <row r="45" spans="1:26" ht="16" thickBot="1">
      <c r="B45" s="476"/>
      <c r="C45" s="141"/>
      <c r="D45" s="141"/>
      <c r="E45" s="35"/>
      <c r="F45" s="301"/>
      <c r="G45" s="150"/>
      <c r="H45" s="35"/>
      <c r="I45" s="151"/>
      <c r="J45" s="35"/>
      <c r="K45" s="141"/>
      <c r="L45" s="141"/>
      <c r="M45" s="300"/>
      <c r="N45" s="35"/>
      <c r="O45" s="35"/>
      <c r="P45" s="151"/>
      <c r="Q45" s="109"/>
      <c r="R45" s="109"/>
      <c r="S45" s="109"/>
      <c r="T45" s="109"/>
      <c r="U45" s="233"/>
      <c r="V45" s="109"/>
      <c r="W45" s="109"/>
      <c r="X45" s="109"/>
      <c r="Y45" s="109"/>
      <c r="Z45" s="233"/>
    </row>
    <row r="46" spans="1:26" ht="24" thickBot="1">
      <c r="B46" s="480" t="str">
        <f>'5.0'!A1</f>
        <v>5.0 El plan de trabajo de MyE costeado</v>
      </c>
      <c r="C46" s="472" t="s">
        <v>107</v>
      </c>
      <c r="D46" s="460"/>
      <c r="E46" s="460"/>
      <c r="F46" s="460"/>
      <c r="G46" s="460"/>
      <c r="H46" s="460"/>
      <c r="I46" s="461"/>
      <c r="J46" s="460" t="s">
        <v>108</v>
      </c>
      <c r="K46" s="460"/>
      <c r="L46" s="460"/>
      <c r="M46" s="460"/>
      <c r="N46" s="460"/>
      <c r="O46" s="460"/>
      <c r="P46" s="461"/>
      <c r="Q46" s="241"/>
      <c r="R46" s="242"/>
      <c r="S46" s="242"/>
      <c r="T46" s="242"/>
      <c r="U46" s="243"/>
      <c r="V46" s="241"/>
      <c r="W46" s="242"/>
      <c r="X46" s="242"/>
      <c r="Y46" s="242"/>
      <c r="Z46" s="243"/>
    </row>
    <row r="47" spans="1:26" ht="24" thickBot="1">
      <c r="B47" s="481"/>
      <c r="C47" s="173"/>
      <c r="D47" s="138"/>
      <c r="E47" s="35"/>
      <c r="F47" s="195" t="s">
        <v>35</v>
      </c>
      <c r="G47" s="192" t="s">
        <v>158</v>
      </c>
      <c r="H47" s="35"/>
      <c r="I47" s="139"/>
      <c r="J47" s="138"/>
      <c r="K47" s="140"/>
      <c r="L47" s="141"/>
      <c r="M47" s="195" t="s">
        <v>35</v>
      </c>
      <c r="N47" s="192" t="s">
        <v>158</v>
      </c>
      <c r="O47" s="35"/>
      <c r="P47" s="142"/>
      <c r="Q47" s="109"/>
      <c r="R47" s="109"/>
      <c r="S47" s="109"/>
      <c r="T47" s="109"/>
      <c r="U47" s="233"/>
      <c r="V47" s="109"/>
      <c r="W47" s="109"/>
      <c r="X47" s="109"/>
      <c r="Y47" s="109"/>
      <c r="Z47" s="233"/>
    </row>
    <row r="48" spans="1:26" ht="36.75" customHeight="1">
      <c r="A48" s="153"/>
      <c r="B48" s="481"/>
      <c r="C48" s="179" t="s">
        <v>41</v>
      </c>
      <c r="D48" s="99">
        <f>('5.0'!$G$3)/1</f>
        <v>0</v>
      </c>
      <c r="E48" s="35"/>
      <c r="F48" s="465" t="str">
        <f>+'5.0'!$B$3</f>
        <v>Planes operativos anuales (POA) del plan nacional de MyE</v>
      </c>
      <c r="G48" s="468">
        <f>(SUMIF('5.0'!$G$4:$G$10,"&lt;&gt;NA"))/7</f>
        <v>0</v>
      </c>
      <c r="H48" s="136"/>
      <c r="I48" s="143"/>
      <c r="J48" s="35"/>
      <c r="K48" s="179" t="s">
        <v>41</v>
      </c>
      <c r="L48" s="144">
        <f>('5.0'!$I$3)/1</f>
        <v>0</v>
      </c>
      <c r="M48" s="465" t="str">
        <f>+'5.0'!$B$3</f>
        <v>Planes operativos anuales (POA) del plan nacional de MyE</v>
      </c>
      <c r="N48" s="468">
        <f>(SUMIF('5.0'!$I$4:$I$10,"&lt;&gt;NA"))/7</f>
        <v>0</v>
      </c>
      <c r="O48" s="35"/>
      <c r="P48" s="143"/>
      <c r="Q48" s="234"/>
      <c r="R48" s="234" t="s">
        <v>41</v>
      </c>
      <c r="S48" s="234" t="s">
        <v>125</v>
      </c>
      <c r="T48" s="234" t="s">
        <v>137</v>
      </c>
      <c r="U48" s="235" t="s">
        <v>138</v>
      </c>
      <c r="V48" s="234"/>
      <c r="W48" s="234" t="s">
        <v>41</v>
      </c>
      <c r="X48" s="234" t="s">
        <v>125</v>
      </c>
      <c r="Y48" s="234" t="s">
        <v>137</v>
      </c>
      <c r="Z48" s="235" t="s">
        <v>138</v>
      </c>
    </row>
    <row r="49" spans="1:26" ht="23.25" customHeight="1">
      <c r="B49" s="481"/>
      <c r="C49" s="180" t="s">
        <v>125</v>
      </c>
      <c r="D49" s="99">
        <f>$G$51</f>
        <v>0</v>
      </c>
      <c r="E49" s="35"/>
      <c r="F49" s="466"/>
      <c r="G49" s="463"/>
      <c r="H49" s="136"/>
      <c r="I49" s="143"/>
      <c r="J49" s="35"/>
      <c r="K49" s="180" t="s">
        <v>125</v>
      </c>
      <c r="L49" s="144">
        <f>$N$51</f>
        <v>0</v>
      </c>
      <c r="M49" s="466"/>
      <c r="N49" s="463"/>
      <c r="O49" s="35"/>
      <c r="P49" s="143"/>
      <c r="Q49" s="236" t="s">
        <v>389</v>
      </c>
      <c r="R49" s="237">
        <f>IF(D48&lt;3.5,D48,NA())</f>
        <v>0</v>
      </c>
      <c r="S49" s="237">
        <f>IF(D49&lt;3.5,D49,NA())</f>
        <v>0</v>
      </c>
      <c r="T49" s="237">
        <f>IF(D50&lt;3.5,D50,NA())</f>
        <v>0</v>
      </c>
      <c r="U49" s="248">
        <f>IF(D51&lt;3.5,D51,NA())</f>
        <v>0</v>
      </c>
      <c r="V49" s="236" t="s">
        <v>389</v>
      </c>
      <c r="W49" s="234">
        <f>IF(L48&lt;3.5,L48,NA())</f>
        <v>0</v>
      </c>
      <c r="X49" s="234">
        <f>IF(L49&lt;3.5,L49,NA())</f>
        <v>0</v>
      </c>
      <c r="Y49" s="237">
        <f>IF(L50&lt;3.5,L50,NA())</f>
        <v>0</v>
      </c>
      <c r="Z49" s="248">
        <f>IF(L51&lt;3.5,L51,NA())</f>
        <v>0</v>
      </c>
    </row>
    <row r="50" spans="1:26" ht="21" customHeight="1" thickBot="1">
      <c r="B50" s="481"/>
      <c r="C50" s="180" t="s">
        <v>137</v>
      </c>
      <c r="D50" s="99">
        <f>IF('5.0'!$G$14="NA", 0,'5.0'!$G$14)</f>
        <v>0</v>
      </c>
      <c r="E50" s="35"/>
      <c r="F50" s="467"/>
      <c r="G50" s="464"/>
      <c r="H50" s="136"/>
      <c r="I50" s="143"/>
      <c r="J50" s="35"/>
      <c r="K50" s="180" t="s">
        <v>137</v>
      </c>
      <c r="L50" s="99">
        <f>IF('5.0'!$I$14="NA", 0,'5.0'!$I$14)</f>
        <v>0</v>
      </c>
      <c r="M50" s="467"/>
      <c r="N50" s="464"/>
      <c r="O50" s="35"/>
      <c r="P50" s="143"/>
      <c r="Q50" s="238" t="s">
        <v>390</v>
      </c>
      <c r="R50" s="234" t="e">
        <f>IF((D48&gt;=3.5)*AND(D48&lt;=6.99),D48,NA())</f>
        <v>#N/A</v>
      </c>
      <c r="S50" s="234" t="e">
        <f>IF((D49&gt;=3.5)*AND(D49&lt;=6.99),D49,NA())</f>
        <v>#N/A</v>
      </c>
      <c r="T50" s="234" t="e">
        <f>IF((D50&gt;=3.5)*AND(D50&lt;=6.99),D50,NA())</f>
        <v>#N/A</v>
      </c>
      <c r="U50" s="235" t="e">
        <f>IF((D51&gt;=3.5)*AND(D51&lt;=6.99),D51,NA())</f>
        <v>#N/A</v>
      </c>
      <c r="V50" s="238" t="s">
        <v>390</v>
      </c>
      <c r="W50" s="234" t="e">
        <f>IF((L48&gt;=3.5)*AND(L48&lt;=6.99),L48,NA())</f>
        <v>#N/A</v>
      </c>
      <c r="X50" s="234" t="e">
        <f>IF((L49&gt;=3.5)*AND(L49&lt;=6.99),L49,NA())</f>
        <v>#N/A</v>
      </c>
      <c r="Y50" s="234" t="e">
        <f>IF((L50&gt;=3.5)*AND(L50&lt;=6.99),L50,NA())</f>
        <v>#N/A</v>
      </c>
      <c r="Z50" s="235" t="e">
        <f>IF((L51&gt;=3.5)*AND(L51&lt;=6.99),L51,NA())</f>
        <v>#N/A</v>
      </c>
    </row>
    <row r="51" spans="1:26" ht="16" thickBot="1">
      <c r="B51" s="481"/>
      <c r="C51" s="180" t="s">
        <v>138</v>
      </c>
      <c r="D51" s="99">
        <f>IF('5.0'!$G$15="NA", 0,'5.0'!$G$15)</f>
        <v>0</v>
      </c>
      <c r="E51" s="35"/>
      <c r="F51" s="167" t="s">
        <v>157</v>
      </c>
      <c r="G51" s="168">
        <f>SUM($G$48:$G$50)</f>
        <v>0</v>
      </c>
      <c r="H51" s="136"/>
      <c r="I51" s="143"/>
      <c r="J51" s="35"/>
      <c r="K51" s="180" t="s">
        <v>138</v>
      </c>
      <c r="L51" s="99">
        <f>IF('5.0'!$I$15="NA", 0,'5.0'!$I$15)</f>
        <v>0</v>
      </c>
      <c r="M51" s="167" t="s">
        <v>157</v>
      </c>
      <c r="N51" s="168">
        <f>SUM($N$48:$N$50)</f>
        <v>0</v>
      </c>
      <c r="O51" s="35"/>
      <c r="P51" s="143"/>
      <c r="Q51" s="239" t="s">
        <v>391</v>
      </c>
      <c r="R51" s="234" t="e">
        <f>IF((D48&gt;=7)*AND(D48&lt;=8.49),D48,NA())</f>
        <v>#N/A</v>
      </c>
      <c r="S51" s="234" t="e">
        <f>IF((D49&gt;=7)*AND(D49&lt;=8.49),D49,NA())</f>
        <v>#N/A</v>
      </c>
      <c r="T51" s="234" t="e">
        <f>IF((D50&gt;=7)*AND(D50&lt;=8.49),D50,NA())</f>
        <v>#N/A</v>
      </c>
      <c r="U51" s="235" t="e">
        <f>IF((D51&gt;=7)*AND(D51&lt;=8.49),D51,NA())</f>
        <v>#N/A</v>
      </c>
      <c r="V51" s="239" t="s">
        <v>391</v>
      </c>
      <c r="W51" s="234" t="e">
        <f>IF((L48&gt;=7)*AND(L48&lt;=8.49),L48,NA())</f>
        <v>#N/A</v>
      </c>
      <c r="X51" s="237" t="e">
        <f>IF((L49&gt;=7)*AND(L49&lt;=8.49),L49,NA())</f>
        <v>#N/A</v>
      </c>
      <c r="Y51" s="234" t="e">
        <f>IF((L50&gt;=7)*AND(L50&lt;=8.49),L50,NA())</f>
        <v>#N/A</v>
      </c>
      <c r="Z51" s="235" t="e">
        <f>IF((L51&gt;=7)*AND(L51&lt;=8.49),L51,NA())</f>
        <v>#N/A</v>
      </c>
    </row>
    <row r="52" spans="1:26">
      <c r="B52" s="481"/>
      <c r="C52" s="174"/>
      <c r="D52" s="136"/>
      <c r="E52" s="35"/>
      <c r="F52" s="136"/>
      <c r="H52" s="136"/>
      <c r="I52" s="169"/>
      <c r="J52" s="136"/>
      <c r="K52" s="141"/>
      <c r="L52" s="141"/>
      <c r="M52" s="136"/>
      <c r="O52" s="35"/>
      <c r="P52" s="143"/>
      <c r="Q52" s="240" t="s">
        <v>392</v>
      </c>
      <c r="R52" s="237" t="e">
        <f>IF((D48&gt;=8.5),D48,NA())</f>
        <v>#N/A</v>
      </c>
      <c r="S52" s="237" t="e">
        <f>IF((D49&gt;=8.5),D49,NA())</f>
        <v>#N/A</v>
      </c>
      <c r="T52" s="234" t="e">
        <f>IF((D50&gt;=8.5),D50,NA())</f>
        <v>#N/A</v>
      </c>
      <c r="U52" s="235" t="e">
        <f>IF((D51&gt;=8.5),D51,NA())</f>
        <v>#N/A</v>
      </c>
      <c r="V52" s="240" t="s">
        <v>392</v>
      </c>
      <c r="W52" s="237" t="e">
        <f>IF((L48&gt;=8.5),L48,NA())</f>
        <v>#N/A</v>
      </c>
      <c r="X52" s="237" t="e">
        <f>IF((L49&gt;=8.5),L49,NA())</f>
        <v>#N/A</v>
      </c>
      <c r="Y52" s="234" t="e">
        <f>IF((L50&gt;=8.5),L50,NA())</f>
        <v>#N/A</v>
      </c>
      <c r="Z52" s="235" t="e">
        <f>IF((L51&gt;=8.5),L51,NA())</f>
        <v>#N/A</v>
      </c>
    </row>
    <row r="53" spans="1:26" ht="16" thickBot="1">
      <c r="B53" s="482"/>
      <c r="C53" s="170"/>
      <c r="D53" s="175"/>
      <c r="E53" s="150"/>
      <c r="F53" s="301"/>
      <c r="G53" s="150"/>
      <c r="H53" s="150"/>
      <c r="I53" s="151"/>
      <c r="J53" s="35"/>
      <c r="K53" s="141"/>
      <c r="L53" s="141"/>
      <c r="M53" s="300"/>
      <c r="N53" s="35"/>
      <c r="O53" s="35"/>
      <c r="P53" s="151"/>
      <c r="Q53" s="109"/>
      <c r="R53" s="109"/>
      <c r="S53" s="109"/>
      <c r="T53" s="109"/>
      <c r="U53" s="233"/>
      <c r="V53" s="109"/>
      <c r="W53" s="109"/>
      <c r="X53" s="109"/>
      <c r="Y53" s="109"/>
      <c r="Z53" s="233"/>
    </row>
    <row r="54" spans="1:26" ht="24" thickBot="1">
      <c r="B54" s="483" t="str">
        <f>'6.0'!A1</f>
        <v>6.0 Abogacía, comunicación y comportamiento cultural</v>
      </c>
      <c r="C54" s="472" t="s">
        <v>107</v>
      </c>
      <c r="D54" s="460"/>
      <c r="E54" s="460"/>
      <c r="F54" s="460"/>
      <c r="G54" s="460"/>
      <c r="H54" s="460"/>
      <c r="I54" s="461"/>
      <c r="J54" s="460" t="s">
        <v>108</v>
      </c>
      <c r="K54" s="460"/>
      <c r="L54" s="460"/>
      <c r="M54" s="460"/>
      <c r="N54" s="460"/>
      <c r="O54" s="460"/>
      <c r="P54" s="461"/>
      <c r="Q54" s="241"/>
      <c r="R54" s="242"/>
      <c r="S54" s="242"/>
      <c r="T54" s="242"/>
      <c r="U54" s="243"/>
      <c r="V54" s="241"/>
      <c r="W54" s="242"/>
      <c r="X54" s="242"/>
      <c r="Y54" s="242"/>
      <c r="Z54" s="243"/>
    </row>
    <row r="55" spans="1:26" ht="24" thickBot="1">
      <c r="B55" s="484"/>
      <c r="C55" s="138"/>
      <c r="D55" s="138"/>
      <c r="E55" s="35"/>
      <c r="F55" s="195" t="s">
        <v>35</v>
      </c>
      <c r="G55" s="192" t="s">
        <v>158</v>
      </c>
      <c r="H55" s="35"/>
      <c r="I55" s="139"/>
      <c r="J55" s="138"/>
      <c r="K55" s="141"/>
      <c r="L55" s="141"/>
      <c r="M55" s="195" t="s">
        <v>35</v>
      </c>
      <c r="N55" s="192" t="s">
        <v>158</v>
      </c>
      <c r="O55" s="35"/>
      <c r="P55" s="142"/>
      <c r="Q55" s="109"/>
      <c r="R55" s="109"/>
      <c r="S55" s="109"/>
      <c r="T55" s="109"/>
      <c r="U55" s="233"/>
      <c r="V55" s="109"/>
      <c r="W55" s="109"/>
      <c r="X55" s="109"/>
      <c r="Y55" s="109"/>
      <c r="Z55" s="233"/>
    </row>
    <row r="56" spans="1:26" ht="74.25" customHeight="1">
      <c r="A56" s="153"/>
      <c r="B56" s="484"/>
      <c r="C56" s="179" t="s">
        <v>41</v>
      </c>
      <c r="D56" s="99">
        <f>('6.0'!$G$11+'6.0'!$G$3+'6.0'!$G$17)/3</f>
        <v>0</v>
      </c>
      <c r="E56" s="35"/>
      <c r="F56" s="187" t="str">
        <f>+'6.0'!$B$3</f>
        <v>Estrategia/plan/actividad de comunicación de los avances de la respuesta nacional al VIH</v>
      </c>
      <c r="G56" s="188">
        <f>(SUMIF('6.0'!$G$4:$G7,"&lt;&gt;NA"))/4</f>
        <v>0</v>
      </c>
      <c r="H56" s="136"/>
      <c r="I56" s="143"/>
      <c r="J56" s="35"/>
      <c r="K56" s="179" t="s">
        <v>41</v>
      </c>
      <c r="L56" s="144">
        <f>('6.0'!$I$11+'6.0'!$I$3+'6.0'!$I$17)/3</f>
        <v>0</v>
      </c>
      <c r="M56" s="187" t="str">
        <f>+'6.0'!$B$3</f>
        <v>Estrategia/plan/actividad de comunicación de los avances de la respuesta nacional al VIH</v>
      </c>
      <c r="N56" s="188">
        <f>(SUMIF('6.0'!$I$4:$I$7,"&lt;&gt;NA"))/4</f>
        <v>0</v>
      </c>
      <c r="O56" s="35"/>
      <c r="P56" s="143"/>
      <c r="Q56" s="234"/>
      <c r="R56" s="234" t="s">
        <v>41</v>
      </c>
      <c r="S56" s="234" t="s">
        <v>125</v>
      </c>
      <c r="T56" s="234" t="s">
        <v>137</v>
      </c>
      <c r="U56" s="235" t="s">
        <v>138</v>
      </c>
      <c r="V56" s="234"/>
      <c r="W56" s="234" t="s">
        <v>41</v>
      </c>
      <c r="X56" s="234" t="s">
        <v>125</v>
      </c>
      <c r="Y56" s="234" t="s">
        <v>137</v>
      </c>
      <c r="Z56" s="235" t="s">
        <v>138</v>
      </c>
    </row>
    <row r="57" spans="1:26" ht="39" customHeight="1" thickBot="1">
      <c r="B57" s="484"/>
      <c r="C57" s="180" t="s">
        <v>125</v>
      </c>
      <c r="D57" s="99">
        <f>$G$59/3</f>
        <v>0</v>
      </c>
      <c r="E57" s="35"/>
      <c r="F57" s="184" t="str">
        <f>+'6.0'!$B$11</f>
        <v xml:space="preserve">Líderes/campeones/abanderados de MyE </v>
      </c>
      <c r="G57" s="208">
        <f>(SUMIF('6.0'!$G$12:$G$15,"&lt;&gt;NA"))/4</f>
        <v>0</v>
      </c>
      <c r="H57" s="136"/>
      <c r="I57" s="143"/>
      <c r="J57" s="35"/>
      <c r="K57" s="180" t="s">
        <v>125</v>
      </c>
      <c r="L57" s="144">
        <f>$N$59/3</f>
        <v>0</v>
      </c>
      <c r="M57" s="184" t="str">
        <f>+'6.0'!$B$11</f>
        <v xml:space="preserve">Líderes/campeones/abanderados de MyE </v>
      </c>
      <c r="N57" s="160">
        <f>(SUMIF('6.0'!$I$12:$I$15,"&lt;&gt;NA"))/4</f>
        <v>0</v>
      </c>
      <c r="O57" s="35"/>
      <c r="P57" s="143"/>
      <c r="Q57" s="236" t="s">
        <v>389</v>
      </c>
      <c r="R57" s="237">
        <f>IF(D56&lt;3.5,D56,NA())</f>
        <v>0</v>
      </c>
      <c r="S57" s="237">
        <f>IF(D57&lt;3.5,D57,NA())</f>
        <v>0</v>
      </c>
      <c r="T57" s="237">
        <f>IF(D58&lt;3.5,D58,NA())</f>
        <v>0</v>
      </c>
      <c r="U57" s="235">
        <f>IF(D59&lt;3.5,D59,NA())</f>
        <v>0</v>
      </c>
      <c r="V57" s="236" t="s">
        <v>389</v>
      </c>
      <c r="W57" s="237">
        <f>IF(L56&lt;3.5,L56,NA())</f>
        <v>0</v>
      </c>
      <c r="X57" s="237">
        <f>IF(L57&lt;3.5,L57,NA())</f>
        <v>0</v>
      </c>
      <c r="Y57" s="237">
        <f>IF(L58&lt;3.5,L58,NA())</f>
        <v>0</v>
      </c>
      <c r="Z57" s="248">
        <f>IF(L59&lt;3.5,L59,NA())</f>
        <v>0</v>
      </c>
    </row>
    <row r="58" spans="1:26" ht="96.75" customHeight="1" thickBot="1">
      <c r="B58" s="484"/>
      <c r="C58" s="180" t="s">
        <v>137</v>
      </c>
      <c r="D58" s="99">
        <f>IF('6.0'!$G$9="NA", 0, '6.0'!$G$9)</f>
        <v>0</v>
      </c>
      <c r="E58" s="35"/>
      <c r="F58" s="207" t="str">
        <f>'6.0'!$B$17</f>
        <v>Las estrategias y productos de MyE están incluidos en la política y el plan estratégico nacional del sector de la salud</v>
      </c>
      <c r="G58" s="188">
        <f>IF('6.0'!$G$18="NA",0,'6.0'!$G$18)</f>
        <v>0</v>
      </c>
      <c r="H58" s="136"/>
      <c r="I58" s="143"/>
      <c r="J58" s="35"/>
      <c r="K58" s="180" t="s">
        <v>137</v>
      </c>
      <c r="L58" s="144">
        <f>IF('6.0'!$I$9="NA", 0, '6.0'!$I$9)</f>
        <v>0</v>
      </c>
      <c r="M58" s="209" t="str">
        <f>'6.0'!B17</f>
        <v>Las estrategias y productos de MyE están incluidos en la política y el plan estratégico nacional del sector de la salud</v>
      </c>
      <c r="N58" s="208">
        <f>IF('6.0'!$I$18="NA",0,'6.0'!$I$18)</f>
        <v>0</v>
      </c>
      <c r="O58" s="35"/>
      <c r="P58" s="143"/>
      <c r="Q58" s="238" t="s">
        <v>390</v>
      </c>
      <c r="R58" s="237" t="e">
        <f>IF((D56&gt;=3.5)*AND(D56&lt;=6.99),D56,NA())</f>
        <v>#N/A</v>
      </c>
      <c r="S58" s="237" t="e">
        <f>IF((D57&gt;=3.5)*AND(D57&lt;=6.99),D57,NA())</f>
        <v>#N/A</v>
      </c>
      <c r="T58" s="237" t="e">
        <f>IF((D58&gt;=3.5)*AND(D58&lt;=6.99),D58,NA())</f>
        <v>#N/A</v>
      </c>
      <c r="U58" s="248" t="e">
        <f>IF((D59&gt;=3.5)*AND(D59&lt;=6.99),D59,NA())</f>
        <v>#N/A</v>
      </c>
      <c r="V58" s="238" t="s">
        <v>390</v>
      </c>
      <c r="W58" s="234" t="e">
        <f>IF((L56&gt;=3.5)*AND(L56&lt;=6.99),L56,NA())</f>
        <v>#N/A</v>
      </c>
      <c r="X58" s="234" t="e">
        <f>IF((L57&gt;=3.5)*AND(L57&lt;=6.99),L57,NA())</f>
        <v>#N/A</v>
      </c>
      <c r="Y58" s="237" t="e">
        <f>IF((L58&gt;=3.5)*AND(L58&lt;=6.99),L58,NA())</f>
        <v>#N/A</v>
      </c>
      <c r="Z58" s="248" t="e">
        <f>IF((L59&gt;=3.5)*AND(L59&lt;=6.99),L59,NA())</f>
        <v>#N/A</v>
      </c>
    </row>
    <row r="59" spans="1:26" ht="16" thickBot="1">
      <c r="B59" s="484"/>
      <c r="C59" s="180" t="s">
        <v>138</v>
      </c>
      <c r="D59" s="99">
        <f>IF('6.0'!$G$10="NA",0,'6.0'!$G$10)</f>
        <v>0</v>
      </c>
      <c r="E59" s="35"/>
      <c r="F59" s="206" t="s">
        <v>157</v>
      </c>
      <c r="G59" s="99">
        <f>SUM(G56:G58)</f>
        <v>0</v>
      </c>
      <c r="H59" s="136"/>
      <c r="I59" s="143"/>
      <c r="J59" s="35"/>
      <c r="K59" s="180" t="s">
        <v>138</v>
      </c>
      <c r="L59" s="99">
        <f>IF('6.0'!$I$10="NA",0,'6.0'!$I$10)</f>
        <v>0</v>
      </c>
      <c r="M59" s="176" t="s">
        <v>157</v>
      </c>
      <c r="N59" s="210">
        <f>SUM($N$56:$N$58)</f>
        <v>0</v>
      </c>
      <c r="O59" s="35"/>
      <c r="P59" s="143"/>
      <c r="Q59" s="239" t="s">
        <v>391</v>
      </c>
      <c r="R59" s="237" t="e">
        <f>IF((D56&gt;=7)*AND(D56&lt;=8.49),D56,NA())</f>
        <v>#N/A</v>
      </c>
      <c r="S59" s="237" t="e">
        <f>IF((D57&gt;=7)*AND(D57&lt;=8.49),D57,NA())</f>
        <v>#N/A</v>
      </c>
      <c r="T59" s="234" t="e">
        <f>IF((D58&gt;=7)*AND(D58&lt;=8.49),D58,NA())</f>
        <v>#N/A</v>
      </c>
      <c r="U59" s="235" t="e">
        <f>IF((D59&gt;=7)*AND(D59&lt;=8.49),D59,NA())</f>
        <v>#N/A</v>
      </c>
      <c r="V59" s="239" t="s">
        <v>391</v>
      </c>
      <c r="W59" s="237" t="e">
        <f>IF((L56&gt;=7)*AND(L56&lt;=8.49),L56,NA())</f>
        <v>#N/A</v>
      </c>
      <c r="X59" s="234" t="e">
        <f>IF((L57&gt;=7)*AND(L57&lt;=8.49),L57,NA())</f>
        <v>#N/A</v>
      </c>
      <c r="Y59" s="234" t="e">
        <f>IF((L58&gt;=7)*AND(L58&lt;=8.49),L58,NA())</f>
        <v>#N/A</v>
      </c>
      <c r="Z59" s="235" t="e">
        <f>IF((L59&gt;=7)*AND(L59&lt;=8.49),L59,NA())</f>
        <v>#N/A</v>
      </c>
    </row>
    <row r="60" spans="1:26">
      <c r="B60" s="484"/>
      <c r="C60" s="145"/>
      <c r="D60" s="136"/>
      <c r="E60" s="35"/>
      <c r="F60" s="136"/>
      <c r="H60" s="136"/>
      <c r="I60" s="146"/>
      <c r="J60" s="136"/>
      <c r="K60" s="141"/>
      <c r="L60" s="141"/>
      <c r="M60" s="136"/>
      <c r="O60" s="35"/>
      <c r="P60" s="143"/>
      <c r="Q60" s="240" t="s">
        <v>392</v>
      </c>
      <c r="R60" s="234" t="e">
        <f>IF((D56&gt;=8.5),D56,NA())</f>
        <v>#N/A</v>
      </c>
      <c r="S60" s="234" t="e">
        <f>IF((D57&gt;=8.5),D57,NA())</f>
        <v>#N/A</v>
      </c>
      <c r="T60" s="234" t="e">
        <f>IF((D58&gt;=8.5),D58,NA())</f>
        <v>#N/A</v>
      </c>
      <c r="U60" s="235" t="e">
        <f>IF((D59&gt;=8.5),D59,NA())</f>
        <v>#N/A</v>
      </c>
      <c r="V60" s="240" t="s">
        <v>392</v>
      </c>
      <c r="W60" s="234" t="e">
        <f>IF((L56&gt;=8.5),L56,NA())</f>
        <v>#N/A</v>
      </c>
      <c r="X60" s="237" t="e">
        <f>IF((L57&gt;=8.5),L57,NA())</f>
        <v>#N/A</v>
      </c>
      <c r="Y60" s="234" t="e">
        <f>IF((L58&gt;=8.5),L58,NA())</f>
        <v>#N/A</v>
      </c>
      <c r="Z60" s="235" t="e">
        <f>IF((L59&gt;=8.5),L59,NA())</f>
        <v>#N/A</v>
      </c>
    </row>
    <row r="61" spans="1:26" ht="16" thickBot="1">
      <c r="B61" s="485"/>
      <c r="C61" s="175"/>
      <c r="D61" s="141"/>
      <c r="E61" s="35"/>
      <c r="F61" s="300"/>
      <c r="G61" s="35"/>
      <c r="H61" s="35"/>
      <c r="I61" s="151"/>
      <c r="J61" s="35"/>
      <c r="K61" s="141"/>
      <c r="L61" s="141"/>
      <c r="M61" s="300"/>
      <c r="N61" s="35"/>
      <c r="O61" s="35"/>
      <c r="P61" s="151"/>
      <c r="Q61" s="109"/>
      <c r="R61" s="109"/>
      <c r="S61" s="109"/>
      <c r="T61" s="109"/>
      <c r="U61" s="233"/>
      <c r="V61" s="109"/>
      <c r="W61" s="109"/>
      <c r="X61" s="109"/>
      <c r="Y61" s="109"/>
      <c r="Z61" s="233"/>
    </row>
    <row r="62" spans="1:26" ht="24" thickBot="1">
      <c r="B62" s="477" t="str">
        <f>'7.0'!A1</f>
        <v xml:space="preserve">7.0 Monitoreo de rutina </v>
      </c>
      <c r="C62" s="472" t="s">
        <v>107</v>
      </c>
      <c r="D62" s="460"/>
      <c r="E62" s="460"/>
      <c r="F62" s="460"/>
      <c r="G62" s="460"/>
      <c r="H62" s="460"/>
      <c r="I62" s="461"/>
      <c r="J62" s="459" t="s">
        <v>108</v>
      </c>
      <c r="K62" s="460"/>
      <c r="L62" s="460"/>
      <c r="M62" s="460"/>
      <c r="N62" s="460"/>
      <c r="O62" s="460"/>
      <c r="P62" s="461"/>
      <c r="Q62" s="242"/>
      <c r="R62" s="242"/>
      <c r="S62" s="242"/>
      <c r="T62" s="242"/>
      <c r="U62" s="243"/>
      <c r="V62" s="241"/>
      <c r="W62" s="242"/>
      <c r="X62" s="242"/>
      <c r="Y62" s="242"/>
      <c r="Z62" s="243"/>
    </row>
    <row r="63" spans="1:26" ht="24" thickBot="1">
      <c r="B63" s="478"/>
      <c r="C63" s="173"/>
      <c r="D63" s="138"/>
      <c r="E63" s="35"/>
      <c r="F63" s="195" t="s">
        <v>35</v>
      </c>
      <c r="G63" s="192" t="s">
        <v>158</v>
      </c>
      <c r="H63" s="35"/>
      <c r="I63" s="139"/>
      <c r="J63" s="138"/>
      <c r="K63" s="141"/>
      <c r="L63" s="141"/>
      <c r="M63" s="195" t="s">
        <v>35</v>
      </c>
      <c r="N63" s="192" t="s">
        <v>158</v>
      </c>
      <c r="O63" s="35"/>
      <c r="P63" s="142"/>
      <c r="Q63" s="109"/>
      <c r="R63" s="109"/>
      <c r="S63" s="109"/>
      <c r="T63" s="109"/>
      <c r="U63" s="233"/>
      <c r="V63" s="109"/>
      <c r="W63" s="109"/>
      <c r="X63" s="109"/>
      <c r="Y63" s="109"/>
      <c r="Z63" s="233"/>
    </row>
    <row r="64" spans="1:26" ht="126" customHeight="1">
      <c r="A64" s="153"/>
      <c r="B64" s="478"/>
      <c r="C64" s="179" t="s">
        <v>41</v>
      </c>
      <c r="D64" s="99">
        <f>('7.0'!$G$3+'7.0'!$G$11)/2</f>
        <v>0</v>
      </c>
      <c r="E64" s="35"/>
      <c r="F64" s="187" t="str">
        <f>+'7.0'!$B$3</f>
        <v>Instrumentos y equipos esenciales para el manejo de datos (por ejemplo: formularios de recopilación, transferencia, almacenamiento, análisis)</v>
      </c>
      <c r="G64" s="188">
        <f>(SUMIF('7.0'!$G$4:$G$8,"&lt;&gt;NA"))/5</f>
        <v>0</v>
      </c>
      <c r="H64" s="136"/>
      <c r="I64" s="143"/>
      <c r="J64" s="35"/>
      <c r="K64" s="179" t="s">
        <v>41</v>
      </c>
      <c r="L64" s="144">
        <f>('7.0'!$I$3+'7.0'!$I$11)/2</f>
        <v>0</v>
      </c>
      <c r="M64" s="187" t="str">
        <f>+'7.0'!$B$3</f>
        <v>Instrumentos y equipos esenciales para el manejo de datos (por ejemplo: formularios de recopilación, transferencia, almacenamiento, análisis)</v>
      </c>
      <c r="N64" s="188">
        <f>(SUMIF('7.0'!$I$4:$I$8,"&lt;&gt;NA"))/5</f>
        <v>0</v>
      </c>
      <c r="O64" s="35"/>
      <c r="P64" s="143"/>
      <c r="Q64" s="234"/>
      <c r="R64" s="234" t="s">
        <v>41</v>
      </c>
      <c r="S64" s="234" t="s">
        <v>125</v>
      </c>
      <c r="T64" s="234" t="s">
        <v>137</v>
      </c>
      <c r="U64" s="235" t="s">
        <v>138</v>
      </c>
      <c r="V64" s="234"/>
      <c r="W64" s="234" t="s">
        <v>41</v>
      </c>
      <c r="X64" s="234" t="s">
        <v>125</v>
      </c>
      <c r="Y64" s="234" t="s">
        <v>137</v>
      </c>
      <c r="Z64" s="235" t="s">
        <v>138</v>
      </c>
    </row>
    <row r="65" spans="1:26" ht="91" thickBot="1">
      <c r="B65" s="478"/>
      <c r="C65" s="180" t="s">
        <v>125</v>
      </c>
      <c r="D65" s="99">
        <f>$G$66/2</f>
        <v>0</v>
      </c>
      <c r="E65" s="35"/>
      <c r="F65" s="184" t="str">
        <f>+'7.0'!$B$11</f>
        <v>Directrices de MyE para documentar los procedimientos recopilar, registrar, consolidar e informar acerca de los datos de rutina</v>
      </c>
      <c r="G65" s="160">
        <f>(SUMIF('7.0'!$G$12:$G$17,"&lt;&gt;NA"))/5</f>
        <v>0</v>
      </c>
      <c r="H65" s="136"/>
      <c r="I65" s="143"/>
      <c r="J65" s="35"/>
      <c r="K65" s="180" t="s">
        <v>125</v>
      </c>
      <c r="L65" s="144">
        <f>$N$66/2</f>
        <v>0</v>
      </c>
      <c r="M65" s="184" t="str">
        <f>+'7.0'!$B$11</f>
        <v>Directrices de MyE para documentar los procedimientos recopilar, registrar, consolidar e informar acerca de los datos de rutina</v>
      </c>
      <c r="N65" s="160">
        <f>(SUMIF('7.0'!$I$12:$I$17,"&lt;&gt;NA"))/5</f>
        <v>0</v>
      </c>
      <c r="O65" s="35"/>
      <c r="P65" s="143"/>
      <c r="Q65" s="236" t="s">
        <v>389</v>
      </c>
      <c r="R65" s="234">
        <f>IF(D64&lt;3.5,D64,NA())</f>
        <v>0</v>
      </c>
      <c r="S65" s="234">
        <f>IF(D65&lt;3.5,D65,NA())</f>
        <v>0</v>
      </c>
      <c r="T65" s="237">
        <f>IF(D66&lt;3.5,D66,NA())</f>
        <v>0</v>
      </c>
      <c r="U65" s="235">
        <f>IF(D67&lt;3.5,D67,NA())</f>
        <v>0</v>
      </c>
      <c r="V65" s="236" t="s">
        <v>389</v>
      </c>
      <c r="W65" s="237">
        <f>IF(L64&lt;3.5,L64,NA())</f>
        <v>0</v>
      </c>
      <c r="X65" s="237">
        <f>IF(L65&lt;3.5,L65,NA())</f>
        <v>0</v>
      </c>
      <c r="Y65" s="237">
        <f>IF(L66&lt;3.5,L66,NA())</f>
        <v>0</v>
      </c>
      <c r="Z65" s="248">
        <f>IF(L67&lt;3.5,L67,NA())</f>
        <v>0</v>
      </c>
    </row>
    <row r="66" spans="1:26" ht="16" thickBot="1">
      <c r="B66" s="478"/>
      <c r="C66" s="180" t="s">
        <v>137</v>
      </c>
      <c r="D66" s="99">
        <f>(IF('7.0'!$G$9="NA", 0,'7.0'!$G$9) + IF('7.0'!$G$18="NA",0,'7.0'!$G$18))/2</f>
        <v>0</v>
      </c>
      <c r="E66" s="35"/>
      <c r="F66" s="167" t="s">
        <v>157</v>
      </c>
      <c r="G66" s="168">
        <f>SUM($G$64:$G$65)</f>
        <v>0</v>
      </c>
      <c r="H66" s="136"/>
      <c r="I66" s="143"/>
      <c r="J66" s="35"/>
      <c r="K66" s="180" t="s">
        <v>137</v>
      </c>
      <c r="L66" s="144">
        <f>(IF('7.0'!$I$9="NA", 0,'7.0'!$I$9) + IF('7.0'!$I$18="NA",0,'7.0'!$I$18))/2</f>
        <v>0</v>
      </c>
      <c r="M66" s="167" t="s">
        <v>157</v>
      </c>
      <c r="N66" s="168">
        <f>SUM($N$64:$N$65)</f>
        <v>0</v>
      </c>
      <c r="O66" s="35"/>
      <c r="P66" s="143"/>
      <c r="Q66" s="238" t="s">
        <v>390</v>
      </c>
      <c r="R66" s="237" t="e">
        <f>IF((D64&gt;=3.5)*AND(D64&lt;=6.99),D64,NA())</f>
        <v>#N/A</v>
      </c>
      <c r="S66" s="237" t="e">
        <f>IF((D65&gt;=3.5)*AND(D65&lt;=6.99),D65,NA())</f>
        <v>#N/A</v>
      </c>
      <c r="T66" s="234" t="e">
        <f>IF((D66&gt;=3.5)*AND(D66&lt;=6.99),D66,NA())</f>
        <v>#N/A</v>
      </c>
      <c r="U66" s="248" t="e">
        <f>IF((D67&gt;=3.5)*AND(D67&lt;=6.99),D67,NA())</f>
        <v>#N/A</v>
      </c>
      <c r="V66" s="238" t="s">
        <v>390</v>
      </c>
      <c r="W66" s="234" t="e">
        <f>IF((L64&gt;=3.5)*AND(L64&lt;=6.99),L64,NA())</f>
        <v>#N/A</v>
      </c>
      <c r="X66" s="234" t="e">
        <f>IF((L65&gt;=3.5)*AND(L65&lt;=6.99),L65,NA())</f>
        <v>#N/A</v>
      </c>
      <c r="Y66" s="237" t="e">
        <f>IF((L66&gt;=3.5)*AND(L66&lt;=6.99),L66,NA())</f>
        <v>#N/A</v>
      </c>
      <c r="Z66" s="235" t="e">
        <f>IF((L67&gt;=3.5)*AND(L67&lt;=6.99),L67,NA())</f>
        <v>#N/A</v>
      </c>
    </row>
    <row r="67" spans="1:26">
      <c r="B67" s="478"/>
      <c r="C67" s="180" t="s">
        <v>138</v>
      </c>
      <c r="D67" s="99">
        <f>(IF('7.0'!$G$10="NA", 0,'7.0'!$G$10)+IF('7.0'!$G$19="NA",0,'7.0'!$G$19))/2</f>
        <v>0</v>
      </c>
      <c r="E67" s="35"/>
      <c r="F67" s="136"/>
      <c r="G67" s="136"/>
      <c r="H67" s="136"/>
      <c r="I67" s="143"/>
      <c r="J67" s="35"/>
      <c r="K67" s="180" t="s">
        <v>138</v>
      </c>
      <c r="L67" s="99">
        <f>(IF('7.0'!$I$10="NA", 0,'7.0'!$I$10)+IF('7.0'!$I$19="NA",0,'7.0'!$I$19))/2</f>
        <v>0</v>
      </c>
      <c r="M67" s="136"/>
      <c r="N67" s="136"/>
      <c r="O67" s="35"/>
      <c r="P67" s="143"/>
      <c r="Q67" s="239" t="s">
        <v>391</v>
      </c>
      <c r="R67" s="234" t="e">
        <f>IF((D64&gt;=7)*AND(D64&lt;=8.49),D64,NA())</f>
        <v>#N/A</v>
      </c>
      <c r="S67" s="234" t="e">
        <f>IF((D65&gt;=7)*AND(D65&lt;=8.49),D65,NA())</f>
        <v>#N/A</v>
      </c>
      <c r="T67" s="234" t="e">
        <f>IF((D66&gt;=7)*AND(D66&lt;=8.49),D66,NA())</f>
        <v>#N/A</v>
      </c>
      <c r="U67" s="235" t="e">
        <f>IF((D67&gt;=7)*AND(D67&lt;=8.49),D67,NA())</f>
        <v>#N/A</v>
      </c>
      <c r="V67" s="239" t="s">
        <v>391</v>
      </c>
      <c r="W67" s="234" t="e">
        <f>IF((L64&gt;=7)*AND(L64&lt;=8.49),L64,NA())</f>
        <v>#N/A</v>
      </c>
      <c r="X67" s="234" t="e">
        <f>IF((L65&gt;=7)*AND(L65&lt;=8.49),L65,NA())</f>
        <v>#N/A</v>
      </c>
      <c r="Y67" s="234" t="e">
        <f>IF((L66&gt;=7)*AND(L66&lt;=8.49),L66,NA())</f>
        <v>#N/A</v>
      </c>
      <c r="Z67" s="235" t="e">
        <f>IF((L67&gt;=7)*AND(L67&lt;=8.49),L67,NA())</f>
        <v>#N/A</v>
      </c>
    </row>
    <row r="68" spans="1:26">
      <c r="B68" s="478"/>
      <c r="C68" s="166"/>
      <c r="D68" s="145"/>
      <c r="E68" s="35"/>
      <c r="F68" s="136"/>
      <c r="H68" s="136"/>
      <c r="I68" s="146"/>
      <c r="J68" s="145"/>
      <c r="K68" s="141"/>
      <c r="L68" s="141"/>
      <c r="M68" s="136"/>
      <c r="O68" s="35"/>
      <c r="P68" s="143"/>
      <c r="Q68" s="240" t="s">
        <v>392</v>
      </c>
      <c r="R68" s="318" t="e">
        <f>IF((D64&gt;=8.5),D64,NA())</f>
        <v>#N/A</v>
      </c>
      <c r="S68" s="234" t="e">
        <f>IF((D65&gt;=8.5),D65,NA())</f>
        <v>#N/A</v>
      </c>
      <c r="T68" s="237" t="e">
        <f>IF((D66&gt;=8.5),D66,NA())</f>
        <v>#N/A</v>
      </c>
      <c r="U68" s="248" t="e">
        <f>IF((D67&gt;=8.5),D67,NA())</f>
        <v>#N/A</v>
      </c>
      <c r="V68" s="240" t="s">
        <v>392</v>
      </c>
      <c r="W68" s="237" t="e">
        <f>IF((L64&gt;=8.5),L64,NA())</f>
        <v>#N/A</v>
      </c>
      <c r="X68" s="237" t="e">
        <f>IF((L65&gt;=8.5),L65,NA())</f>
        <v>#N/A</v>
      </c>
      <c r="Y68" s="234" t="e">
        <f>IF((L66&gt;=8.5),L66,NA())</f>
        <v>#N/A</v>
      </c>
      <c r="Z68" s="248" t="e">
        <f>IF((L67&gt;=8.5),L67,NA())</f>
        <v>#N/A</v>
      </c>
    </row>
    <row r="69" spans="1:26" ht="16" thickBot="1">
      <c r="B69" s="479"/>
      <c r="C69" s="170"/>
      <c r="D69" s="141"/>
      <c r="E69" s="35"/>
      <c r="F69" s="300"/>
      <c r="G69" s="35"/>
      <c r="H69" s="35"/>
      <c r="I69" s="151"/>
      <c r="J69" s="35"/>
      <c r="K69" s="141"/>
      <c r="L69" s="141"/>
      <c r="M69" s="300"/>
      <c r="N69" s="35"/>
      <c r="O69" s="35"/>
      <c r="P69" s="151"/>
      <c r="Q69" s="109"/>
      <c r="R69" s="109"/>
      <c r="S69" s="109"/>
      <c r="T69" s="109"/>
      <c r="U69" s="233"/>
      <c r="V69" s="109"/>
      <c r="W69" s="109"/>
      <c r="X69" s="109"/>
      <c r="Y69" s="109"/>
      <c r="Z69" s="233"/>
    </row>
    <row r="70" spans="1:26" ht="24" thickBot="1">
      <c r="B70" s="474" t="str">
        <f>'8.0'!A1</f>
        <v>8.0 Encuestas y vigilancia</v>
      </c>
      <c r="C70" s="472" t="s">
        <v>107</v>
      </c>
      <c r="D70" s="460"/>
      <c r="E70" s="460"/>
      <c r="F70" s="460"/>
      <c r="G70" s="460"/>
      <c r="H70" s="460"/>
      <c r="I70" s="461"/>
      <c r="J70" s="460" t="s">
        <v>108</v>
      </c>
      <c r="K70" s="460"/>
      <c r="L70" s="460"/>
      <c r="M70" s="460"/>
      <c r="N70" s="460"/>
      <c r="O70" s="460"/>
      <c r="P70" s="461"/>
      <c r="Q70" s="242"/>
      <c r="R70" s="242"/>
      <c r="S70" s="242"/>
      <c r="T70" s="242"/>
      <c r="U70" s="243"/>
      <c r="V70" s="241"/>
      <c r="W70" s="242"/>
      <c r="X70" s="242"/>
      <c r="Y70" s="242"/>
      <c r="Z70" s="243"/>
    </row>
    <row r="71" spans="1:26" ht="24" thickBot="1">
      <c r="B71" s="475"/>
      <c r="C71" s="138"/>
      <c r="D71" s="138"/>
      <c r="E71" s="35"/>
      <c r="F71" s="195" t="s">
        <v>35</v>
      </c>
      <c r="G71" s="192" t="s">
        <v>158</v>
      </c>
      <c r="H71" s="35"/>
      <c r="I71" s="139"/>
      <c r="J71" s="138"/>
      <c r="K71" s="140"/>
      <c r="L71" s="140"/>
      <c r="M71" s="195" t="s">
        <v>35</v>
      </c>
      <c r="N71" s="192" t="s">
        <v>158</v>
      </c>
      <c r="O71" s="35"/>
      <c r="P71" s="142"/>
      <c r="Q71" s="109"/>
      <c r="R71" s="109"/>
      <c r="S71" s="109"/>
      <c r="T71" s="109"/>
      <c r="U71" s="233"/>
      <c r="V71" s="109"/>
      <c r="W71" s="109"/>
      <c r="X71" s="109"/>
      <c r="Y71" s="109"/>
      <c r="Z71" s="233"/>
    </row>
    <row r="72" spans="1:26" ht="75">
      <c r="A72" s="153"/>
      <c r="B72" s="475"/>
      <c r="C72" s="179" t="s">
        <v>41</v>
      </c>
      <c r="D72" s="99">
        <f>('8.0'!$G$3+'8.0'!$G$9+'8.0'!$G$15)/3</f>
        <v>0</v>
      </c>
      <c r="E72" s="35"/>
      <c r="F72" s="190" t="str">
        <f>+'8.0'!$B$3</f>
        <v>Base de datos con información relevante de las encuestas y de vigilancia epidemiológica (inventario).</v>
      </c>
      <c r="G72" s="188">
        <f>(SUMIF('8.0'!$G$4:$G$5,"&lt;&gt;NA"))/2</f>
        <v>0</v>
      </c>
      <c r="H72" s="136"/>
      <c r="I72" s="143"/>
      <c r="J72" s="35"/>
      <c r="K72" s="179" t="s">
        <v>41</v>
      </c>
      <c r="L72" s="144">
        <f>('8.0'!$I$3+'8.0'!$I$9+'8.0'!$I$15)/3</f>
        <v>0</v>
      </c>
      <c r="M72" s="190" t="str">
        <f>+'8.0'!$B$3</f>
        <v>Base de datos con información relevante de las encuestas y de vigilancia epidemiológica (inventario).</v>
      </c>
      <c r="N72" s="188">
        <f>(SUMIF('8.0'!$I$4:$I$5,"&lt;&gt;NA"))/2</f>
        <v>0</v>
      </c>
      <c r="O72" s="35"/>
      <c r="P72" s="143"/>
      <c r="Q72" s="234"/>
      <c r="R72" s="234" t="s">
        <v>41</v>
      </c>
      <c r="S72" s="234" t="s">
        <v>125</v>
      </c>
      <c r="T72" s="234" t="s">
        <v>137</v>
      </c>
      <c r="U72" s="235" t="s">
        <v>138</v>
      </c>
      <c r="V72" s="234"/>
      <c r="W72" s="234" t="s">
        <v>41</v>
      </c>
      <c r="X72" s="234" t="s">
        <v>125</v>
      </c>
      <c r="Y72" s="234" t="s">
        <v>137</v>
      </c>
      <c r="Z72" s="235" t="s">
        <v>138</v>
      </c>
    </row>
    <row r="73" spans="1:26" ht="45">
      <c r="B73" s="475"/>
      <c r="C73" s="180" t="s">
        <v>125</v>
      </c>
      <c r="D73" s="99">
        <f>$G$75/3</f>
        <v>0</v>
      </c>
      <c r="E73" s="35"/>
      <c r="F73" s="185" t="str">
        <f>+'8.0'!$B$9</f>
        <v>Protocolos para encuestas y vigilancia rutinaria</v>
      </c>
      <c r="G73" s="159">
        <f>(SUMIF('8.0'!$G$10:$G$11,"&lt;&gt;NA"))/2</f>
        <v>0</v>
      </c>
      <c r="H73" s="136"/>
      <c r="I73" s="143"/>
      <c r="J73" s="35"/>
      <c r="K73" s="180" t="s">
        <v>125</v>
      </c>
      <c r="L73" s="144">
        <f>$N$75/3</f>
        <v>0</v>
      </c>
      <c r="M73" s="185" t="str">
        <f>+'8.0'!$B$9</f>
        <v>Protocolos para encuestas y vigilancia rutinaria</v>
      </c>
      <c r="N73" s="159">
        <f>(SUMIF('8.0'!$I$10:$I$11,"&lt;&gt;NA"))/2</f>
        <v>0</v>
      </c>
      <c r="O73" s="35"/>
      <c r="P73" s="143"/>
      <c r="Q73" s="236" t="s">
        <v>389</v>
      </c>
      <c r="R73" s="234">
        <f>IF(D72&lt;3.5,D72,NA())</f>
        <v>0</v>
      </c>
      <c r="S73" s="234">
        <f>IF(D73&lt;3.5,D73,NA())</f>
        <v>0</v>
      </c>
      <c r="T73" s="234">
        <f>IF(D74&lt;3.5,D74,NA())</f>
        <v>0</v>
      </c>
      <c r="U73" s="235">
        <f>IF(D75&lt;3.5,D75,NA())</f>
        <v>0</v>
      </c>
      <c r="V73" s="236" t="s">
        <v>389</v>
      </c>
      <c r="W73" s="237">
        <f>IF(L72&lt;3.5,L72,NA())</f>
        <v>0</v>
      </c>
      <c r="X73" s="237">
        <f>IF(L73&lt;3.5,L73,NA())</f>
        <v>0</v>
      </c>
      <c r="Y73" s="237">
        <f>IF(L74&lt;3.5,L74,NA())</f>
        <v>0</v>
      </c>
      <c r="Z73" s="248">
        <f>IF(L75&lt;3.5,L75,NA())</f>
        <v>0</v>
      </c>
    </row>
    <row r="74" spans="1:26" ht="31" thickBot="1">
      <c r="B74" s="475"/>
      <c r="C74" s="180" t="s">
        <v>137</v>
      </c>
      <c r="D74" s="99">
        <f>(IF('8.0'!$G$7="NA",0,'8.0'!$G$7)+IF('8.0'!$G$19="NA",0,'8.0'!$G$19))/2</f>
        <v>0</v>
      </c>
      <c r="E74" s="35"/>
      <c r="F74" s="186" t="str">
        <f>+'8.0'!$B$15</f>
        <v xml:space="preserve">Sistema de vigilancia funcional </v>
      </c>
      <c r="G74" s="160">
        <f>(SUMIF('8.0'!$G$16:$G$18,"&lt;&gt;NA"))/3</f>
        <v>0</v>
      </c>
      <c r="H74" s="136"/>
      <c r="I74" s="143"/>
      <c r="J74" s="35"/>
      <c r="K74" s="180" t="s">
        <v>137</v>
      </c>
      <c r="L74" s="144">
        <f>(IF('8.0'!$I$7="NA",0,'8.0'!$I$7)+IF('8.0'!$I$19="NA",0,'8.0'!$I$19))/2</f>
        <v>0</v>
      </c>
      <c r="M74" s="186" t="str">
        <f>+'8.0'!$B$15</f>
        <v xml:space="preserve">Sistema de vigilancia funcional </v>
      </c>
      <c r="N74" s="160">
        <f>(SUMIF('8.0'!$I$16:$I$18,"&lt;&gt;NA"))/3</f>
        <v>0</v>
      </c>
      <c r="O74" s="35"/>
      <c r="P74" s="143"/>
      <c r="Q74" s="238" t="s">
        <v>390</v>
      </c>
      <c r="R74" s="237" t="e">
        <f>IF((D72&gt;=3.5)*AND(D72&lt;=6.99),D72,NA())</f>
        <v>#N/A</v>
      </c>
      <c r="S74" s="237" t="e">
        <f>IF((D73&gt;=3.5)*AND(D73&lt;=6.99),D73,NA())</f>
        <v>#N/A</v>
      </c>
      <c r="T74" s="237" t="e">
        <f>IF((D74&gt;=3.5)*AND(D74&lt;=6.99),D74,NA())</f>
        <v>#N/A</v>
      </c>
      <c r="U74" s="248" t="e">
        <f>IF((D75&gt;=3.5)*AND(D75&lt;=6.99),D75,NA())</f>
        <v>#N/A</v>
      </c>
      <c r="V74" s="238" t="s">
        <v>390</v>
      </c>
      <c r="W74" s="234" t="e">
        <f>IF((L72&gt;=3.5)*AND(L72&lt;=6.99),L72,NA())</f>
        <v>#N/A</v>
      </c>
      <c r="X74" s="237" t="e">
        <f>IF((L73&gt;=3.5)*AND(L73&lt;=6.99),L73,NA())</f>
        <v>#N/A</v>
      </c>
      <c r="Y74" s="234" t="e">
        <f>IF((L74&gt;=3.5)*AND(L74&lt;=6.99),L74,NA())</f>
        <v>#N/A</v>
      </c>
      <c r="Z74" s="235" t="e">
        <f>IF((L75&gt;=3.5)*AND(L75&lt;=6.99),L75,NA())</f>
        <v>#N/A</v>
      </c>
    </row>
    <row r="75" spans="1:26" ht="16" thickBot="1">
      <c r="B75" s="475"/>
      <c r="C75" s="180" t="s">
        <v>138</v>
      </c>
      <c r="D75" s="99">
        <f>(IF('8.0'!$G$8="NA",0,'8.0'!$G$8)+IF('8.0'!$G$20="NA",0,'8.0'!$G$20))/2</f>
        <v>0</v>
      </c>
      <c r="E75" s="35"/>
      <c r="F75" s="167" t="s">
        <v>157</v>
      </c>
      <c r="G75" s="168">
        <f>SUM($G$72:$G$74)</f>
        <v>0</v>
      </c>
      <c r="H75" s="136"/>
      <c r="I75" s="143"/>
      <c r="J75" s="35"/>
      <c r="K75" s="180" t="s">
        <v>138</v>
      </c>
      <c r="L75" s="144">
        <f>(IF('8.0'!$I$8="NA",0,'8.0'!$I$8)+IF('8.0'!$I$20="NA",0,'8.0'!$I$20))/2</f>
        <v>0</v>
      </c>
      <c r="M75" s="177" t="s">
        <v>157</v>
      </c>
      <c r="N75" s="168">
        <f>SUM($N$72:$N$74)</f>
        <v>0</v>
      </c>
      <c r="O75" s="35"/>
      <c r="P75" s="143"/>
      <c r="Q75" s="239" t="s">
        <v>391</v>
      </c>
      <c r="R75" s="237" t="e">
        <f>IF((D72&gt;=7)*AND(D72&lt;=8.49),D72,NA())</f>
        <v>#N/A</v>
      </c>
      <c r="S75" s="234" t="e">
        <f>IF((D73&gt;=7)*AND(D73&lt;=8.49),D73,NA())</f>
        <v>#N/A</v>
      </c>
      <c r="T75" s="234" t="e">
        <f>IF((D74&gt;=7)*AND(D74&lt;=8.49),D74,NA())</f>
        <v>#N/A</v>
      </c>
      <c r="U75" s="235" t="e">
        <f>IF((D75&gt;=7)*AND(D75&lt;=8.49),D75,NA())</f>
        <v>#N/A</v>
      </c>
      <c r="V75" s="239" t="s">
        <v>391</v>
      </c>
      <c r="W75" s="234" t="e">
        <f>IF((L72&gt;=7)*AND(L72&lt;=8.49),L72,NA())</f>
        <v>#N/A</v>
      </c>
      <c r="X75" s="234" t="e">
        <f>IF((L73&gt;=7)*AND(L73&lt;=8.49),L73,NA())</f>
        <v>#N/A</v>
      </c>
      <c r="Y75" s="237" t="e">
        <f>IF((L74&gt;=7)*AND(L74&lt;=8.49),L74,NA())</f>
        <v>#N/A</v>
      </c>
      <c r="Z75" s="248" t="e">
        <f>IF((L75&gt;=7)*AND(L75&lt;=8.49),L75,NA())</f>
        <v>#N/A</v>
      </c>
    </row>
    <row r="76" spans="1:26">
      <c r="B76" s="475"/>
      <c r="C76" s="145"/>
      <c r="D76" s="145"/>
      <c r="E76" s="35"/>
      <c r="F76" s="136"/>
      <c r="G76" s="136"/>
      <c r="H76" s="136"/>
      <c r="I76" s="146"/>
      <c r="J76" s="145"/>
      <c r="K76" s="141"/>
      <c r="L76" s="141"/>
      <c r="M76" s="136"/>
      <c r="N76" s="136"/>
      <c r="O76" s="35"/>
      <c r="P76" s="143"/>
      <c r="Q76" s="240" t="s">
        <v>392</v>
      </c>
      <c r="R76" s="234" t="e">
        <f>IF((D72&gt;=8.5),D72,NA())</f>
        <v>#N/A</v>
      </c>
      <c r="S76" s="234" t="e">
        <f>IF((D73&gt;=8.5),D73,NA())</f>
        <v>#N/A</v>
      </c>
      <c r="T76" s="234" t="e">
        <f>IF((D74&gt;=8.5),D74,NA())</f>
        <v>#N/A</v>
      </c>
      <c r="U76" s="235" t="e">
        <f>IF((D75&gt;=8.5),D75,NA())</f>
        <v>#N/A</v>
      </c>
      <c r="V76" s="240" t="s">
        <v>392</v>
      </c>
      <c r="W76" s="234" t="e">
        <f>IF((L72&gt;=8.5),L72,NA())</f>
        <v>#N/A</v>
      </c>
      <c r="X76" s="234" t="e">
        <f>IF((L73&gt;=8.5),L73,NA())</f>
        <v>#N/A</v>
      </c>
      <c r="Y76" s="234" t="e">
        <f>IF((L74&gt;=8.5),L74,NA())</f>
        <v>#N/A</v>
      </c>
      <c r="Z76" s="235" t="e">
        <f>IF((L75&gt;=8.5),L75,NA())</f>
        <v>#N/A</v>
      </c>
    </row>
    <row r="77" spans="1:26">
      <c r="B77" s="475"/>
      <c r="C77" s="145"/>
      <c r="D77" s="145"/>
      <c r="E77" s="35"/>
      <c r="F77" s="136"/>
      <c r="H77" s="136"/>
      <c r="I77" s="146"/>
      <c r="J77" s="145"/>
      <c r="K77" s="141"/>
      <c r="L77" s="141"/>
      <c r="M77" s="136"/>
      <c r="O77" s="35"/>
      <c r="P77" s="143"/>
      <c r="Q77" s="109"/>
      <c r="R77" s="109"/>
      <c r="S77" s="109"/>
      <c r="T77" s="109"/>
      <c r="U77" s="233"/>
      <c r="V77" s="109"/>
      <c r="W77" s="109"/>
      <c r="X77" s="109"/>
      <c r="Y77" s="109"/>
      <c r="Z77" s="233"/>
    </row>
    <row r="78" spans="1:26" ht="16" thickBot="1">
      <c r="B78" s="476"/>
      <c r="C78" s="175"/>
      <c r="D78" s="141"/>
      <c r="E78" s="35"/>
      <c r="F78" s="300"/>
      <c r="G78" s="35"/>
      <c r="H78" s="35"/>
      <c r="I78" s="151"/>
      <c r="J78" s="35"/>
      <c r="K78" s="141"/>
      <c r="L78" s="141"/>
      <c r="M78" s="300"/>
      <c r="N78" s="35"/>
      <c r="O78" s="35"/>
      <c r="P78" s="151"/>
      <c r="Q78" s="109"/>
      <c r="R78" s="109"/>
      <c r="S78" s="109"/>
      <c r="T78" s="109"/>
      <c r="U78" s="233"/>
      <c r="V78" s="109"/>
      <c r="W78" s="109"/>
      <c r="X78" s="109"/>
      <c r="Y78" s="109"/>
      <c r="Z78" s="233"/>
    </row>
    <row r="79" spans="1:26" ht="24" thickBot="1">
      <c r="B79" s="477" t="str">
        <f>'9.0'!A1</f>
        <v>9.0 Bases de datos nacionales y subnacionales</v>
      </c>
      <c r="C79" s="472" t="s">
        <v>107</v>
      </c>
      <c r="D79" s="460"/>
      <c r="E79" s="460"/>
      <c r="F79" s="460"/>
      <c r="G79" s="460"/>
      <c r="H79" s="460"/>
      <c r="I79" s="461"/>
      <c r="J79" s="460" t="s">
        <v>108</v>
      </c>
      <c r="K79" s="460"/>
      <c r="L79" s="460"/>
      <c r="M79" s="460"/>
      <c r="N79" s="460"/>
      <c r="O79" s="460"/>
      <c r="P79" s="461"/>
      <c r="Q79" s="242"/>
      <c r="R79" s="242"/>
      <c r="S79" s="242"/>
      <c r="T79" s="242"/>
      <c r="U79" s="243"/>
      <c r="V79" s="241"/>
      <c r="W79" s="242"/>
      <c r="X79" s="242"/>
      <c r="Y79" s="242"/>
      <c r="Z79" s="243"/>
    </row>
    <row r="80" spans="1:26" ht="24" thickBot="1">
      <c r="B80" s="478"/>
      <c r="C80" s="173"/>
      <c r="D80" s="138"/>
      <c r="E80" s="35"/>
      <c r="F80" s="195" t="s">
        <v>35</v>
      </c>
      <c r="G80" s="192" t="s">
        <v>158</v>
      </c>
      <c r="H80" s="35"/>
      <c r="I80" s="139"/>
      <c r="J80" s="138"/>
      <c r="K80" s="141"/>
      <c r="L80" s="141"/>
      <c r="M80" s="195" t="s">
        <v>35</v>
      </c>
      <c r="N80" s="192" t="s">
        <v>158</v>
      </c>
      <c r="O80" s="35"/>
      <c r="P80" s="142"/>
      <c r="Q80" s="109"/>
      <c r="R80" s="109"/>
      <c r="S80" s="109"/>
      <c r="T80" s="109"/>
      <c r="U80" s="233"/>
      <c r="V80" s="109"/>
      <c r="W80" s="109"/>
      <c r="X80" s="109"/>
      <c r="Y80" s="109"/>
      <c r="Z80" s="233"/>
    </row>
    <row r="81" spans="1:26" ht="85.5" customHeight="1">
      <c r="A81" s="153"/>
      <c r="B81" s="478"/>
      <c r="C81" s="179" t="s">
        <v>41</v>
      </c>
      <c r="D81" s="99">
        <f>('9.0'!$G$3+'9.0'!$G$12)/2</f>
        <v>0</v>
      </c>
      <c r="E81" s="35"/>
      <c r="F81" s="187" t="str">
        <f>+'9.0'!$B$3</f>
        <v>Bases de datos para captar y almacenar en forma electrónica datos generados por y para el sistema de MyE de VIH</v>
      </c>
      <c r="G81" s="188">
        <f>(SUMIF('9.0'!$G$4:$G$9,"&lt;&gt;NA"))/6</f>
        <v>0</v>
      </c>
      <c r="H81" s="136"/>
      <c r="I81" s="143"/>
      <c r="J81" s="35"/>
      <c r="K81" s="179" t="s">
        <v>41</v>
      </c>
      <c r="L81" s="144">
        <f>('9.0'!$I$3+'9.0'!$I$12)/2</f>
        <v>0</v>
      </c>
      <c r="M81" s="187" t="str">
        <f>+'9.0'!$B$3</f>
        <v>Bases de datos para captar y almacenar en forma electrónica datos generados por y para el sistema de MyE de VIH</v>
      </c>
      <c r="N81" s="188">
        <f>(SUMIF('9.0'!$I$4:$I$9,"&lt;&gt;NA"))/6</f>
        <v>0</v>
      </c>
      <c r="O81" s="35"/>
      <c r="P81" s="143"/>
      <c r="Q81" s="234"/>
      <c r="R81" s="234" t="s">
        <v>41</v>
      </c>
      <c r="S81" s="234" t="s">
        <v>125</v>
      </c>
      <c r="T81" s="234" t="s">
        <v>137</v>
      </c>
      <c r="U81" s="235" t="s">
        <v>138</v>
      </c>
      <c r="V81" s="234"/>
      <c r="W81" s="234" t="s">
        <v>41</v>
      </c>
      <c r="X81" s="234" t="s">
        <v>125</v>
      </c>
      <c r="Y81" s="234" t="s">
        <v>137</v>
      </c>
      <c r="Z81" s="235" t="s">
        <v>138</v>
      </c>
    </row>
    <row r="82" spans="1:26" ht="31" thickBot="1">
      <c r="B82" s="478"/>
      <c r="C82" s="180" t="s">
        <v>125</v>
      </c>
      <c r="D82" s="99">
        <f>$G$83/2</f>
        <v>0</v>
      </c>
      <c r="E82" s="35"/>
      <c r="F82" s="184" t="str">
        <f>+'9.0'!$B$12</f>
        <v>Las bases de datos están vinculadas</v>
      </c>
      <c r="G82" s="160">
        <f>(SUMIF('9.0'!$G$13:$G$20,"&lt;&gt;NA"))/8</f>
        <v>0</v>
      </c>
      <c r="H82" s="136"/>
      <c r="I82" s="143"/>
      <c r="J82" s="35"/>
      <c r="K82" s="180" t="s">
        <v>125</v>
      </c>
      <c r="L82" s="144">
        <f>$N$83/2</f>
        <v>0</v>
      </c>
      <c r="M82" s="184" t="str">
        <f>+'9.0'!$B$12</f>
        <v>Las bases de datos están vinculadas</v>
      </c>
      <c r="N82" s="160">
        <f>(SUMIF('9.0'!$I$13:$I$20,"&lt;&gt;NA"))/8</f>
        <v>0</v>
      </c>
      <c r="O82" s="35"/>
      <c r="P82" s="143"/>
      <c r="Q82" s="236" t="s">
        <v>389</v>
      </c>
      <c r="R82" s="234">
        <f>IF(D81&lt;3.5,D81,NA())</f>
        <v>0</v>
      </c>
      <c r="S82" s="234">
        <f>IF(D82&lt;3.5,D82,NA())</f>
        <v>0</v>
      </c>
      <c r="T82" s="237">
        <f>IF(D83&lt;3.5,D83,NA())</f>
        <v>0</v>
      </c>
      <c r="U82" s="235">
        <f>IF(D84&lt;3.5,D84,NA())</f>
        <v>0</v>
      </c>
      <c r="V82" s="236" t="s">
        <v>389</v>
      </c>
      <c r="W82" s="234">
        <f>IF(L81&lt;3.5,L81,NA())</f>
        <v>0</v>
      </c>
      <c r="X82" s="234">
        <f>IF(L82&lt;3.5,L82,NA())</f>
        <v>0</v>
      </c>
      <c r="Y82" s="234">
        <f>IF(L83&lt;3.5,L83,NA())</f>
        <v>0</v>
      </c>
      <c r="Z82" s="235">
        <f>IF(L84&lt;3.5,L84,NA())</f>
        <v>0</v>
      </c>
    </row>
    <row r="83" spans="1:26" ht="16" thickBot="1">
      <c r="B83" s="478"/>
      <c r="C83" s="180" t="s">
        <v>137</v>
      </c>
      <c r="D83" s="99">
        <f>IF('9.0'!$G$21="NA",0,'9.0'!$G$21)</f>
        <v>0</v>
      </c>
      <c r="E83" s="35"/>
      <c r="F83" s="167" t="s">
        <v>157</v>
      </c>
      <c r="G83" s="168">
        <f>SUM($G$81:$G$82)</f>
        <v>0</v>
      </c>
      <c r="H83" s="136"/>
      <c r="I83" s="143"/>
      <c r="J83" s="35"/>
      <c r="K83" s="180" t="s">
        <v>137</v>
      </c>
      <c r="L83" s="144">
        <f>IF('9.0'!$I$21="NA",0,'9.0'!$I$21)</f>
        <v>0</v>
      </c>
      <c r="M83" s="167" t="s">
        <v>157</v>
      </c>
      <c r="N83" s="168">
        <f>SUM($N$81:$N$82)</f>
        <v>0</v>
      </c>
      <c r="O83" s="35"/>
      <c r="P83" s="143"/>
      <c r="Q83" s="238" t="s">
        <v>390</v>
      </c>
      <c r="R83" s="237" t="e">
        <f>IF((D81&gt;=3.5)*AND(D81&lt;=6.99),D81,NA())</f>
        <v>#N/A</v>
      </c>
      <c r="S83" s="237" t="e">
        <f>IF((D82&gt;=3.5)*AND(D82&lt;=6.99),D82,NA())</f>
        <v>#N/A</v>
      </c>
      <c r="T83" s="234" t="e">
        <f>IF((D83&gt;=3.5)*AND(D83&lt;=6.99),D83,NA())</f>
        <v>#N/A</v>
      </c>
      <c r="U83" s="248" t="e">
        <f>IF((D84&gt;=3.5)*AND(D84&lt;=6.99),D84,NA())</f>
        <v>#N/A</v>
      </c>
      <c r="V83" s="238" t="s">
        <v>390</v>
      </c>
      <c r="W83" s="234" t="e">
        <f>IF((L81&gt;=3.5)*AND(L81&lt;=6.99),L81,NA())</f>
        <v>#N/A</v>
      </c>
      <c r="X83" s="237" t="e">
        <f>IF((L82&gt;=3.5)*AND(L82&lt;=6.99),L82,NA())</f>
        <v>#N/A</v>
      </c>
      <c r="Y83" s="234" t="e">
        <f>IF((L83&gt;=3.5)*AND(L83&lt;=6.99),L83,NA())</f>
        <v>#N/A</v>
      </c>
      <c r="Z83" s="248" t="e">
        <f>IF((L84&gt;=3.5)*AND(L84&lt;=6.99),L84,NA())</f>
        <v>#N/A</v>
      </c>
    </row>
    <row r="84" spans="1:26">
      <c r="B84" s="478"/>
      <c r="C84" s="180" t="s">
        <v>138</v>
      </c>
      <c r="D84" s="99">
        <f>IF('9.0'!$G$22="NA",0,'9.0'!$G$22)</f>
        <v>0</v>
      </c>
      <c r="E84" s="35"/>
      <c r="F84" s="136"/>
      <c r="G84" s="136"/>
      <c r="H84" s="136"/>
      <c r="I84" s="143"/>
      <c r="J84" s="35"/>
      <c r="K84" s="180" t="s">
        <v>138</v>
      </c>
      <c r="L84" s="99">
        <f>IF('9.0'!$I$22="NA",0,'9.0'!$I$22)</f>
        <v>0</v>
      </c>
      <c r="M84" s="136"/>
      <c r="N84" s="136"/>
      <c r="O84" s="35"/>
      <c r="P84" s="143"/>
      <c r="Q84" s="239" t="s">
        <v>391</v>
      </c>
      <c r="R84" s="234" t="e">
        <f>IF((D81&gt;=7)*AND(D81&lt;=8.49),D81,NA())</f>
        <v>#N/A</v>
      </c>
      <c r="S84" s="237" t="e">
        <f>IF((D82&gt;=7)*AND(D82&lt;=8.49),D82,NA())</f>
        <v>#N/A</v>
      </c>
      <c r="T84" s="234" t="e">
        <f>IF((D83&gt;=7)*AND(D83&lt;=8.49),D83,NA())</f>
        <v>#N/A</v>
      </c>
      <c r="U84" s="235" t="e">
        <f>IF((D84&gt;=7)*AND(D84&lt;=8.49),D84,NA())</f>
        <v>#N/A</v>
      </c>
      <c r="V84" s="239" t="s">
        <v>391</v>
      </c>
      <c r="W84" s="237" t="e">
        <f>IF((L81&gt;=7)*AND(L81&lt;=8.49),L81,NA())</f>
        <v>#N/A</v>
      </c>
      <c r="X84" s="237" t="e">
        <f>IF((L82&gt;=7)*AND(L82&lt;=8.49),L82,NA())</f>
        <v>#N/A</v>
      </c>
      <c r="Y84" s="234" t="e">
        <f>IF((L83&gt;=7)*AND(L83&lt;=8.49),L83,NA())</f>
        <v>#N/A</v>
      </c>
      <c r="Z84" s="235" t="e">
        <f>IF((L84&gt;=7)*AND(L84&lt;=8.49),L84,NA())</f>
        <v>#N/A</v>
      </c>
    </row>
    <row r="85" spans="1:26">
      <c r="B85" s="478"/>
      <c r="C85" s="166"/>
      <c r="D85" s="145"/>
      <c r="E85" s="35"/>
      <c r="F85" s="136"/>
      <c r="H85" s="136"/>
      <c r="I85" s="146"/>
      <c r="J85" s="145"/>
      <c r="K85" s="141"/>
      <c r="L85" s="141"/>
      <c r="M85" s="136"/>
      <c r="O85" s="35"/>
      <c r="P85" s="143"/>
      <c r="Q85" s="240" t="s">
        <v>392</v>
      </c>
      <c r="R85" s="234" t="e">
        <f>IF((D81&gt;=8.5),D81,NA())</f>
        <v>#N/A</v>
      </c>
      <c r="S85" s="234" t="e">
        <f>IF((D82&gt;=8.5),D82,NA())</f>
        <v>#N/A</v>
      </c>
      <c r="T85" s="234" t="e">
        <f>IF((D83&gt;=8.5),D83,NA())</f>
        <v>#N/A</v>
      </c>
      <c r="U85" s="235" t="e">
        <f>IF((D84&gt;=8.5),D84,NA())</f>
        <v>#N/A</v>
      </c>
      <c r="V85" s="240" t="s">
        <v>392</v>
      </c>
      <c r="W85" s="234" t="e">
        <f>IF((L81&gt;=8.5),L81,NA())</f>
        <v>#N/A</v>
      </c>
      <c r="X85" s="234" t="e">
        <f>IF((L82&gt;=8.5),L82,NA())</f>
        <v>#N/A</v>
      </c>
      <c r="Y85" s="237" t="e">
        <f>IF((L83&gt;=8.5),L83,NA())</f>
        <v>#N/A</v>
      </c>
      <c r="Z85" s="235" t="e">
        <f>IF((L84&gt;=8.5),L84,NA())</f>
        <v>#N/A</v>
      </c>
    </row>
    <row r="86" spans="1:26" ht="16" thickBot="1">
      <c r="B86" s="479"/>
      <c r="C86" s="170"/>
      <c r="D86" s="141"/>
      <c r="E86" s="35"/>
      <c r="F86" s="300"/>
      <c r="G86" s="35"/>
      <c r="H86" s="35"/>
      <c r="I86" s="151"/>
      <c r="J86" s="35"/>
      <c r="K86" s="141"/>
      <c r="L86" s="141"/>
      <c r="M86" s="300"/>
      <c r="N86" s="35"/>
      <c r="O86" s="35"/>
      <c r="P86" s="151"/>
      <c r="Q86" s="109"/>
      <c r="R86" s="109"/>
      <c r="S86" s="109"/>
      <c r="T86" s="109"/>
      <c r="U86" s="233"/>
      <c r="V86" s="109"/>
      <c r="W86" s="109"/>
      <c r="X86" s="109"/>
      <c r="Y86" s="109"/>
      <c r="Z86" s="233"/>
    </row>
    <row r="87" spans="1:26" ht="24" thickBot="1">
      <c r="B87" s="477" t="str">
        <f>'10.0'!A1</f>
        <v>10.0 Supervisión y auditoría</v>
      </c>
      <c r="C87" s="472" t="s">
        <v>107</v>
      </c>
      <c r="D87" s="460"/>
      <c r="E87" s="460"/>
      <c r="F87" s="460"/>
      <c r="G87" s="460"/>
      <c r="H87" s="460"/>
      <c r="I87" s="461"/>
      <c r="J87" s="460" t="s">
        <v>108</v>
      </c>
      <c r="K87" s="460"/>
      <c r="L87" s="460"/>
      <c r="M87" s="460"/>
      <c r="N87" s="460"/>
      <c r="O87" s="460"/>
      <c r="P87" s="461"/>
      <c r="Q87" s="242"/>
      <c r="R87" s="242"/>
      <c r="S87" s="242"/>
      <c r="T87" s="242"/>
      <c r="U87" s="243"/>
      <c r="V87" s="241"/>
      <c r="W87" s="242"/>
      <c r="X87" s="242"/>
      <c r="Y87" s="242"/>
      <c r="Z87" s="243"/>
    </row>
    <row r="88" spans="1:26" ht="24" thickBot="1">
      <c r="B88" s="478"/>
      <c r="C88" s="173"/>
      <c r="D88" s="138"/>
      <c r="E88" s="35"/>
      <c r="F88" s="191" t="s">
        <v>35</v>
      </c>
      <c r="G88" s="192" t="s">
        <v>158</v>
      </c>
      <c r="H88" s="35"/>
      <c r="I88" s="139"/>
      <c r="J88" s="138"/>
      <c r="K88" s="141"/>
      <c r="L88" s="141"/>
      <c r="M88" s="195" t="s">
        <v>35</v>
      </c>
      <c r="N88" s="192" t="s">
        <v>158</v>
      </c>
      <c r="O88" s="35"/>
      <c r="P88" s="142"/>
      <c r="Q88" s="109"/>
      <c r="R88" s="109"/>
      <c r="S88" s="109"/>
      <c r="T88" s="109"/>
      <c r="U88" s="233"/>
      <c r="V88" s="109"/>
      <c r="W88" s="109"/>
      <c r="X88" s="109"/>
      <c r="Y88" s="109"/>
      <c r="Z88" s="233"/>
    </row>
    <row r="89" spans="1:26" ht="60">
      <c r="A89" s="153"/>
      <c r="B89" s="478"/>
      <c r="C89" s="179" t="s">
        <v>41</v>
      </c>
      <c r="D89" s="99">
        <f>('10.0'!$G$3+'10.0'!$G$9)/2</f>
        <v>0</v>
      </c>
      <c r="E89" s="35"/>
      <c r="F89" s="187" t="str">
        <f>+'10.0'!$B$3</f>
        <v>Directrices e instrumentos para el apoyo de la supervisión en el registro de los datos</v>
      </c>
      <c r="G89" s="188">
        <f>(SUMIF('10.0'!$G$4:$G$6,"&lt;&gt;NA"))/3</f>
        <v>0</v>
      </c>
      <c r="H89" s="136"/>
      <c r="I89" s="143"/>
      <c r="J89" s="35"/>
      <c r="K89" s="179" t="s">
        <v>41</v>
      </c>
      <c r="L89" s="144">
        <f>('10.0'!$I$3+'10.0'!$I$9)/2</f>
        <v>0</v>
      </c>
      <c r="M89" s="187" t="str">
        <f>+'10.0'!$B$3</f>
        <v>Directrices e instrumentos para el apoyo de la supervisión en el registro de los datos</v>
      </c>
      <c r="N89" s="188">
        <f>(SUMIF('10.0'!$I$4:$I$6,"&lt;&gt;NA"))/3</f>
        <v>0</v>
      </c>
      <c r="O89" s="35"/>
      <c r="P89" s="143"/>
      <c r="Q89" s="234"/>
      <c r="R89" s="234" t="s">
        <v>41</v>
      </c>
      <c r="S89" s="234" t="s">
        <v>125</v>
      </c>
      <c r="T89" s="234" t="s">
        <v>137</v>
      </c>
      <c r="U89" s="235" t="s">
        <v>138</v>
      </c>
      <c r="V89" s="234"/>
      <c r="W89" s="234" t="s">
        <v>41</v>
      </c>
      <c r="X89" s="234" t="s">
        <v>125</v>
      </c>
      <c r="Y89" s="234" t="s">
        <v>137</v>
      </c>
      <c r="Z89" s="235" t="s">
        <v>138</v>
      </c>
    </row>
    <row r="90" spans="1:26" ht="31" thickBot="1">
      <c r="B90" s="478"/>
      <c r="C90" s="180" t="s">
        <v>125</v>
      </c>
      <c r="D90" s="99">
        <f>$G$91/2</f>
        <v>0</v>
      </c>
      <c r="E90" s="35"/>
      <c r="F90" s="184" t="str">
        <f>+'10.0'!$B$9</f>
        <v>Auditoría de calidad de datos</v>
      </c>
      <c r="G90" s="160">
        <f>(SUMIF('10.0'!$G$10:$G$13,"&lt;&gt;NA"))/4</f>
        <v>0</v>
      </c>
      <c r="H90" s="136"/>
      <c r="I90" s="143"/>
      <c r="J90" s="35"/>
      <c r="K90" s="180" t="s">
        <v>125</v>
      </c>
      <c r="L90" s="144">
        <f>$N$91/2</f>
        <v>0</v>
      </c>
      <c r="M90" s="184" t="str">
        <f>+'10.0'!$B$9</f>
        <v>Auditoría de calidad de datos</v>
      </c>
      <c r="N90" s="160">
        <f>(SUMIF('10.0'!$I$10:$I$13,"&lt;&gt;NA"))/4</f>
        <v>0</v>
      </c>
      <c r="O90" s="35"/>
      <c r="P90" s="143"/>
      <c r="Q90" s="236" t="s">
        <v>389</v>
      </c>
      <c r="R90" s="234">
        <f>IF(D89&lt;3.5,D89,NA())</f>
        <v>0</v>
      </c>
      <c r="S90" s="234">
        <f>IF(D90&lt;3.5,D90,NA())</f>
        <v>0</v>
      </c>
      <c r="T90" s="237">
        <f>IF(D91&lt;3.5,D91,NA())</f>
        <v>0</v>
      </c>
      <c r="U90" s="235">
        <f>IF(D92&lt;3.5,D92,NA())</f>
        <v>0</v>
      </c>
      <c r="V90" s="236" t="s">
        <v>389</v>
      </c>
      <c r="W90" s="234">
        <f>IF(L89&lt;3.5,L89,NA())</f>
        <v>0</v>
      </c>
      <c r="X90" s="234">
        <f>IF(L90&lt;3.5,L90,NA())</f>
        <v>0</v>
      </c>
      <c r="Y90" s="234">
        <f>IF(L91&lt;3.5,L91,NA())</f>
        <v>0</v>
      </c>
      <c r="Z90" s="235">
        <f>IF(L92&lt;3.5,L92,NA())</f>
        <v>0</v>
      </c>
    </row>
    <row r="91" spans="1:26" ht="16" thickBot="1">
      <c r="B91" s="478"/>
      <c r="C91" s="180" t="s">
        <v>137</v>
      </c>
      <c r="D91" s="99">
        <f>(IF('10.0'!$G$7="NA",0,'10.0'!$G$7)+IF('10.0'!$G$14="NA",0,'10.0'!$G$14))/2</f>
        <v>0</v>
      </c>
      <c r="E91" s="35"/>
      <c r="F91" s="167" t="s">
        <v>157</v>
      </c>
      <c r="G91" s="168">
        <f>SUM($G$89:$G$90)</f>
        <v>0</v>
      </c>
      <c r="H91" s="136"/>
      <c r="I91" s="143"/>
      <c r="J91" s="35"/>
      <c r="K91" s="180" t="s">
        <v>137</v>
      </c>
      <c r="L91" s="144">
        <f>(IF('10.0'!$I$7="NA",0,'10.0'!$I$7)+IF('10.0'!$I$14="NA",0,'10.0'!$I$14))/2</f>
        <v>0</v>
      </c>
      <c r="M91" s="167" t="s">
        <v>157</v>
      </c>
      <c r="N91" s="168">
        <f>SUM($N$89:$N$90)</f>
        <v>0</v>
      </c>
      <c r="O91" s="35"/>
      <c r="P91" s="143"/>
      <c r="Q91" s="238" t="s">
        <v>390</v>
      </c>
      <c r="R91" s="237" t="e">
        <f>IF((D89&gt;=3.5)*AND(D89&lt;=6.99),D89,NA())</f>
        <v>#N/A</v>
      </c>
      <c r="S91" s="237" t="e">
        <f>IF((D90&gt;=3.5)*AND(D90&lt;=6.99),D90,NA())</f>
        <v>#N/A</v>
      </c>
      <c r="T91" s="234" t="e">
        <f>IF((D91&gt;=3.5)*AND(D91&lt;=6.99),D91,NA())</f>
        <v>#N/A</v>
      </c>
      <c r="U91" s="248" t="e">
        <f>IF((D92&gt;=3.5)*AND(D92&lt;=6.99),D92,NA())</f>
        <v>#N/A</v>
      </c>
      <c r="V91" s="238" t="s">
        <v>390</v>
      </c>
      <c r="W91" s="234" t="e">
        <f>IF((L89&gt;=3.5)*AND(L89&lt;=6.99),L89,NA())</f>
        <v>#N/A</v>
      </c>
      <c r="X91" s="234" t="e">
        <f>IF((L90&gt;=3.5)*AND(L90&lt;=6.99),L90,NA())</f>
        <v>#N/A</v>
      </c>
      <c r="Y91" s="237" t="e">
        <f>IF((L91&gt;=3.5)*AND(L91&lt;=6.99),L91,NA())</f>
        <v>#N/A</v>
      </c>
      <c r="Z91" s="248" t="e">
        <f>IF((L92&gt;=3.5)*AND(L92&lt;=6.99),L92,NA())</f>
        <v>#N/A</v>
      </c>
    </row>
    <row r="92" spans="1:26">
      <c r="B92" s="478"/>
      <c r="C92" s="180" t="s">
        <v>138</v>
      </c>
      <c r="D92" s="99">
        <f>(IF('10.0'!$G$8="NA",0,'10.0'!$G$8)+IF('10.0'!$G$15="NA",0,'10.0'!$G$15))/2</f>
        <v>0</v>
      </c>
      <c r="E92" s="35"/>
      <c r="F92" s="136"/>
      <c r="G92" s="136"/>
      <c r="H92" s="136"/>
      <c r="I92" s="143"/>
      <c r="J92" s="35"/>
      <c r="K92" s="180" t="s">
        <v>138</v>
      </c>
      <c r="L92" s="99">
        <f>(IF('10.0'!$I$8="NA",0,'10.0'!$I$8)+IF('10.0'!$I$15="NA",0,'10.0'!$I$15))/2</f>
        <v>0</v>
      </c>
      <c r="M92" s="136"/>
      <c r="N92" s="136"/>
      <c r="O92" s="35"/>
      <c r="P92" s="143"/>
      <c r="Q92" s="239" t="s">
        <v>391</v>
      </c>
      <c r="R92" s="234" t="e">
        <f>IF((D89&gt;=7)*AND(D89&lt;=8.49),D89,NA())</f>
        <v>#N/A</v>
      </c>
      <c r="S92" s="234" t="e">
        <f>IF((D90&gt;=7)*AND(D90&lt;=8.49),D90,NA())</f>
        <v>#N/A</v>
      </c>
      <c r="T92" s="234" t="e">
        <f>IF((D91&gt;=7)*AND(D91&lt;=8.49),D91,NA())</f>
        <v>#N/A</v>
      </c>
      <c r="U92" s="235" t="e">
        <f>IF((D92&gt;=7)*AND(D92&lt;=8.49),D92,NA())</f>
        <v>#N/A</v>
      </c>
      <c r="V92" s="239" t="s">
        <v>391</v>
      </c>
      <c r="W92" s="237" t="e">
        <f>IF((L89&gt;=7)*AND(L89&lt;=8.49),L89,NA())</f>
        <v>#N/A</v>
      </c>
      <c r="X92" s="237" t="e">
        <f>IF((L90&gt;=7)*AND(L90&lt;=8.49),L90,NA())</f>
        <v>#N/A</v>
      </c>
      <c r="Y92" s="234" t="e">
        <f>IF((L91&gt;=7)*AND(L91&lt;=8.49),L91,NA())</f>
        <v>#N/A</v>
      </c>
      <c r="Z92" s="235" t="e">
        <f>IF((L92&gt;=7)*AND(L92&lt;=8.49),L92,NA())</f>
        <v>#N/A</v>
      </c>
    </row>
    <row r="93" spans="1:26">
      <c r="B93" s="478"/>
      <c r="C93" s="166"/>
      <c r="D93" s="136"/>
      <c r="E93" s="35"/>
      <c r="F93" s="136"/>
      <c r="G93" s="136"/>
      <c r="H93" s="136"/>
      <c r="I93" s="146"/>
      <c r="J93" s="136"/>
      <c r="K93" s="141"/>
      <c r="L93" s="141"/>
      <c r="M93" s="136"/>
      <c r="N93" s="136"/>
      <c r="O93" s="35"/>
      <c r="P93" s="143"/>
      <c r="Q93" s="240" t="s">
        <v>392</v>
      </c>
      <c r="R93" s="234" t="e">
        <f>IF((D89&gt;=8.5),D89,NA())</f>
        <v>#N/A</v>
      </c>
      <c r="S93" s="234" t="e">
        <f>IF((D90&gt;=8.5),D90,NA())</f>
        <v>#N/A</v>
      </c>
      <c r="T93" s="234" t="e">
        <f>IF((D91&gt;=8.5),D91,NA())</f>
        <v>#N/A</v>
      </c>
      <c r="U93" s="235" t="e">
        <f>IF((D92&gt;=8.5),D92,NA())</f>
        <v>#N/A</v>
      </c>
      <c r="V93" s="240" t="s">
        <v>392</v>
      </c>
      <c r="W93" s="234" t="e">
        <f>IF((L89&gt;=8.5),L89,NA())</f>
        <v>#N/A</v>
      </c>
      <c r="X93" s="234" t="e">
        <f>IF((L90&gt;=8.5),L90,NA())</f>
        <v>#N/A</v>
      </c>
      <c r="Y93" s="234" t="e">
        <f>IF((L91&gt;=8.5),L91,NA())</f>
        <v>#N/A</v>
      </c>
      <c r="Z93" s="235" t="e">
        <f>IF((L92&gt;=8.5),L92,NA())</f>
        <v>#N/A</v>
      </c>
    </row>
    <row r="94" spans="1:26">
      <c r="B94" s="478"/>
      <c r="C94" s="166"/>
      <c r="D94" s="136"/>
      <c r="E94" s="35"/>
      <c r="F94" s="136"/>
      <c r="H94" s="136"/>
      <c r="I94" s="146"/>
      <c r="J94" s="136"/>
      <c r="K94" s="141"/>
      <c r="L94" s="141"/>
      <c r="M94" s="136"/>
      <c r="O94" s="35"/>
      <c r="P94" s="143"/>
      <c r="Q94" s="109"/>
      <c r="R94" s="109"/>
      <c r="S94" s="109"/>
      <c r="T94" s="109"/>
      <c r="U94" s="233"/>
      <c r="V94" s="109"/>
      <c r="W94" s="109"/>
      <c r="X94" s="109"/>
      <c r="Y94" s="109"/>
      <c r="Z94" s="233"/>
    </row>
    <row r="95" spans="1:26" ht="16" thickBot="1">
      <c r="B95" s="479"/>
      <c r="C95" s="170"/>
      <c r="D95" s="141"/>
      <c r="E95" s="35"/>
      <c r="F95" s="300"/>
      <c r="G95" s="35"/>
      <c r="H95" s="35"/>
      <c r="I95" s="151"/>
      <c r="J95" s="35"/>
      <c r="K95" s="141"/>
      <c r="L95" s="141"/>
      <c r="M95" s="300"/>
      <c r="N95" s="35"/>
      <c r="O95" s="35"/>
      <c r="P95" s="151"/>
      <c r="Q95" s="109"/>
      <c r="R95" s="109"/>
      <c r="S95" s="109"/>
      <c r="T95" s="109"/>
      <c r="U95" s="233"/>
      <c r="V95" s="109"/>
      <c r="W95" s="109"/>
      <c r="X95" s="109"/>
      <c r="Y95" s="109"/>
      <c r="Z95" s="233"/>
    </row>
    <row r="96" spans="1:26" ht="24" thickBot="1">
      <c r="B96" s="474" t="str">
        <f>'11.0'!A1</f>
        <v>11.0 Evaluación e investigación</v>
      </c>
      <c r="C96" s="472" t="s">
        <v>107</v>
      </c>
      <c r="D96" s="460"/>
      <c r="E96" s="460"/>
      <c r="F96" s="460"/>
      <c r="G96" s="460"/>
      <c r="H96" s="460"/>
      <c r="I96" s="461"/>
      <c r="J96" s="469" t="s">
        <v>108</v>
      </c>
      <c r="K96" s="470"/>
      <c r="L96" s="470"/>
      <c r="M96" s="470"/>
      <c r="N96" s="470"/>
      <c r="O96" s="470"/>
      <c r="P96" s="471"/>
      <c r="Q96" s="242"/>
      <c r="R96" s="242"/>
      <c r="S96" s="242"/>
      <c r="T96" s="242"/>
      <c r="U96" s="243"/>
      <c r="V96" s="241"/>
      <c r="W96" s="242"/>
      <c r="X96" s="242"/>
      <c r="Y96" s="242"/>
      <c r="Z96" s="243"/>
    </row>
    <row r="97" spans="1:26" ht="24" thickBot="1">
      <c r="B97" s="475"/>
      <c r="C97" s="138"/>
      <c r="D97" s="138"/>
      <c r="E97" s="35"/>
      <c r="F97" s="195" t="s">
        <v>35</v>
      </c>
      <c r="G97" s="192" t="s">
        <v>158</v>
      </c>
      <c r="H97" s="35"/>
      <c r="I97" s="139"/>
      <c r="J97" s="138"/>
      <c r="K97" s="141"/>
      <c r="L97" s="141"/>
      <c r="M97" s="195" t="s">
        <v>35</v>
      </c>
      <c r="N97" s="192" t="s">
        <v>158</v>
      </c>
      <c r="O97" s="35"/>
      <c r="P97" s="142"/>
      <c r="Q97" s="109"/>
      <c r="R97" s="109"/>
      <c r="S97" s="109"/>
      <c r="T97" s="109"/>
      <c r="U97" s="233"/>
      <c r="V97" s="109"/>
      <c r="W97" s="109"/>
      <c r="X97" s="109"/>
      <c r="Y97" s="109"/>
      <c r="Z97" s="233"/>
    </row>
    <row r="98" spans="1:26" ht="72.75" customHeight="1">
      <c r="A98" s="153"/>
      <c r="B98" s="475"/>
      <c r="C98" s="179" t="s">
        <v>41</v>
      </c>
      <c r="D98" s="99">
        <f>('11.0'!$G$3+'11.0'!$G$9+'11.0'!$G$15)/3</f>
        <v>0</v>
      </c>
      <c r="E98" s="35"/>
      <c r="F98" s="187" t="str">
        <f>+'11.0'!$B$3</f>
        <v>Un directorio de instituciones que realizan investigación y evaluación en VIH</v>
      </c>
      <c r="G98" s="188">
        <f>(SUMIF('11.0'!$G$4:$G$6,"&lt;&gt;NA"))/3</f>
        <v>0</v>
      </c>
      <c r="H98" s="136"/>
      <c r="I98" s="143"/>
      <c r="J98" s="35"/>
      <c r="K98" s="179" t="s">
        <v>41</v>
      </c>
      <c r="L98" s="144">
        <f>('11.0'!$I$3+'11.0'!$I$9+'11.0'!$I$15)/3</f>
        <v>0</v>
      </c>
      <c r="M98" s="187" t="str">
        <f>+'11.0'!$B$3</f>
        <v>Un directorio de instituciones que realizan investigación y evaluación en VIH</v>
      </c>
      <c r="N98" s="188">
        <f>(SUMIF('11.0'!$I$4:$I$6,"&lt;&gt;NA"))/3</f>
        <v>0</v>
      </c>
      <c r="O98" s="35"/>
      <c r="P98" s="143"/>
      <c r="Q98" s="234"/>
      <c r="R98" s="234" t="s">
        <v>41</v>
      </c>
      <c r="S98" s="234" t="s">
        <v>125</v>
      </c>
      <c r="T98" s="234" t="s">
        <v>137</v>
      </c>
      <c r="U98" s="235" t="s">
        <v>138</v>
      </c>
      <c r="V98" s="234"/>
      <c r="W98" s="234" t="s">
        <v>41</v>
      </c>
      <c r="X98" s="234" t="s">
        <v>125</v>
      </c>
      <c r="Y98" s="234" t="s">
        <v>137</v>
      </c>
      <c r="Z98" s="235" t="s">
        <v>138</v>
      </c>
    </row>
    <row r="99" spans="1:26" ht="48" customHeight="1">
      <c r="B99" s="475"/>
      <c r="C99" s="180" t="s">
        <v>125</v>
      </c>
      <c r="D99" s="99">
        <f>$G$101/3</f>
        <v>0</v>
      </c>
      <c r="E99" s="35"/>
      <c r="F99" s="183" t="str">
        <f>+'11.0'!$B$9</f>
        <v>Agenda de investigación específica de VIH</v>
      </c>
      <c r="G99" s="159">
        <f>(SUMIF('11.0'!$G$10:$G$12,"&lt;&gt;NA"))/3</f>
        <v>0</v>
      </c>
      <c r="H99" s="136"/>
      <c r="I99" s="143"/>
      <c r="J99" s="35"/>
      <c r="K99" s="180" t="s">
        <v>125</v>
      </c>
      <c r="L99" s="144">
        <f>$N$101/3</f>
        <v>0</v>
      </c>
      <c r="M99" s="183" t="str">
        <f>+'11.0'!$B$9</f>
        <v>Agenda de investigación específica de VIH</v>
      </c>
      <c r="N99" s="159">
        <f>(SUMIF('11.0'!$I$10:$I$12,"&lt;&gt;NA"))/3</f>
        <v>0</v>
      </c>
      <c r="O99" s="35"/>
      <c r="P99" s="143"/>
      <c r="Q99" s="236" t="s">
        <v>389</v>
      </c>
      <c r="R99" s="237">
        <f>IF(D98&lt;3.5,D98,NA())</f>
        <v>0</v>
      </c>
      <c r="S99" s="237">
        <f>IF(D99&lt;3.5,D99,NA())</f>
        <v>0</v>
      </c>
      <c r="T99" s="234">
        <f>IF(D100&lt;3.5,D100,NA())</f>
        <v>0</v>
      </c>
      <c r="U99" s="235">
        <f>IF(D101&lt;3.5,D101,NA())</f>
        <v>0</v>
      </c>
      <c r="V99" s="236" t="s">
        <v>389</v>
      </c>
      <c r="W99" s="234">
        <f>IF(L98&lt;3.5,L98,NA())</f>
        <v>0</v>
      </c>
      <c r="X99" s="234">
        <f>IF(L99&lt;3.5,L99,NA())</f>
        <v>0</v>
      </c>
      <c r="Y99" s="237">
        <f>IF(L100&lt;3.5,L100,NA())</f>
        <v>0</v>
      </c>
      <c r="Z99" s="235">
        <f>IF(L101&lt;3.5,L101,NA())</f>
        <v>0</v>
      </c>
    </row>
    <row r="100" spans="1:26" ht="123.75" customHeight="1" thickBot="1">
      <c r="B100" s="475"/>
      <c r="C100" s="180" t="s">
        <v>137</v>
      </c>
      <c r="D100" s="99">
        <f>(IF('11.0'!$G$7="NA",0,'11.0'!$G$7)+IF('11.0'!$G$20="NA",0,'11.0'!$G$20))/2</f>
        <v>0</v>
      </c>
      <c r="E100" s="35"/>
      <c r="F100" s="184" t="str">
        <f>+'11.0'!$B$15</f>
        <v>Acciones y mecanismos nacionales y sistemáticos para la difusión y la discusión de los resultados de las investigaciones y evaluaciones</v>
      </c>
      <c r="G100" s="160">
        <f>(SUMIF('11.0'!$G$16:$G$19,"&lt;&gt;NA"))/4</f>
        <v>0</v>
      </c>
      <c r="H100" s="136"/>
      <c r="I100" s="143"/>
      <c r="J100" s="35"/>
      <c r="K100" s="180" t="s">
        <v>137</v>
      </c>
      <c r="L100" s="144">
        <f>(IF('11.0'!$I$7="NA",0,'11.0'!$I$7)+IF('11.0'!$I$20="NA",0,'11.0'!$I$20))/2</f>
        <v>0</v>
      </c>
      <c r="M100" s="184" t="str">
        <f>+'11.0'!$B$15</f>
        <v>Acciones y mecanismos nacionales y sistemáticos para la difusión y la discusión de los resultados de las investigaciones y evaluaciones</v>
      </c>
      <c r="N100" s="160">
        <f>(SUMIF('11.0'!$I$16:$I$19,"&lt;&gt;NA"))/4</f>
        <v>0</v>
      </c>
      <c r="O100" s="35"/>
      <c r="P100" s="143"/>
      <c r="Q100" s="238" t="s">
        <v>390</v>
      </c>
      <c r="R100" s="234" t="e">
        <f>IF((D98&gt;=3.5)*AND(D98&lt;=6.99),D98,NA())</f>
        <v>#N/A</v>
      </c>
      <c r="S100" s="237" t="e">
        <f>IF((D99&gt;=3.5)*AND(D99&lt;=6.99),D99,NA())</f>
        <v>#N/A</v>
      </c>
      <c r="T100" s="237" t="e">
        <f>IF((D100&gt;=3.5)*AND(D100&lt;=6.99),D100,NA())</f>
        <v>#N/A</v>
      </c>
      <c r="U100" s="235" t="e">
        <f>IF((D101&gt;=3.5)*AND(D101&lt;=6.99),D101,NA())</f>
        <v>#N/A</v>
      </c>
      <c r="V100" s="238" t="s">
        <v>390</v>
      </c>
      <c r="W100" s="234" t="e">
        <f>IF((L98&gt;=3.5)*AND(L98&lt;=6.99),L98,NA())</f>
        <v>#N/A</v>
      </c>
      <c r="X100" s="237" t="e">
        <f>IF((L99&gt;=3.5)*AND(L99&lt;=6.99),L99,NA())</f>
        <v>#N/A</v>
      </c>
      <c r="Y100" s="234" t="e">
        <f>IF((L100&gt;=3.5)*AND(L100&lt;=6.99),L100,NA())</f>
        <v>#N/A</v>
      </c>
      <c r="Z100" s="235" t="e">
        <f>IF((L101&gt;=3.5)*AND(L101&lt;=6.99),L101,NA())</f>
        <v>#N/A</v>
      </c>
    </row>
    <row r="101" spans="1:26" ht="33" customHeight="1" thickBot="1">
      <c r="B101" s="475"/>
      <c r="C101" s="180" t="s">
        <v>138</v>
      </c>
      <c r="D101" s="99">
        <f>(IF('11.0'!$G$8="NA",0,'11.0'!$G$8)+IF('11.0'!$G$21="NA",0,'11.0'!$G$21))/2</f>
        <v>0</v>
      </c>
      <c r="E101" s="35"/>
      <c r="F101" s="167" t="s">
        <v>157</v>
      </c>
      <c r="G101" s="168">
        <f>SUM($G$98:$G$100)</f>
        <v>0</v>
      </c>
      <c r="H101" s="136"/>
      <c r="I101" s="143"/>
      <c r="J101" s="35"/>
      <c r="K101" s="180" t="s">
        <v>138</v>
      </c>
      <c r="L101" s="144">
        <f>(IF('11.0'!$I$8="NA",0,'11.0'!$I$8)+IF('11.0'!$I$21="NA",0,'11.0'!$I$21))/2</f>
        <v>0</v>
      </c>
      <c r="M101" s="167" t="s">
        <v>157</v>
      </c>
      <c r="N101" s="168">
        <f>SUM($N$98:$N$100)</f>
        <v>0</v>
      </c>
      <c r="O101" s="35"/>
      <c r="P101" s="143"/>
      <c r="Q101" s="239" t="s">
        <v>391</v>
      </c>
      <c r="R101" s="237" t="e">
        <f>IF((D98&gt;=7)*AND(D98&lt;=8.49),D98,NA())</f>
        <v>#N/A</v>
      </c>
      <c r="S101" s="234" t="e">
        <f>IF((D99&gt;=7)*AND(D99&lt;=8.49),D99,NA())</f>
        <v>#N/A</v>
      </c>
      <c r="T101" s="234" t="e">
        <f>IF((D100&gt;=7)*AND(D100&lt;=8.49),D100,NA())</f>
        <v>#N/A</v>
      </c>
      <c r="U101" s="248" t="e">
        <f>IF((D101&gt;=7)*AND(D101&lt;=8.49),D101,NA())</f>
        <v>#N/A</v>
      </c>
      <c r="V101" s="239" t="s">
        <v>391</v>
      </c>
      <c r="W101" s="234" t="e">
        <f>IF((L98&gt;=7)*AND(L98&lt;=8.49),L98,NA())</f>
        <v>#N/A</v>
      </c>
      <c r="X101" s="234" t="e">
        <f>IF((L99&gt;=7)*AND(L99&lt;=8.49),L99,NA())</f>
        <v>#N/A</v>
      </c>
      <c r="Y101" s="234" t="e">
        <f>IF((L100&gt;=7)*AND(L100&lt;=8.49),L100,NA())</f>
        <v>#N/A</v>
      </c>
      <c r="Z101" s="248" t="e">
        <f>IF((L101&gt;=7)*AND(L101&lt;=8.49),L101,NA())</f>
        <v>#N/A</v>
      </c>
    </row>
    <row r="102" spans="1:26">
      <c r="B102" s="475"/>
      <c r="C102" s="145"/>
      <c r="D102" s="145"/>
      <c r="E102" s="35"/>
      <c r="F102" s="136"/>
      <c r="G102" s="136"/>
      <c r="H102" s="136"/>
      <c r="I102" s="146"/>
      <c r="J102" s="145"/>
      <c r="K102" s="141"/>
      <c r="L102" s="141"/>
      <c r="M102" s="136"/>
      <c r="N102" s="136"/>
      <c r="O102" s="35"/>
      <c r="P102" s="143"/>
      <c r="Q102" s="240" t="s">
        <v>392</v>
      </c>
      <c r="R102" s="234" t="e">
        <f>IF((D98&gt;=8.5),D98,NA())</f>
        <v>#N/A</v>
      </c>
      <c r="S102" s="234" t="e">
        <f>IF((D99&gt;=8.5),D99,NA())</f>
        <v>#N/A</v>
      </c>
      <c r="T102" s="234" t="e">
        <f>IF((D100&gt;=8.5),D100,NA())</f>
        <v>#N/A</v>
      </c>
      <c r="U102" s="235" t="e">
        <f>IF((D101&gt;=8.5),D101,NA())</f>
        <v>#N/A</v>
      </c>
      <c r="V102" s="240" t="s">
        <v>392</v>
      </c>
      <c r="W102" s="237" t="e">
        <f>IF((L98&gt;=8.5),L98,NA())</f>
        <v>#N/A</v>
      </c>
      <c r="X102" s="234" t="e">
        <f>IF((L99&gt;=8.5),L99,NA())</f>
        <v>#N/A</v>
      </c>
      <c r="Y102" s="234" t="e">
        <f>IF((L100&gt;=8.5),L100,NA())</f>
        <v>#N/A</v>
      </c>
      <c r="Z102" s="235" t="e">
        <f>IF((L101&gt;=8.5),L101,NA())</f>
        <v>#N/A</v>
      </c>
    </row>
    <row r="103" spans="1:26">
      <c r="B103" s="475"/>
      <c r="C103" s="145"/>
      <c r="D103" s="145"/>
      <c r="E103" s="35"/>
      <c r="F103" s="136"/>
      <c r="G103" s="136"/>
      <c r="H103" s="136"/>
      <c r="I103" s="146"/>
      <c r="J103" s="145"/>
      <c r="K103" s="141"/>
      <c r="L103" s="141"/>
      <c r="M103" s="136"/>
      <c r="N103" s="136"/>
      <c r="O103" s="35"/>
      <c r="P103" s="143"/>
      <c r="Q103" s="109"/>
      <c r="R103" s="109"/>
      <c r="S103" s="109"/>
      <c r="T103" s="109"/>
      <c r="U103" s="233"/>
      <c r="V103" s="109"/>
      <c r="W103" s="109"/>
      <c r="X103" s="109"/>
      <c r="Y103" s="109"/>
      <c r="Z103" s="233"/>
    </row>
    <row r="104" spans="1:26">
      <c r="B104" s="475"/>
      <c r="C104" s="145"/>
      <c r="D104" s="145"/>
      <c r="E104" s="35"/>
      <c r="F104" s="136" t="s">
        <v>4</v>
      </c>
      <c r="H104" s="136"/>
      <c r="I104" s="146"/>
      <c r="J104" s="145"/>
      <c r="K104" s="141"/>
      <c r="L104" s="141"/>
      <c r="M104" s="136"/>
      <c r="O104" s="35"/>
      <c r="P104" s="143"/>
      <c r="Q104" s="109"/>
      <c r="R104" s="109"/>
      <c r="S104" s="109"/>
      <c r="T104" s="109"/>
      <c r="U104" s="233"/>
      <c r="V104" s="109"/>
      <c r="W104" s="109"/>
      <c r="X104" s="109"/>
      <c r="Y104" s="109"/>
      <c r="Z104" s="233"/>
    </row>
    <row r="105" spans="1:26" ht="16" thickBot="1">
      <c r="B105" s="476"/>
      <c r="C105" s="141"/>
      <c r="D105" s="141"/>
      <c r="E105" s="35"/>
      <c r="F105" s="300"/>
      <c r="G105" s="35"/>
      <c r="H105" s="35"/>
      <c r="I105" s="151"/>
      <c r="J105" s="35"/>
      <c r="K105" s="141"/>
      <c r="L105" s="141"/>
      <c r="M105" s="300"/>
      <c r="N105" s="35"/>
      <c r="O105" s="35"/>
      <c r="P105" s="151"/>
      <c r="Q105" s="109"/>
      <c r="R105" s="109"/>
      <c r="S105" s="109"/>
      <c r="T105" s="109"/>
      <c r="U105" s="233"/>
      <c r="V105" s="109"/>
      <c r="W105" s="109"/>
      <c r="X105" s="109"/>
      <c r="Y105" s="109"/>
      <c r="Z105" s="233"/>
    </row>
    <row r="106" spans="1:26" ht="24" thickBot="1">
      <c r="B106" s="474" t="str">
        <f>'12.0'!A1</f>
        <v>12.0 Demanda y uso de datos</v>
      </c>
      <c r="C106" s="472" t="s">
        <v>107</v>
      </c>
      <c r="D106" s="460"/>
      <c r="E106" s="460"/>
      <c r="F106" s="460"/>
      <c r="G106" s="460"/>
      <c r="H106" s="460"/>
      <c r="I106" s="461"/>
      <c r="J106" s="460" t="s">
        <v>108</v>
      </c>
      <c r="K106" s="460"/>
      <c r="L106" s="460"/>
      <c r="M106" s="460"/>
      <c r="N106" s="460"/>
      <c r="O106" s="460"/>
      <c r="P106" s="461"/>
      <c r="Q106" s="242"/>
      <c r="R106" s="242"/>
      <c r="S106" s="242"/>
      <c r="T106" s="242"/>
      <c r="U106" s="243"/>
      <c r="V106" s="241"/>
      <c r="W106" s="242"/>
      <c r="X106" s="242"/>
      <c r="Y106" s="242"/>
      <c r="Z106" s="243"/>
    </row>
    <row r="107" spans="1:26" ht="24" thickBot="1">
      <c r="B107" s="475"/>
      <c r="C107" s="138"/>
      <c r="D107" s="138"/>
      <c r="E107" s="35"/>
      <c r="F107" s="195" t="s">
        <v>35</v>
      </c>
      <c r="G107" s="192" t="s">
        <v>158</v>
      </c>
      <c r="H107" s="35"/>
      <c r="I107" s="139"/>
      <c r="J107" s="138"/>
      <c r="K107" s="140"/>
      <c r="L107" s="141"/>
      <c r="M107" s="195" t="s">
        <v>35</v>
      </c>
      <c r="N107" s="192" t="s">
        <v>158</v>
      </c>
      <c r="O107" s="35"/>
      <c r="P107" s="142"/>
      <c r="Q107" s="109"/>
      <c r="R107" s="109"/>
      <c r="S107" s="109"/>
      <c r="T107" s="109"/>
      <c r="U107" s="233"/>
      <c r="V107" s="109"/>
      <c r="W107" s="109"/>
      <c r="X107" s="109"/>
      <c r="Y107" s="109"/>
      <c r="Z107" s="233"/>
    </row>
    <row r="108" spans="1:26" ht="105">
      <c r="A108" s="153"/>
      <c r="B108" s="475"/>
      <c r="C108" s="179" t="s">
        <v>41</v>
      </c>
      <c r="D108" s="99">
        <f>('12.0'!$G$3+'12.0'!$G$9+'12.0'!$G$15)/3</f>
        <v>0</v>
      </c>
      <c r="E108" s="35"/>
      <c r="F108" s="187" t="str">
        <f>+'12.0'!$B$3</f>
        <v>Plan de uso de datos para el nivel nacional (escrito independientemente o incluido en uno de los documentos de planificación estratégica)</v>
      </c>
      <c r="G108" s="188">
        <f>(SUMIF('12.0'!$G$4:$G$6,"&lt;&gt;NA"))/3</f>
        <v>0</v>
      </c>
      <c r="H108" s="136"/>
      <c r="I108" s="143"/>
      <c r="J108" s="35"/>
      <c r="K108" s="179" t="s">
        <v>41</v>
      </c>
      <c r="L108" s="144">
        <f>('12.0'!$I$3+'12.0'!$I$9+'12.0'!$I$15)/3</f>
        <v>0</v>
      </c>
      <c r="M108" s="187" t="str">
        <f>+'12.0'!$B$3</f>
        <v>Plan de uso de datos para el nivel nacional (escrito independientemente o incluido en uno de los documentos de planificación estratégica)</v>
      </c>
      <c r="N108" s="188">
        <f>(SUMIF('12.0'!$I$4:$I$6,"&lt;&gt;NA"))/3</f>
        <v>0</v>
      </c>
      <c r="O108" s="35"/>
      <c r="P108" s="143"/>
      <c r="Q108" s="234"/>
      <c r="R108" s="234" t="s">
        <v>41</v>
      </c>
      <c r="S108" s="234" t="s">
        <v>125</v>
      </c>
      <c r="T108" s="234" t="s">
        <v>137</v>
      </c>
      <c r="U108" s="235" t="s">
        <v>138</v>
      </c>
      <c r="V108" s="234"/>
      <c r="W108" s="234" t="s">
        <v>41</v>
      </c>
      <c r="X108" s="234" t="s">
        <v>125</v>
      </c>
      <c r="Y108" s="234" t="s">
        <v>137</v>
      </c>
      <c r="Z108" s="235" t="s">
        <v>138</v>
      </c>
    </row>
    <row r="109" spans="1:26" ht="30">
      <c r="B109" s="475"/>
      <c r="C109" s="180" t="s">
        <v>125</v>
      </c>
      <c r="D109" s="99">
        <f>$G$111/3</f>
        <v>0</v>
      </c>
      <c r="E109" s="35"/>
      <c r="F109" s="183" t="str">
        <f>+'12.0'!$B$9</f>
        <v>Difusión de productos de información</v>
      </c>
      <c r="G109" s="159">
        <f>(SUMIF('12.0'!$G$10:$G$11,"&lt;&gt;NA"))/2</f>
        <v>0</v>
      </c>
      <c r="H109" s="136"/>
      <c r="I109" s="143"/>
      <c r="J109" s="35"/>
      <c r="K109" s="180" t="s">
        <v>125</v>
      </c>
      <c r="L109" s="144">
        <f>$N$111/3</f>
        <v>0</v>
      </c>
      <c r="M109" s="183" t="str">
        <f>+'12.0'!$B$9</f>
        <v>Difusión de productos de información</v>
      </c>
      <c r="N109" s="159">
        <f>(SUMIF('12.0'!$I$10:$I$11,"&lt;&gt;NA"))/2</f>
        <v>0</v>
      </c>
      <c r="O109" s="35"/>
      <c r="P109" s="143"/>
      <c r="Q109" s="236" t="s">
        <v>389</v>
      </c>
      <c r="R109" s="237">
        <f>IF(D108&lt;3.5,D108,NA())</f>
        <v>0</v>
      </c>
      <c r="S109" s="237">
        <f>IF(D109&lt;3.5,D109,NA())</f>
        <v>0</v>
      </c>
      <c r="T109" s="237">
        <f>IF(D110&lt;3.5,D110,NA())</f>
        <v>0</v>
      </c>
      <c r="U109" s="235">
        <f>IF(D111&lt;3.5,D111,NA())</f>
        <v>0</v>
      </c>
      <c r="V109" s="236" t="s">
        <v>389</v>
      </c>
      <c r="W109" s="234">
        <f>IF(L108&lt;3.5,L108,NA())</f>
        <v>0</v>
      </c>
      <c r="X109" s="234">
        <f>IF(L109&lt;3.5,L109,NA())</f>
        <v>0</v>
      </c>
      <c r="Y109" s="234">
        <f>IF(L110&lt;3.5,L110,NA())</f>
        <v>0</v>
      </c>
      <c r="Z109" s="248">
        <f>IF(L111&lt;3.5,L111,NA())</f>
        <v>0</v>
      </c>
    </row>
    <row r="110" spans="1:26" ht="51.75" customHeight="1" thickBot="1">
      <c r="B110" s="475"/>
      <c r="C110" s="180" t="s">
        <v>137</v>
      </c>
      <c r="D110" s="99">
        <f>(IF('12.0'!$G$7="NA",0,'12.0'!$G$7)+IF('12.0'!$G$13="NA",0,'12.0'!$G$13))/2</f>
        <v>0</v>
      </c>
      <c r="E110" s="35"/>
      <c r="F110" s="184" t="str">
        <f>+'12.0'!$B$15</f>
        <v xml:space="preserve">Directrices nacionales para el análisis y presentación de datos </v>
      </c>
      <c r="G110" s="160">
        <f>(SUMIF('12.0'!$G$16:$G$19,"&lt;&gt;NA"))/4</f>
        <v>0</v>
      </c>
      <c r="H110" s="136"/>
      <c r="I110" s="143"/>
      <c r="J110" s="35"/>
      <c r="K110" s="180" t="s">
        <v>137</v>
      </c>
      <c r="L110" s="144">
        <f>(IF('12.0'!$I$7="NA",0,'12.0'!$I$7)+IF('12.0'!$I$13="NA",0,'12.0'!$I$13))/2</f>
        <v>0</v>
      </c>
      <c r="M110" s="184" t="str">
        <f>+'12.0'!$B$15</f>
        <v xml:space="preserve">Directrices nacionales para el análisis y presentación de datos </v>
      </c>
      <c r="N110" s="160">
        <f>(SUMIF('12.0'!$I$16:$I$19,"&lt;&gt;NA"))/4</f>
        <v>0</v>
      </c>
      <c r="O110" s="35"/>
      <c r="P110" s="143"/>
      <c r="Q110" s="238" t="s">
        <v>390</v>
      </c>
      <c r="R110" s="234" t="e">
        <f>IF((D108&gt;=3.5)*AND(D108&lt;=6.99),D108,NA())</f>
        <v>#N/A</v>
      </c>
      <c r="S110" s="237" t="e">
        <f>IF((D109&gt;=3.5)*AND(D109&lt;=6.99),D109,NA())</f>
        <v>#N/A</v>
      </c>
      <c r="T110" s="234" t="e">
        <f>IF((D110&gt;=3.5)*AND(D110&lt;=6.99),D110,NA())</f>
        <v>#N/A</v>
      </c>
      <c r="U110" s="235" t="e">
        <f>IF((D111&gt;=3.5)*AND(D111&lt;=6.99),D111,NA())</f>
        <v>#N/A</v>
      </c>
      <c r="V110" s="238" t="s">
        <v>390</v>
      </c>
      <c r="W110" s="234" t="e">
        <f>IF((L108&gt;=3.5)*AND(L108&lt;=6.99),L108,NA())</f>
        <v>#N/A</v>
      </c>
      <c r="X110" s="237" t="e">
        <f>IF((L109&gt;=3.5)*AND(L109&lt;=6.99),L109,NA())</f>
        <v>#N/A</v>
      </c>
      <c r="Y110" s="237" t="e">
        <f>IF((L110&gt;=3.5)*AND(L110&lt;=6.99),L110,NA())</f>
        <v>#N/A</v>
      </c>
      <c r="Z110" s="235" t="e">
        <f>IF((L111&gt;=3.5)*AND(L111&lt;=6.99),L111,NA())</f>
        <v>#N/A</v>
      </c>
    </row>
    <row r="111" spans="1:26" ht="23.25" customHeight="1" thickBot="1">
      <c r="B111" s="475"/>
      <c r="C111" s="180" t="s">
        <v>138</v>
      </c>
      <c r="D111" s="99">
        <f>(IF('12.0'!$G$8="NA",0,'12.0'!$G$8)+IF('12.0'!$G$14="NA",0,'12.0'!$G$14))/2</f>
        <v>0</v>
      </c>
      <c r="E111" s="35"/>
      <c r="F111" s="167" t="s">
        <v>157</v>
      </c>
      <c r="G111" s="168">
        <f>SUM($G$108:$G$110)</f>
        <v>0</v>
      </c>
      <c r="H111" s="136"/>
      <c r="I111" s="143"/>
      <c r="J111" s="35"/>
      <c r="K111" s="180" t="s">
        <v>138</v>
      </c>
      <c r="L111" s="144">
        <f>(IF('12.0'!$I$8="NA",0,'12.0'!$I$8)+IF('12.0'!$I$14="NA",0,'12.0'!$I$14))/2</f>
        <v>0</v>
      </c>
      <c r="M111" s="167" t="s">
        <v>157</v>
      </c>
      <c r="N111" s="168">
        <f>SUM($N$108:$N$110)</f>
        <v>0</v>
      </c>
      <c r="O111" s="35"/>
      <c r="P111" s="143"/>
      <c r="Q111" s="239" t="s">
        <v>391</v>
      </c>
      <c r="R111" s="237" t="e">
        <f>IF((D108&gt;=7)*AND(D108&lt;=8.49),D108,NA())</f>
        <v>#N/A</v>
      </c>
      <c r="S111" s="234" t="e">
        <f>IF((D109&gt;=7)*AND(D109&lt;=8.49),D109,NA())</f>
        <v>#N/A</v>
      </c>
      <c r="T111" s="234" t="e">
        <f>IF((D110&gt;=7)*AND(D110&lt;=8.49),D110,NA())</f>
        <v>#N/A</v>
      </c>
      <c r="U111" s="248" t="e">
        <f>IF((D111&gt;=7)*AND(D111&lt;=8.49),D111,NA())</f>
        <v>#N/A</v>
      </c>
      <c r="V111" s="239" t="s">
        <v>391</v>
      </c>
      <c r="W111" s="237" t="e">
        <f>IF((L108&gt;=7)*AND(L108&lt;=8.49),L108,NA())</f>
        <v>#N/A</v>
      </c>
      <c r="X111" s="237" t="e">
        <f>IF((L109&gt;=7)*AND(L109&lt;=8.49),L109,NA())</f>
        <v>#N/A</v>
      </c>
      <c r="Y111" s="234" t="e">
        <f>IF((L110&gt;=7)*AND(L110&lt;=8.49),L110,NA())</f>
        <v>#N/A</v>
      </c>
      <c r="Z111" s="235" t="e">
        <f>IF((L111&gt;=7)*AND(L111&lt;=8.49),L111,NA())</f>
        <v>#N/A</v>
      </c>
    </row>
    <row r="112" spans="1:26" ht="16.5" customHeight="1">
      <c r="B112" s="475"/>
      <c r="C112" s="145"/>
      <c r="D112" s="145"/>
      <c r="E112" s="35"/>
      <c r="F112" s="136"/>
      <c r="G112" s="136"/>
      <c r="H112" s="136"/>
      <c r="I112" s="146"/>
      <c r="J112" s="145"/>
      <c r="K112" s="141"/>
      <c r="L112" s="141"/>
      <c r="M112" s="136"/>
      <c r="N112" s="136"/>
      <c r="O112" s="35"/>
      <c r="P112" s="143"/>
      <c r="Q112" s="240" t="s">
        <v>392</v>
      </c>
      <c r="R112" s="234" t="e">
        <f>IF((D108&gt;=8.5),D108,NA())</f>
        <v>#N/A</v>
      </c>
      <c r="S112" s="234" t="e">
        <f>IF((D109&gt;=8.5),D109,NA())</f>
        <v>#N/A</v>
      </c>
      <c r="T112" s="234" t="e">
        <f>IF((D110&gt;=8.5),D110,NA())</f>
        <v>#N/A</v>
      </c>
      <c r="U112" s="235" t="e">
        <f>IF((D111&gt;=8.5),D111,NA())</f>
        <v>#N/A</v>
      </c>
      <c r="V112" s="240" t="s">
        <v>392</v>
      </c>
      <c r="W112" s="234" t="e">
        <f>IF((L108&gt;=8.5),L108,NA())</f>
        <v>#N/A</v>
      </c>
      <c r="X112" s="234" t="e">
        <f>IF((L109&gt;=8.5),L109,NA())</f>
        <v>#N/A</v>
      </c>
      <c r="Y112" s="234" t="e">
        <f>IF((L110&gt;=8.5),L110,NA())</f>
        <v>#N/A</v>
      </c>
      <c r="Z112" s="235" t="e">
        <f>IF((L111&gt;=8.5),L111,NA())</f>
        <v>#N/A</v>
      </c>
    </row>
    <row r="113" spans="2:26">
      <c r="B113" s="475"/>
      <c r="C113" s="145"/>
      <c r="D113" s="145"/>
      <c r="E113" s="35"/>
      <c r="F113" s="136"/>
      <c r="G113" s="136"/>
      <c r="H113" s="136"/>
      <c r="I113" s="146"/>
      <c r="J113" s="145"/>
      <c r="K113" s="141"/>
      <c r="L113" s="141"/>
      <c r="M113" s="136"/>
      <c r="N113" s="136"/>
      <c r="O113" s="35"/>
      <c r="P113" s="143"/>
      <c r="Q113" s="109"/>
      <c r="R113" s="109"/>
      <c r="S113" s="109"/>
      <c r="T113" s="109"/>
      <c r="U113" s="233"/>
      <c r="V113" s="109"/>
      <c r="W113" s="109"/>
      <c r="X113" s="109"/>
      <c r="Y113" s="109"/>
      <c r="Z113" s="233"/>
    </row>
    <row r="114" spans="2:26" ht="16" thickBot="1">
      <c r="B114" s="476"/>
      <c r="C114" s="145"/>
      <c r="D114" s="145"/>
      <c r="E114" s="35"/>
      <c r="F114" s="147"/>
      <c r="G114" s="148"/>
      <c r="H114" s="136"/>
      <c r="I114" s="149"/>
      <c r="J114" s="145"/>
      <c r="K114" s="141"/>
      <c r="L114" s="141"/>
      <c r="M114" s="147"/>
      <c r="N114" s="148"/>
      <c r="O114" s="150"/>
      <c r="P114" s="151"/>
      <c r="Q114" s="249"/>
      <c r="R114" s="250"/>
      <c r="S114" s="250"/>
      <c r="T114" s="250"/>
      <c r="U114" s="251"/>
      <c r="V114" s="249"/>
      <c r="W114" s="250"/>
      <c r="X114" s="250"/>
      <c r="Y114" s="250"/>
      <c r="Z114" s="251"/>
    </row>
    <row r="115" spans="2:26">
      <c r="C115" s="178"/>
      <c r="D115" s="178"/>
      <c r="E115" s="137"/>
      <c r="H115" s="137"/>
      <c r="J115" s="137"/>
      <c r="K115" s="178"/>
      <c r="L115" s="178"/>
      <c r="P115" s="137"/>
    </row>
  </sheetData>
  <mergeCells count="46">
    <mergeCell ref="B1:B14"/>
    <mergeCell ref="B15:B24"/>
    <mergeCell ref="B62:B69"/>
    <mergeCell ref="B70:B78"/>
    <mergeCell ref="B79:B86"/>
    <mergeCell ref="J62:P62"/>
    <mergeCell ref="B25:B35"/>
    <mergeCell ref="B36:B45"/>
    <mergeCell ref="B46:B53"/>
    <mergeCell ref="B54:B61"/>
    <mergeCell ref="B96:B105"/>
    <mergeCell ref="B106:B114"/>
    <mergeCell ref="J87:P87"/>
    <mergeCell ref="J96:P96"/>
    <mergeCell ref="J106:P106"/>
    <mergeCell ref="C96:I96"/>
    <mergeCell ref="C106:I106"/>
    <mergeCell ref="B87:B95"/>
    <mergeCell ref="C87:I87"/>
    <mergeCell ref="J70:P70"/>
    <mergeCell ref="J79:P79"/>
    <mergeCell ref="J25:P25"/>
    <mergeCell ref="C54:I54"/>
    <mergeCell ref="C62:I62"/>
    <mergeCell ref="C70:I70"/>
    <mergeCell ref="C79:I79"/>
    <mergeCell ref="J36:P36"/>
    <mergeCell ref="J46:P46"/>
    <mergeCell ref="J54:P54"/>
    <mergeCell ref="C25:I25"/>
    <mergeCell ref="C36:I36"/>
    <mergeCell ref="C46:I46"/>
    <mergeCell ref="F40:F42"/>
    <mergeCell ref="G40:G42"/>
    <mergeCell ref="M40:M42"/>
    <mergeCell ref="Q1:U1"/>
    <mergeCell ref="V1:Z1"/>
    <mergeCell ref="N40:N42"/>
    <mergeCell ref="F48:F50"/>
    <mergeCell ref="G48:G50"/>
    <mergeCell ref="M48:M50"/>
    <mergeCell ref="N48:N50"/>
    <mergeCell ref="J15:P15"/>
    <mergeCell ref="C15:I15"/>
    <mergeCell ref="J1:P1"/>
    <mergeCell ref="C1:I1"/>
  </mergeCells>
  <conditionalFormatting sqref="F2:F3">
    <cfRule type="cellIs" dxfId="134" priority="308" operator="equal">
      <formula>"N/A"</formula>
    </cfRule>
    <cfRule type="cellIs" dxfId="133" priority="309" operator="equal">
      <formula>"Strongly Disagree"</formula>
    </cfRule>
    <cfRule type="cellIs" dxfId="132" priority="310" operator="equal">
      <formula>"Disagree"</formula>
    </cfRule>
    <cfRule type="cellIs" dxfId="131" priority="311" operator="equal">
      <formula>"Agree"</formula>
    </cfRule>
    <cfRule type="cellIs" dxfId="130" priority="312" operator="equal">
      <formula>"Strongly Agree"</formula>
    </cfRule>
    <cfRule type="cellIs" dxfId="129" priority="313" operator="equal">
      <formula>"Yes approved"</formula>
    </cfRule>
    <cfRule type="cellIs" dxfId="128" priority="314" operator="equal">
      <formula>"Yes Draft"</formula>
    </cfRule>
    <cfRule type="cellIs" dxfId="127" priority="315" operator="equal">
      <formula>"Not at All"</formula>
    </cfRule>
    <cfRule type="cellIs" dxfId="126" priority="316" operator="equal">
      <formula>"Yes Partly"</formula>
    </cfRule>
    <cfRule type="cellIs" dxfId="125" priority="317" operator="equal">
      <formula>"Yes Mostly"</formula>
    </cfRule>
  </conditionalFormatting>
  <conditionalFormatting sqref="N2:N3">
    <cfRule type="cellIs" dxfId="124" priority="298" operator="equal">
      <formula>"N/A"</formula>
    </cfRule>
    <cfRule type="cellIs" dxfId="123" priority="299" operator="equal">
      <formula>"Strongly Disagree"</formula>
    </cfRule>
    <cfRule type="cellIs" dxfId="122" priority="300" operator="equal">
      <formula>"Disagree"</formula>
    </cfRule>
    <cfRule type="cellIs" dxfId="121" priority="301" operator="equal">
      <formula>"Agree"</formula>
    </cfRule>
    <cfRule type="cellIs" dxfId="120" priority="302" operator="equal">
      <formula>"Strongly Agree"</formula>
    </cfRule>
    <cfRule type="cellIs" dxfId="119" priority="303" operator="equal">
      <formula>"Yes approved"</formula>
    </cfRule>
    <cfRule type="cellIs" dxfId="118" priority="304" operator="equal">
      <formula>"Yes Draft"</formula>
    </cfRule>
    <cfRule type="cellIs" dxfId="117" priority="305" operator="equal">
      <formula>"Not at All"</formula>
    </cfRule>
    <cfRule type="cellIs" dxfId="116" priority="306" operator="equal">
      <formula>"Yes Partly"</formula>
    </cfRule>
    <cfRule type="cellIs" dxfId="115" priority="307" operator="equal">
      <formula>"Yes Mostly"</formula>
    </cfRule>
  </conditionalFormatting>
  <conditionalFormatting sqref="N10:N12">
    <cfRule type="cellIs" dxfId="114" priority="288" operator="equal">
      <formula>"N/A"</formula>
    </cfRule>
    <cfRule type="cellIs" dxfId="113" priority="289" operator="equal">
      <formula>"Strongly Disagree"</formula>
    </cfRule>
    <cfRule type="cellIs" dxfId="112" priority="290" operator="equal">
      <formula>"Disagree"</formula>
    </cfRule>
    <cfRule type="cellIs" dxfId="111" priority="291" operator="equal">
      <formula>"Agree"</formula>
    </cfRule>
    <cfRule type="cellIs" dxfId="110" priority="292" operator="equal">
      <formula>"Strongly Agree"</formula>
    </cfRule>
    <cfRule type="cellIs" dxfId="109" priority="293" operator="equal">
      <formula>"Yes approved"</formula>
    </cfRule>
    <cfRule type="cellIs" dxfId="108" priority="294" operator="equal">
      <formula>"Yes Draft"</formula>
    </cfRule>
    <cfRule type="cellIs" dxfId="107" priority="295" operator="equal">
      <formula>"Not at All"</formula>
    </cfRule>
    <cfRule type="cellIs" dxfId="106" priority="296" operator="equal">
      <formula>"Yes Partly"</formula>
    </cfRule>
    <cfRule type="cellIs" dxfId="105" priority="297" operator="equal">
      <formula>"Yes Mostly"</formula>
    </cfRule>
  </conditionalFormatting>
  <conditionalFormatting sqref="F16 F18:F20 G18:I18">
    <cfRule type="cellIs" dxfId="104" priority="278" operator="equal">
      <formula>"N/A"</formula>
    </cfRule>
    <cfRule type="cellIs" dxfId="103" priority="279" operator="equal">
      <formula>"Strongly Disagree"</formula>
    </cfRule>
    <cfRule type="cellIs" dxfId="102" priority="280" operator="equal">
      <formula>"Disagree"</formula>
    </cfRule>
    <cfRule type="cellIs" dxfId="101" priority="281" operator="equal">
      <formula>"Agree"</formula>
    </cfRule>
    <cfRule type="cellIs" dxfId="100" priority="282" operator="equal">
      <formula>"Strongly Agree"</formula>
    </cfRule>
    <cfRule type="cellIs" dxfId="99" priority="283" operator="equal">
      <formula>"Yes approved"</formula>
    </cfRule>
    <cfRule type="cellIs" dxfId="98" priority="284" operator="equal">
      <formula>"Yes Draft"</formula>
    </cfRule>
    <cfRule type="cellIs" dxfId="97" priority="285" operator="equal">
      <formula>"Not at All"</formula>
    </cfRule>
    <cfRule type="cellIs" dxfId="96" priority="286" operator="equal">
      <formula>"Yes Partly"</formula>
    </cfRule>
    <cfRule type="cellIs" dxfId="95" priority="287" operator="equal">
      <formula>"Yes Mostly"</formula>
    </cfRule>
  </conditionalFormatting>
  <conditionalFormatting sqref="F21:F23">
    <cfRule type="cellIs" dxfId="94" priority="274" operator="equal">
      <formula>"Yes completely"</formula>
    </cfRule>
    <cfRule type="cellIs" dxfId="93" priority="275" operator="equal">
      <formula>"None"</formula>
    </cfRule>
    <cfRule type="cellIs" dxfId="92" priority="276" operator="equal">
      <formula>"Yes part-time"</formula>
    </cfRule>
    <cfRule type="cellIs" dxfId="91" priority="277" operator="equal">
      <formula>"Yes full-time"</formula>
    </cfRule>
  </conditionalFormatting>
  <conditionalFormatting sqref="M22:M23">
    <cfRule type="cellIs" dxfId="90" priority="260" operator="equal">
      <formula>"Yes completely"</formula>
    </cfRule>
    <cfRule type="cellIs" dxfId="89" priority="261" operator="equal">
      <formula>"None"</formula>
    </cfRule>
    <cfRule type="cellIs" dxfId="88" priority="262" operator="equal">
      <formula>"Yes part-time"</formula>
    </cfRule>
    <cfRule type="cellIs" dxfId="87" priority="263" operator="equal">
      <formula>"Yes full-time"</formula>
    </cfRule>
  </conditionalFormatting>
  <conditionalFormatting sqref="N18">
    <cfRule type="cellIs" dxfId="86" priority="250" operator="equal">
      <formula>"N/A"</formula>
    </cfRule>
    <cfRule type="cellIs" dxfId="85" priority="251" operator="equal">
      <formula>"Strongly Disagree"</formula>
    </cfRule>
    <cfRule type="cellIs" dxfId="84" priority="252" operator="equal">
      <formula>"Disagree"</formula>
    </cfRule>
    <cfRule type="cellIs" dxfId="83" priority="253" operator="equal">
      <formula>"Agree"</formula>
    </cfRule>
    <cfRule type="cellIs" dxfId="82" priority="254" operator="equal">
      <formula>"Strongly Agree"</formula>
    </cfRule>
    <cfRule type="cellIs" dxfId="81" priority="255" operator="equal">
      <formula>"Yes approved"</formula>
    </cfRule>
    <cfRule type="cellIs" dxfId="80" priority="256" operator="equal">
      <formula>"Yes Draft"</formula>
    </cfRule>
    <cfRule type="cellIs" dxfId="79" priority="257" operator="equal">
      <formula>"Not at All"</formula>
    </cfRule>
    <cfRule type="cellIs" dxfId="78" priority="258" operator="equal">
      <formula>"Yes Partly"</formula>
    </cfRule>
    <cfRule type="cellIs" dxfId="77" priority="259" operator="equal">
      <formula>"Yes Mostly"</formula>
    </cfRule>
  </conditionalFormatting>
  <conditionalFormatting sqref="G27:G33 N33">
    <cfRule type="cellIs" dxfId="76" priority="248" operator="equal">
      <formula>"None"</formula>
    </cfRule>
    <cfRule type="cellIs" dxfId="75" priority="249" operator="equal">
      <formula>"Never"</formula>
    </cfRule>
  </conditionalFormatting>
  <conditionalFormatting sqref="G27:G33 N33">
    <cfRule type="cellIs" dxfId="74" priority="244" stopIfTrue="1" operator="equal">
      <formula>"Bi-Annually"</formula>
    </cfRule>
    <cfRule type="cellIs" dxfId="73" priority="245" operator="equal">
      <formula>"Annually"</formula>
    </cfRule>
    <cfRule type="cellIs" dxfId="72" priority="246" operator="equal">
      <formula>"Quarterly"</formula>
    </cfRule>
    <cfRule type="cellIs" dxfId="71" priority="247" operator="equal">
      <formula>"Monthly"</formula>
    </cfRule>
  </conditionalFormatting>
  <conditionalFormatting sqref="N27">
    <cfRule type="cellIs" dxfId="70" priority="242" operator="equal">
      <formula>"None"</formula>
    </cfRule>
    <cfRule type="cellIs" dxfId="69" priority="243" operator="equal">
      <formula>"Never"</formula>
    </cfRule>
  </conditionalFormatting>
  <conditionalFormatting sqref="N27">
    <cfRule type="cellIs" dxfId="68" priority="238" stopIfTrue="1" operator="equal">
      <formula>"Bi-Annually"</formula>
    </cfRule>
    <cfRule type="cellIs" dxfId="67" priority="239" operator="equal">
      <formula>"Annually"</formula>
    </cfRule>
    <cfRule type="cellIs" dxfId="66" priority="240" operator="equal">
      <formula>"Quarterly"</formula>
    </cfRule>
    <cfRule type="cellIs" dxfId="65" priority="241" operator="equal">
      <formula>"Monthly"</formula>
    </cfRule>
  </conditionalFormatting>
  <conditionalFormatting sqref="N28:N32">
    <cfRule type="cellIs" dxfId="64" priority="236" operator="equal">
      <formula>"None"</formula>
    </cfRule>
    <cfRule type="cellIs" dxfId="63" priority="237" operator="equal">
      <formula>"Never"</formula>
    </cfRule>
  </conditionalFormatting>
  <conditionalFormatting sqref="N28:N32">
    <cfRule type="cellIs" dxfId="62" priority="232" stopIfTrue="1" operator="equal">
      <formula>"Bi-Annually"</formula>
    </cfRule>
    <cfRule type="cellIs" dxfId="61" priority="233" operator="equal">
      <formula>"Annually"</formula>
    </cfRule>
    <cfRule type="cellIs" dxfId="60" priority="234" operator="equal">
      <formula>"Quarterly"</formula>
    </cfRule>
    <cfRule type="cellIs" dxfId="59" priority="235" operator="equal">
      <formula>"Monthly"</formula>
    </cfRule>
  </conditionalFormatting>
  <conditionalFormatting sqref="G38:G40 N43 G43">
    <cfRule type="cellIs" dxfId="58" priority="231" operator="equal">
      <formula>"Yes partly"</formula>
    </cfRule>
  </conditionalFormatting>
  <conditionalFormatting sqref="N39:N40">
    <cfRule type="cellIs" dxfId="57" priority="229" operator="equal">
      <formula>"Yes partly"</formula>
    </cfRule>
  </conditionalFormatting>
  <conditionalFormatting sqref="N38">
    <cfRule type="cellIs" dxfId="56" priority="228" operator="equal">
      <formula>"Yes partly"</formula>
    </cfRule>
  </conditionalFormatting>
  <conditionalFormatting sqref="G98:G103 N101:N103">
    <cfRule type="cellIs" dxfId="55" priority="227" stopIfTrue="1" operator="equal">
      <formula>"Yes as a draft"</formula>
    </cfRule>
  </conditionalFormatting>
  <conditionalFormatting sqref="N98:N100">
    <cfRule type="cellIs" dxfId="54" priority="225" stopIfTrue="1" operator="equal">
      <formula>"Yes as a draft"</formula>
    </cfRule>
  </conditionalFormatting>
  <conditionalFormatting sqref="M18:M20">
    <cfRule type="cellIs" dxfId="53" priority="215" operator="equal">
      <formula>"N/A"</formula>
    </cfRule>
    <cfRule type="cellIs" dxfId="52" priority="216" operator="equal">
      <formula>"Strongly Disagree"</formula>
    </cfRule>
    <cfRule type="cellIs" dxfId="51" priority="217" operator="equal">
      <formula>"Disagree"</formula>
    </cfRule>
    <cfRule type="cellIs" dxfId="50" priority="218" operator="equal">
      <formula>"Agree"</formula>
    </cfRule>
    <cfRule type="cellIs" dxfId="49" priority="219" operator="equal">
      <formula>"Strongly Agree"</formula>
    </cfRule>
    <cfRule type="cellIs" dxfId="48" priority="220" operator="equal">
      <formula>"Yes approved"</formula>
    </cfRule>
    <cfRule type="cellIs" dxfId="47" priority="221" operator="equal">
      <formula>"Yes Draft"</formula>
    </cfRule>
    <cfRule type="cellIs" dxfId="46" priority="222" operator="equal">
      <formula>"Not at All"</formula>
    </cfRule>
    <cfRule type="cellIs" dxfId="45" priority="223" operator="equal">
      <formula>"Yes Partly"</formula>
    </cfRule>
    <cfRule type="cellIs" dxfId="44" priority="224" operator="equal">
      <formula>"Yes Mostly"</formula>
    </cfRule>
  </conditionalFormatting>
  <conditionalFormatting sqref="M21">
    <cfRule type="cellIs" dxfId="43" priority="211" operator="equal">
      <formula>"Yes completely"</formula>
    </cfRule>
    <cfRule type="cellIs" dxfId="42" priority="212" operator="equal">
      <formula>"None"</formula>
    </cfRule>
    <cfRule type="cellIs" dxfId="41" priority="213" operator="equal">
      <formula>"Yes part-time"</formula>
    </cfRule>
    <cfRule type="cellIs" dxfId="40" priority="214" operator="equal">
      <formula>"Yes full-time"</formula>
    </cfRule>
  </conditionalFormatting>
  <conditionalFormatting sqref="F26">
    <cfRule type="cellIs" dxfId="39" priority="191" operator="equal">
      <formula>"N/A"</formula>
    </cfRule>
    <cfRule type="cellIs" dxfId="38" priority="192" operator="equal">
      <formula>"Strongly Disagree"</formula>
    </cfRule>
    <cfRule type="cellIs" dxfId="37" priority="193" operator="equal">
      <formula>"Disagree"</formula>
    </cfRule>
    <cfRule type="cellIs" dxfId="36" priority="194" operator="equal">
      <formula>"Agree"</formula>
    </cfRule>
    <cfRule type="cellIs" dxfId="35" priority="195" operator="equal">
      <formula>"Strongly Agree"</formula>
    </cfRule>
    <cfRule type="cellIs" dxfId="34" priority="196" operator="equal">
      <formula>"Yes approved"</formula>
    </cfRule>
    <cfRule type="cellIs" dxfId="33" priority="197" operator="equal">
      <formula>"Yes Draft"</formula>
    </cfRule>
    <cfRule type="cellIs" dxfId="32" priority="198" operator="equal">
      <formula>"Not at All"</formula>
    </cfRule>
    <cfRule type="cellIs" dxfId="31" priority="199" operator="equal">
      <formula>"Yes Partly"</formula>
    </cfRule>
    <cfRule type="cellIs" dxfId="30" priority="200" operator="equal">
      <formula>"Yes Mostly"</formula>
    </cfRule>
  </conditionalFormatting>
  <conditionalFormatting sqref="F47">
    <cfRule type="cellIs" dxfId="29" priority="151" operator="equal">
      <formula>"N/A"</formula>
    </cfRule>
    <cfRule type="cellIs" dxfId="28" priority="152" operator="equal">
      <formula>"Strongly Disagree"</formula>
    </cfRule>
    <cfRule type="cellIs" dxfId="27" priority="153" operator="equal">
      <formula>"Disagree"</formula>
    </cfRule>
    <cfRule type="cellIs" dxfId="26" priority="154" operator="equal">
      <formula>"Agree"</formula>
    </cfRule>
    <cfRule type="cellIs" dxfId="25" priority="155" operator="equal">
      <formula>"Strongly Agree"</formula>
    </cfRule>
    <cfRule type="cellIs" dxfId="24" priority="156" operator="equal">
      <formula>"Yes approved"</formula>
    </cfRule>
    <cfRule type="cellIs" dxfId="23" priority="157" operator="equal">
      <formula>"Yes Draft"</formula>
    </cfRule>
    <cfRule type="cellIs" dxfId="22" priority="158" operator="equal">
      <formula>"Not at All"</formula>
    </cfRule>
    <cfRule type="cellIs" dxfId="21" priority="159" operator="equal">
      <formula>"Yes Partly"</formula>
    </cfRule>
    <cfRule type="cellIs" dxfId="20" priority="160" operator="equal">
      <formula>"Yes Mostly"</formula>
    </cfRule>
  </conditionalFormatting>
  <conditionalFormatting sqref="M47">
    <cfRule type="cellIs" dxfId="19" priority="141" operator="equal">
      <formula>"N/A"</formula>
    </cfRule>
    <cfRule type="cellIs" dxfId="18" priority="142" operator="equal">
      <formula>"Strongly Disagree"</formula>
    </cfRule>
    <cfRule type="cellIs" dxfId="17" priority="143" operator="equal">
      <formula>"Disagree"</formula>
    </cfRule>
    <cfRule type="cellIs" dxfId="16" priority="144" operator="equal">
      <formula>"Agree"</formula>
    </cfRule>
    <cfRule type="cellIs" dxfId="15" priority="145" operator="equal">
      <formula>"Strongly Agree"</formula>
    </cfRule>
    <cfRule type="cellIs" dxfId="14" priority="146" operator="equal">
      <formula>"Yes approved"</formula>
    </cfRule>
    <cfRule type="cellIs" dxfId="13" priority="147" operator="equal">
      <formula>"Yes Draft"</formula>
    </cfRule>
    <cfRule type="cellIs" dxfId="12" priority="148" operator="equal">
      <formula>"Not at All"</formula>
    </cfRule>
    <cfRule type="cellIs" dxfId="11" priority="149" operator="equal">
      <formula>"Yes Partly"</formula>
    </cfRule>
    <cfRule type="cellIs" dxfId="10" priority="150" operator="equal">
      <formula>"Yes Mostly"</formula>
    </cfRule>
  </conditionalFormatting>
  <conditionalFormatting sqref="F88">
    <cfRule type="cellIs" dxfId="9" priority="51" operator="equal">
      <formula>"N/A"</formula>
    </cfRule>
    <cfRule type="cellIs" dxfId="8" priority="52" operator="equal">
      <formula>"Strongly Disagree"</formula>
    </cfRule>
    <cfRule type="cellIs" dxfId="7" priority="53" operator="equal">
      <formula>"Disagree"</formula>
    </cfRule>
    <cfRule type="cellIs" dxfId="6" priority="54" operator="equal">
      <formula>"Agree"</formula>
    </cfRule>
    <cfRule type="cellIs" dxfId="5" priority="55" operator="equal">
      <formula>"Strongly Agree"</formula>
    </cfRule>
    <cfRule type="cellIs" dxfId="4" priority="56" operator="equal">
      <formula>"Yes approved"</formula>
    </cfRule>
    <cfRule type="cellIs" dxfId="3" priority="57" operator="equal">
      <formula>"Yes Draft"</formula>
    </cfRule>
    <cfRule type="cellIs" dxfId="2" priority="58" operator="equal">
      <formula>"Not at All"</formula>
    </cfRule>
    <cfRule type="cellIs" dxfId="1" priority="59" operator="equal">
      <formula>"Yes Partly"</formula>
    </cfRule>
    <cfRule type="cellIs" dxfId="0" priority="60" operator="equal">
      <formula>"Yes Mostly"</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1447109EEA0AD45AE298A539290CD27" ma:contentTypeVersion="4" ma:contentTypeDescription="Create a new document." ma:contentTypeScope="" ma:versionID="686d1e160c290c5d33c4af3bda9d029f">
  <xsd:schema xmlns:xsd="http://www.w3.org/2001/XMLSchema" xmlns:xs="http://www.w3.org/2001/XMLSchema" xmlns:p="http://schemas.microsoft.com/office/2006/metadata/properties" xmlns:ns2="c74d1957-2f84-4f67-9335-e336ac6e2b97" xmlns:ns3="d8573787-17db-43b5-9af3-2a45e79ab039" targetNamespace="http://schemas.microsoft.com/office/2006/metadata/properties" ma:root="true" ma:fieldsID="4db4f5f35f7b89cbe7f5ec9d801cf293" ns2:_="" ns3:_="">
    <xsd:import namespace="c74d1957-2f84-4f67-9335-e336ac6e2b97"/>
    <xsd:import namespace="d8573787-17db-43b5-9af3-2a45e79ab03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4d1957-2f84-4f67-9335-e336ac6e2b97"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573787-17db-43b5-9af3-2a45e79ab03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8B4309-5AB0-414A-B821-BD491E89F47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d8573787-17db-43b5-9af3-2a45e79ab039"/>
    <ds:schemaRef ds:uri="http://purl.org/dc/elements/1.1/"/>
    <ds:schemaRef ds:uri="http://schemas.microsoft.com/office/2006/metadata/properties"/>
    <ds:schemaRef ds:uri="c74d1957-2f84-4f67-9335-e336ac6e2b97"/>
    <ds:schemaRef ds:uri="http://www.w3.org/XML/1998/namespace"/>
    <ds:schemaRef ds:uri="http://purl.org/dc/dcmitype/"/>
  </ds:schemaRefs>
</ds:datastoreItem>
</file>

<file path=customXml/itemProps2.xml><?xml version="1.0" encoding="utf-8"?>
<ds:datastoreItem xmlns:ds="http://schemas.openxmlformats.org/officeDocument/2006/customXml" ds:itemID="{D152FB12-64BB-4DB1-A52D-21FD67AAFFB2}">
  <ds:schemaRefs>
    <ds:schemaRef ds:uri="http://schemas.microsoft.com/sharepoint/v3/contenttype/forms"/>
  </ds:schemaRefs>
</ds:datastoreItem>
</file>

<file path=customXml/itemProps3.xml><?xml version="1.0" encoding="utf-8"?>
<ds:datastoreItem xmlns:ds="http://schemas.openxmlformats.org/officeDocument/2006/customXml" ds:itemID="{46357F64-658C-48F7-A77C-D843F3A610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4d1957-2f84-4f67-9335-e336ac6e2b97"/>
    <ds:schemaRef ds:uri="d8573787-17db-43b5-9af3-2a45e79ab0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4" baseType="variant">
      <vt:variant>
        <vt:lpstr>Worksheets</vt:lpstr>
      </vt:variant>
      <vt:variant>
        <vt:i4>21</vt:i4>
      </vt:variant>
      <vt:variant>
        <vt:lpstr>Named Ranges</vt:lpstr>
      </vt:variant>
      <vt:variant>
        <vt:i4>14</vt:i4>
      </vt:variant>
    </vt:vector>
  </HeadingPairs>
  <TitlesOfParts>
    <vt:vector size="35" baseType="lpstr">
      <vt:lpstr>Página de Tapa</vt:lpstr>
      <vt:lpstr>Instrucciones</vt:lpstr>
      <vt:lpstr>Información del Participante</vt:lpstr>
      <vt:lpstr>Prueba y Inicio</vt:lpstr>
      <vt:lpstr>1.0</vt:lpstr>
      <vt:lpstr>2.0</vt:lpstr>
      <vt:lpstr>3.0</vt:lpstr>
      <vt:lpstr>4.0</vt:lpstr>
      <vt:lpstr>5.0</vt:lpstr>
      <vt:lpstr>6.0</vt:lpstr>
      <vt:lpstr>7.0</vt:lpstr>
      <vt:lpstr>8.0</vt:lpstr>
      <vt:lpstr>9.0</vt:lpstr>
      <vt:lpstr>10.0</vt:lpstr>
      <vt:lpstr>11.0</vt:lpstr>
      <vt:lpstr>12.0</vt:lpstr>
      <vt:lpstr>Tableros General</vt:lpstr>
      <vt:lpstr>Tableros</vt:lpstr>
      <vt:lpstr>Tableros Especial (PC)</vt:lpstr>
      <vt:lpstr>Plan de Acción</vt:lpstr>
      <vt:lpstr>Datos</vt:lpstr>
      <vt:lpstr>'1.0'!Print_Area</vt:lpstr>
      <vt:lpstr>'10.0'!Print_Area</vt:lpstr>
      <vt:lpstr>'11.0'!Print_Area</vt:lpstr>
      <vt:lpstr>'12.0'!Print_Area</vt:lpstr>
      <vt:lpstr>'2.0'!Print_Area</vt:lpstr>
      <vt:lpstr>'3.0'!Print_Area</vt:lpstr>
      <vt:lpstr>'4.0'!Print_Area</vt:lpstr>
      <vt:lpstr>'5.0'!Print_Area</vt:lpstr>
      <vt:lpstr>'6.0'!Print_Area</vt:lpstr>
      <vt:lpstr>'7.0'!Print_Area</vt:lpstr>
      <vt:lpstr>'8.0'!Print_Area</vt:lpstr>
      <vt:lpstr>'9.0'!Print_Area</vt:lpstr>
      <vt:lpstr>'Tableros General'!Print_Area</vt:lpstr>
      <vt:lpstr>Select</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Kurt Herman-Roloff</dc:creator>
  <cp:lastModifiedBy>Microsoft Office User</cp:lastModifiedBy>
  <cp:lastPrinted>2014-02-24T12:40:24Z</cp:lastPrinted>
  <dcterms:created xsi:type="dcterms:W3CDTF">2013-05-07T21:35:50Z</dcterms:created>
  <dcterms:modified xsi:type="dcterms:W3CDTF">2019-08-01T21:25:43Z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0x010100F1447109EEA0AD45AE298A539290CD27</vt:lpwstr>
  </property>
</Properties>
</file>