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U:\Knowledge Management\Debbie\Sharon Weir\PLACE District Summary Spreadsheet\FINAL\"/>
    </mc:Choice>
  </mc:AlternateContent>
  <xr:revisionPtr revIDLastSave="0" documentId="8_{574F4C84-CCB4-4237-B002-64FEE9EA5BE4}" xr6:coauthVersionLast="43" xr6:coauthVersionMax="43" xr10:uidLastSave="{00000000-0000-0000-0000-000000000000}"/>
  <bookViews>
    <workbookView xWindow="-120" yWindow="-120" windowWidth="20730" windowHeight="11160" xr2:uid="{E14D6FF1-39CC-4349-92C4-267C2248075F}"/>
  </bookViews>
  <sheets>
    <sheet name="Intro" sheetId="2" r:id="rId1"/>
    <sheet name="Sheet1" sheetId="1" r:id="rId2"/>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 i="1" l="1"/>
  <c r="AI5" i="1" s="1"/>
  <c r="W6" i="1"/>
  <c r="AI6" i="1" s="1"/>
  <c r="W7" i="1"/>
  <c r="AI7" i="1" s="1"/>
  <c r="W8" i="1"/>
  <c r="AI8" i="1" s="1"/>
  <c r="W9" i="1"/>
  <c r="AI9" i="1" s="1"/>
  <c r="W10" i="1"/>
  <c r="AI10" i="1" s="1"/>
  <c r="W11" i="1"/>
  <c r="AI11" i="1" s="1"/>
  <c r="W12" i="1"/>
  <c r="AI12" i="1" s="1"/>
  <c r="W13" i="1"/>
  <c r="AI13" i="1" s="1"/>
  <c r="W14" i="1"/>
  <c r="AI14" i="1" s="1"/>
  <c r="W15" i="1"/>
  <c r="AI15" i="1" s="1"/>
  <c r="W16" i="1"/>
  <c r="AI16" i="1" s="1"/>
  <c r="W17" i="1"/>
  <c r="AI17" i="1" s="1"/>
  <c r="W18" i="1"/>
  <c r="AI18" i="1" s="1"/>
  <c r="W19" i="1"/>
  <c r="AI19" i="1" s="1"/>
  <c r="W20" i="1"/>
  <c r="AI20" i="1" s="1"/>
  <c r="W21" i="1"/>
  <c r="AI21" i="1" s="1"/>
  <c r="W22" i="1"/>
  <c r="AI22" i="1" s="1"/>
  <c r="W23" i="1"/>
  <c r="AI23" i="1" s="1"/>
  <c r="W4" i="1"/>
  <c r="AI4" i="1" s="1"/>
  <c r="V23" i="1"/>
  <c r="AH23" i="1" s="1"/>
  <c r="V22" i="1"/>
  <c r="AH22" i="1" s="1"/>
  <c r="V21" i="1"/>
  <c r="AH21" i="1" s="1"/>
  <c r="V20" i="1"/>
  <c r="AH20" i="1" s="1"/>
  <c r="V19" i="1"/>
  <c r="AH19" i="1" s="1"/>
  <c r="V18" i="1"/>
  <c r="AH18" i="1" s="1"/>
  <c r="V17" i="1"/>
  <c r="AH17" i="1" s="1"/>
  <c r="V16" i="1"/>
  <c r="AH16" i="1" s="1"/>
  <c r="V15" i="1"/>
  <c r="AH15" i="1" s="1"/>
  <c r="V14" i="1"/>
  <c r="AH14" i="1" s="1"/>
  <c r="V13" i="1"/>
  <c r="AH13" i="1" s="1"/>
  <c r="V12" i="1"/>
  <c r="AH12" i="1" s="1"/>
  <c r="V11" i="1"/>
  <c r="AH11" i="1" s="1"/>
  <c r="V10" i="1"/>
  <c r="AH10" i="1" s="1"/>
  <c r="V9" i="1"/>
  <c r="AH9" i="1" s="1"/>
  <c r="V8" i="1"/>
  <c r="AH8" i="1" s="1"/>
  <c r="V7" i="1"/>
  <c r="AH7" i="1" s="1"/>
  <c r="V6" i="1"/>
  <c r="AH6" i="1" s="1"/>
  <c r="V5" i="1"/>
  <c r="AH5" i="1" s="1"/>
  <c r="V4" i="1"/>
  <c r="AH4" i="1" s="1"/>
  <c r="AC23" i="1" l="1"/>
  <c r="AO23" i="1" s="1"/>
  <c r="AC22" i="1"/>
  <c r="AO22" i="1" s="1"/>
  <c r="AC21" i="1"/>
  <c r="AO21" i="1" s="1"/>
  <c r="AC20" i="1"/>
  <c r="AO20" i="1" s="1"/>
  <c r="AC19" i="1"/>
  <c r="AO19" i="1" s="1"/>
  <c r="AC18" i="1"/>
  <c r="AO18" i="1" s="1"/>
  <c r="AC17" i="1"/>
  <c r="AO17" i="1" s="1"/>
  <c r="AC16" i="1"/>
  <c r="AO16" i="1" s="1"/>
  <c r="AC15" i="1"/>
  <c r="AO15" i="1" s="1"/>
  <c r="AC14" i="1"/>
  <c r="AO14" i="1" s="1"/>
  <c r="AC13" i="1"/>
  <c r="AO13" i="1" s="1"/>
  <c r="AC12" i="1"/>
  <c r="AO12" i="1" s="1"/>
  <c r="AC11" i="1"/>
  <c r="AO11" i="1" s="1"/>
  <c r="AC10" i="1"/>
  <c r="AO10" i="1" s="1"/>
  <c r="AC9" i="1"/>
  <c r="AO9" i="1" s="1"/>
  <c r="AC8" i="1"/>
  <c r="AO8" i="1" s="1"/>
  <c r="AC7" i="1"/>
  <c r="AO7" i="1" s="1"/>
  <c r="AC6" i="1"/>
  <c r="AO6" i="1" s="1"/>
  <c r="AC5" i="1"/>
  <c r="AO5" i="1" s="1"/>
  <c r="AB5" i="1"/>
  <c r="AN5" i="1" s="1"/>
  <c r="AB6" i="1"/>
  <c r="AN6" i="1" s="1"/>
  <c r="AB7" i="1"/>
  <c r="AN7" i="1" s="1"/>
  <c r="AB8" i="1"/>
  <c r="AN8" i="1" s="1"/>
  <c r="AB9" i="1"/>
  <c r="AN9" i="1" s="1"/>
  <c r="AB10" i="1"/>
  <c r="AN10" i="1" s="1"/>
  <c r="AB11" i="1"/>
  <c r="AN11" i="1" s="1"/>
  <c r="AB12" i="1"/>
  <c r="AN12" i="1" s="1"/>
  <c r="AB13" i="1"/>
  <c r="AN13" i="1" s="1"/>
  <c r="AB14" i="1"/>
  <c r="AN14" i="1" s="1"/>
  <c r="AB15" i="1"/>
  <c r="AN15" i="1" s="1"/>
  <c r="AB16" i="1"/>
  <c r="AN16" i="1" s="1"/>
  <c r="AB17" i="1"/>
  <c r="AN17" i="1" s="1"/>
  <c r="AB18" i="1"/>
  <c r="AN18" i="1" s="1"/>
  <c r="AB19" i="1"/>
  <c r="AN19" i="1" s="1"/>
  <c r="AB20" i="1"/>
  <c r="AN20" i="1" s="1"/>
  <c r="AB21" i="1"/>
  <c r="AN21" i="1" s="1"/>
  <c r="AB22" i="1"/>
  <c r="AN22" i="1" s="1"/>
  <c r="AB23" i="1"/>
  <c r="AN23" i="1" s="1"/>
  <c r="AC4" i="1"/>
  <c r="AO4" i="1" s="1"/>
  <c r="AB4" i="1"/>
  <c r="AN4" i="1" s="1"/>
  <c r="AA5" i="1"/>
  <c r="AM5" i="1" s="1"/>
  <c r="AA6" i="1"/>
  <c r="AM6" i="1" s="1"/>
  <c r="AA7" i="1"/>
  <c r="AM7" i="1" s="1"/>
  <c r="AA8" i="1"/>
  <c r="AM8" i="1" s="1"/>
  <c r="AA9" i="1"/>
  <c r="AM9" i="1" s="1"/>
  <c r="AA10" i="1"/>
  <c r="AM10" i="1" s="1"/>
  <c r="AA11" i="1"/>
  <c r="AM11" i="1" s="1"/>
  <c r="AA12" i="1"/>
  <c r="AM12" i="1" s="1"/>
  <c r="AA13" i="1"/>
  <c r="AM13" i="1" s="1"/>
  <c r="AA14" i="1"/>
  <c r="AM14" i="1" s="1"/>
  <c r="AA15" i="1"/>
  <c r="AM15" i="1" s="1"/>
  <c r="AA16" i="1"/>
  <c r="AM16" i="1" s="1"/>
  <c r="AA17" i="1"/>
  <c r="AM17" i="1" s="1"/>
  <c r="AA18" i="1"/>
  <c r="AM18" i="1" s="1"/>
  <c r="AA19" i="1"/>
  <c r="AM19" i="1" s="1"/>
  <c r="AA20" i="1"/>
  <c r="AM20" i="1" s="1"/>
  <c r="AA21" i="1"/>
  <c r="AM21" i="1" s="1"/>
  <c r="AA22" i="1"/>
  <c r="AM22" i="1" s="1"/>
  <c r="AA23" i="1"/>
  <c r="AM23" i="1" s="1"/>
  <c r="AA4" i="1"/>
  <c r="AM4" i="1" s="1"/>
  <c r="X5" i="1"/>
  <c r="AJ5" i="1" s="1"/>
  <c r="X6" i="1"/>
  <c r="AJ6" i="1" s="1"/>
  <c r="X7" i="1"/>
  <c r="AJ7" i="1" s="1"/>
  <c r="X8" i="1"/>
  <c r="AJ8" i="1" s="1"/>
  <c r="X9" i="1"/>
  <c r="AJ9" i="1" s="1"/>
  <c r="X10" i="1"/>
  <c r="AJ10" i="1" s="1"/>
  <c r="X11" i="1"/>
  <c r="AJ11" i="1" s="1"/>
  <c r="X12" i="1"/>
  <c r="AJ12" i="1" s="1"/>
  <c r="X13" i="1"/>
  <c r="AJ13" i="1" s="1"/>
  <c r="X14" i="1"/>
  <c r="AJ14" i="1" s="1"/>
  <c r="X15" i="1"/>
  <c r="AJ15" i="1" s="1"/>
  <c r="X16" i="1"/>
  <c r="AJ16" i="1" s="1"/>
  <c r="X17" i="1"/>
  <c r="AJ17" i="1" s="1"/>
  <c r="X18" i="1"/>
  <c r="AJ18" i="1" s="1"/>
  <c r="X19" i="1"/>
  <c r="AJ19" i="1" s="1"/>
  <c r="X20" i="1"/>
  <c r="AJ20" i="1" s="1"/>
  <c r="X21" i="1"/>
  <c r="AJ21" i="1" s="1"/>
  <c r="X22" i="1"/>
  <c r="AJ22" i="1" s="1"/>
  <c r="X23" i="1"/>
  <c r="AJ23" i="1" s="1"/>
  <c r="X4" i="1"/>
  <c r="AJ4" i="1" s="1"/>
  <c r="K24" i="1"/>
  <c r="L24" i="1"/>
  <c r="M24" i="1"/>
  <c r="K25" i="1"/>
  <c r="L25" i="1"/>
  <c r="M25" i="1"/>
  <c r="K26" i="1"/>
  <c r="L26" i="1"/>
  <c r="M26" i="1"/>
  <c r="O24" i="1"/>
  <c r="O25" i="1"/>
  <c r="O26" i="1"/>
  <c r="Q24" i="1"/>
  <c r="Q25" i="1"/>
  <c r="Q26" i="1"/>
  <c r="Y5" i="1" l="1"/>
  <c r="AK5" i="1" s="1"/>
  <c r="Y20" i="1"/>
  <c r="AK20" i="1" s="1"/>
  <c r="Y16" i="1"/>
  <c r="AK16" i="1" s="1"/>
  <c r="Y12" i="1"/>
  <c r="AK12" i="1" s="1"/>
  <c r="Y4" i="1"/>
  <c r="AK4" i="1" s="1"/>
  <c r="Y8" i="1"/>
  <c r="AK8" i="1" s="1"/>
  <c r="Y23" i="1"/>
  <c r="AK23" i="1" s="1"/>
  <c r="Y19" i="1"/>
  <c r="AK19" i="1" s="1"/>
  <c r="Y15" i="1"/>
  <c r="AK15" i="1" s="1"/>
  <c r="Y11" i="1"/>
  <c r="AK11" i="1" s="1"/>
  <c r="Y7" i="1"/>
  <c r="AK7" i="1" s="1"/>
  <c r="Y22" i="1"/>
  <c r="AK22" i="1" s="1"/>
  <c r="Y18" i="1"/>
  <c r="AK18" i="1" s="1"/>
  <c r="Y14" i="1"/>
  <c r="AK14" i="1" s="1"/>
  <c r="Y10" i="1"/>
  <c r="AK10" i="1" s="1"/>
  <c r="Y6" i="1"/>
  <c r="AK6" i="1" s="1"/>
  <c r="Y21" i="1"/>
  <c r="AK21" i="1" s="1"/>
  <c r="Y17" i="1"/>
  <c r="AK17" i="1" s="1"/>
  <c r="Y13" i="1"/>
  <c r="AK13" i="1" s="1"/>
  <c r="Y9" i="1"/>
  <c r="AK9" i="1" s="1"/>
  <c r="H26" i="1"/>
  <c r="I26" i="1"/>
  <c r="H25" i="1"/>
  <c r="I25" i="1"/>
  <c r="H24" i="1"/>
  <c r="I24" i="1"/>
  <c r="N24" i="1"/>
  <c r="P24" i="1"/>
  <c r="N25" i="1"/>
  <c r="P25" i="1"/>
  <c r="N26" i="1"/>
  <c r="P26" i="1"/>
  <c r="G26" i="1"/>
  <c r="G25" i="1"/>
  <c r="G24" i="1"/>
  <c r="S5" i="1" l="1"/>
  <c r="AE5" i="1" s="1"/>
  <c r="S9" i="1"/>
  <c r="AE9" i="1" s="1"/>
  <c r="S13" i="1"/>
  <c r="AE13" i="1" s="1"/>
  <c r="S17" i="1"/>
  <c r="AE17" i="1" s="1"/>
  <c r="S21" i="1"/>
  <c r="AE21" i="1" s="1"/>
  <c r="S6" i="1"/>
  <c r="AE6" i="1" s="1"/>
  <c r="S10" i="1"/>
  <c r="AE10" i="1" s="1"/>
  <c r="S14" i="1"/>
  <c r="AE14" i="1" s="1"/>
  <c r="S18" i="1"/>
  <c r="AE18" i="1" s="1"/>
  <c r="S22" i="1"/>
  <c r="AE22" i="1" s="1"/>
  <c r="S7" i="1"/>
  <c r="AE7" i="1" s="1"/>
  <c r="S11" i="1"/>
  <c r="AE11" i="1" s="1"/>
  <c r="S15" i="1"/>
  <c r="AE15" i="1" s="1"/>
  <c r="S19" i="1"/>
  <c r="AE19" i="1" s="1"/>
  <c r="S23" i="1"/>
  <c r="AE23" i="1" s="1"/>
  <c r="S8" i="1"/>
  <c r="AE8" i="1" s="1"/>
  <c r="S12" i="1"/>
  <c r="AE12" i="1" s="1"/>
  <c r="S16" i="1"/>
  <c r="AE16" i="1" s="1"/>
  <c r="S20" i="1"/>
  <c r="AE20" i="1" s="1"/>
  <c r="S4" i="1"/>
  <c r="AE4" i="1" s="1"/>
  <c r="Z5" i="1"/>
  <c r="AL5" i="1" s="1"/>
  <c r="Z9" i="1"/>
  <c r="AL9" i="1" s="1"/>
  <c r="Z13" i="1"/>
  <c r="AL13" i="1" s="1"/>
  <c r="Z17" i="1"/>
  <c r="AL17" i="1" s="1"/>
  <c r="Z21" i="1"/>
  <c r="AL21" i="1" s="1"/>
  <c r="Z6" i="1"/>
  <c r="AL6" i="1" s="1"/>
  <c r="Z10" i="1"/>
  <c r="AL10" i="1" s="1"/>
  <c r="Z14" i="1"/>
  <c r="AL14" i="1" s="1"/>
  <c r="Z18" i="1"/>
  <c r="AL18" i="1" s="1"/>
  <c r="Z22" i="1"/>
  <c r="AL22" i="1" s="1"/>
  <c r="Z7" i="1"/>
  <c r="AL7" i="1" s="1"/>
  <c r="Z11" i="1"/>
  <c r="AL11" i="1" s="1"/>
  <c r="Z15" i="1"/>
  <c r="AL15" i="1" s="1"/>
  <c r="Z19" i="1"/>
  <c r="AL19" i="1" s="1"/>
  <c r="Z23" i="1"/>
  <c r="AL23" i="1" s="1"/>
  <c r="Z8" i="1"/>
  <c r="AL8" i="1" s="1"/>
  <c r="Z12" i="1"/>
  <c r="AL12" i="1" s="1"/>
  <c r="Z16" i="1"/>
  <c r="AL16" i="1" s="1"/>
  <c r="Z20" i="1"/>
  <c r="AL20" i="1" s="1"/>
  <c r="Z4" i="1"/>
  <c r="AL4" i="1" s="1"/>
  <c r="U5" i="1"/>
  <c r="AG5" i="1" s="1"/>
  <c r="U9" i="1"/>
  <c r="AG9" i="1" s="1"/>
  <c r="U13" i="1"/>
  <c r="AG13" i="1" s="1"/>
  <c r="U17" i="1"/>
  <c r="AG17" i="1" s="1"/>
  <c r="U21" i="1"/>
  <c r="AG21" i="1" s="1"/>
  <c r="U6" i="1"/>
  <c r="AG6" i="1" s="1"/>
  <c r="U10" i="1"/>
  <c r="AG10" i="1" s="1"/>
  <c r="U14" i="1"/>
  <c r="AG14" i="1" s="1"/>
  <c r="U18" i="1"/>
  <c r="AG18" i="1" s="1"/>
  <c r="U22" i="1"/>
  <c r="AG22" i="1" s="1"/>
  <c r="U7" i="1"/>
  <c r="AG7" i="1" s="1"/>
  <c r="U11" i="1"/>
  <c r="AG11" i="1" s="1"/>
  <c r="U15" i="1"/>
  <c r="AG15" i="1" s="1"/>
  <c r="U19" i="1"/>
  <c r="AG19" i="1" s="1"/>
  <c r="U23" i="1"/>
  <c r="AG23" i="1" s="1"/>
  <c r="U8" i="1"/>
  <c r="AG8" i="1" s="1"/>
  <c r="U12" i="1"/>
  <c r="AG12" i="1" s="1"/>
  <c r="U16" i="1"/>
  <c r="AG16" i="1" s="1"/>
  <c r="U20" i="1"/>
  <c r="AG20" i="1" s="1"/>
  <c r="U4" i="1"/>
  <c r="AG4" i="1" s="1"/>
  <c r="T5" i="1"/>
  <c r="AF5" i="1" s="1"/>
  <c r="T9" i="1"/>
  <c r="AF9" i="1" s="1"/>
  <c r="T13" i="1"/>
  <c r="AF13" i="1" s="1"/>
  <c r="T17" i="1"/>
  <c r="AF17" i="1" s="1"/>
  <c r="T21" i="1"/>
  <c r="AF21" i="1" s="1"/>
  <c r="T6" i="1"/>
  <c r="AF6" i="1" s="1"/>
  <c r="T10" i="1"/>
  <c r="AF10" i="1" s="1"/>
  <c r="T14" i="1"/>
  <c r="AF14" i="1" s="1"/>
  <c r="T18" i="1"/>
  <c r="AF18" i="1" s="1"/>
  <c r="T22" i="1"/>
  <c r="AF22" i="1" s="1"/>
  <c r="AP22" i="1" s="1"/>
  <c r="T7" i="1"/>
  <c r="AF7" i="1" s="1"/>
  <c r="T11" i="1"/>
  <c r="AF11" i="1" s="1"/>
  <c r="T15" i="1"/>
  <c r="AF15" i="1" s="1"/>
  <c r="AP15" i="1" s="1"/>
  <c r="T19" i="1"/>
  <c r="AF19" i="1" s="1"/>
  <c r="AP19" i="1" s="1"/>
  <c r="T23" i="1"/>
  <c r="AF23" i="1" s="1"/>
  <c r="T8" i="1"/>
  <c r="AF8" i="1" s="1"/>
  <c r="T12" i="1"/>
  <c r="AF12" i="1" s="1"/>
  <c r="T16" i="1"/>
  <c r="AF16" i="1" s="1"/>
  <c r="T20" i="1"/>
  <c r="AF20" i="1" s="1"/>
  <c r="T4" i="1"/>
  <c r="AF4" i="1" s="1"/>
  <c r="AP10" i="1" l="1"/>
  <c r="AP17" i="1"/>
  <c r="AP23" i="1"/>
  <c r="AP6" i="1"/>
  <c r="AP9" i="1"/>
  <c r="AP14" i="1"/>
  <c r="AP7" i="1"/>
  <c r="AP13" i="1"/>
  <c r="AP11" i="1"/>
  <c r="AP18" i="1"/>
  <c r="AP21" i="1"/>
  <c r="AP16" i="1"/>
  <c r="AP4" i="1"/>
  <c r="AP8" i="1"/>
  <c r="AP20" i="1"/>
  <c r="AP12" i="1"/>
  <c r="AP5" i="1"/>
  <c r="AP24" i="1" s="1"/>
  <c r="AP25" i="1" l="1"/>
  <c r="AQ16" i="1" s="1"/>
  <c r="AP26" i="1"/>
  <c r="AQ8" i="1"/>
  <c r="AQ12" i="1"/>
  <c r="AQ21" i="1"/>
  <c r="AQ22" i="1"/>
  <c r="AQ7" i="1"/>
  <c r="AQ14" i="1"/>
  <c r="AQ9" i="1"/>
  <c r="AQ20" i="1"/>
  <c r="AQ15" i="1"/>
  <c r="AQ19" i="1" l="1"/>
  <c r="AQ23" i="1"/>
  <c r="AQ18" i="1"/>
  <c r="AQ4" i="1"/>
  <c r="AQ10" i="1"/>
  <c r="AQ11" i="1"/>
  <c r="AQ17" i="1"/>
  <c r="AQ6" i="1"/>
  <c r="AQ13" i="1"/>
  <c r="AQ5" i="1"/>
</calcChain>
</file>

<file path=xl/sharedStrings.xml><?xml version="1.0" encoding="utf-8"?>
<sst xmlns="http://schemas.openxmlformats.org/spreadsheetml/2006/main" count="172" uniqueCount="84">
  <si>
    <t>District 1</t>
  </si>
  <si>
    <t>District 2</t>
  </si>
  <si>
    <t>District 3</t>
  </si>
  <si>
    <t>District 4</t>
  </si>
  <si>
    <t>District 5</t>
  </si>
  <si>
    <t>District 6</t>
  </si>
  <si>
    <t>District 7</t>
  </si>
  <si>
    <t>District 8</t>
  </si>
  <si>
    <t>District 9</t>
  </si>
  <si>
    <t>District 10</t>
  </si>
  <si>
    <t>District 11</t>
  </si>
  <si>
    <t>District 12</t>
  </si>
  <si>
    <t>District 13</t>
  </si>
  <si>
    <t>District 14</t>
  </si>
  <si>
    <t>District 15</t>
  </si>
  <si>
    <t>District 16</t>
  </si>
  <si>
    <t>District 17</t>
  </si>
  <si>
    <t>District 18</t>
  </si>
  <si>
    <t>District 19</t>
  </si>
  <si>
    <t>District 20</t>
  </si>
  <si>
    <t>District Number</t>
  </si>
  <si>
    <t>Adult Population 15-49</t>
  </si>
  <si>
    <t>Number of People on ART</t>
  </si>
  <si>
    <t>PMTCT Prevalence Among Women 15-24</t>
  </si>
  <si>
    <t xml:space="preserve">Demographic and HIV Indicators </t>
  </si>
  <si>
    <t>Number of Border Crossings</t>
  </si>
  <si>
    <t>Presence of Major International  Highway with Truck Stops</t>
  </si>
  <si>
    <t>Number of Fishing Villages</t>
  </si>
  <si>
    <t>(In thousands)</t>
  </si>
  <si>
    <t>1=Yes 0=No</t>
  </si>
  <si>
    <t xml:space="preserve">Presence of NGO Working With Female Sex Workers </t>
  </si>
  <si>
    <t xml:space="preserve">Presence of NGO Working with MSM </t>
  </si>
  <si>
    <t>Number of Mines, Tea Estates, Miliary Barracks</t>
  </si>
  <si>
    <t xml:space="preserve">Contextual Factors </t>
  </si>
  <si>
    <t xml:space="preserve">Key Populations </t>
  </si>
  <si>
    <t xml:space="preserve">Known Area of Injecting Drug Use </t>
  </si>
  <si>
    <t>TOTAL SCORE</t>
  </si>
  <si>
    <t>OVERALL SELECTION STRATA</t>
  </si>
  <si>
    <t xml:space="preserve">Scores Based on Stratum </t>
  </si>
  <si>
    <t>HIGH</t>
  </si>
  <si>
    <t>MEDIUM</t>
  </si>
  <si>
    <t>LOWER</t>
  </si>
  <si>
    <t>QJOIN</t>
  </si>
  <si>
    <t>COUNTRY</t>
  </si>
  <si>
    <t>REGION</t>
  </si>
  <si>
    <t>SUBREGION</t>
  </si>
  <si>
    <t>Name of District</t>
  </si>
  <si>
    <t>Increase in HIV Prevalence Among PMTCT women age 15-24</t>
  </si>
  <si>
    <t xml:space="preserve">Whether District Has  A Border Crossing </t>
  </si>
  <si>
    <t xml:space="preserve">Increase in PMTCT Prevalence Over Time? </t>
  </si>
  <si>
    <t>OVERALL SELECTION STRATA REAL?</t>
  </si>
  <si>
    <t>SPREADSHEET TOOL TO SELECT DISTRICTS DATA FOR LINKING TO QGIS PLACE PLUG IN</t>
  </si>
  <si>
    <t>XLAND</t>
  </si>
  <si>
    <t>XLA101</t>
  </si>
  <si>
    <t>XLA102</t>
  </si>
  <si>
    <t>XLA103</t>
  </si>
  <si>
    <t>XLA104</t>
  </si>
  <si>
    <t>XLA105</t>
  </si>
  <si>
    <t>XLA106</t>
  </si>
  <si>
    <t>XLA107</t>
  </si>
  <si>
    <t>XLA108</t>
  </si>
  <si>
    <t>XLA109</t>
  </si>
  <si>
    <t>XLA110</t>
  </si>
  <si>
    <t>XLA111</t>
  </si>
  <si>
    <t>XLA112</t>
  </si>
  <si>
    <t>NORTH</t>
  </si>
  <si>
    <t>SW1</t>
  </si>
  <si>
    <t>SW2</t>
  </si>
  <si>
    <t>XLA113</t>
  </si>
  <si>
    <t>XLA114</t>
  </si>
  <si>
    <t>XLA115</t>
  </si>
  <si>
    <t>XLA116</t>
  </si>
  <si>
    <t>XLA117</t>
  </si>
  <si>
    <t>XLA118</t>
  </si>
  <si>
    <t>XLA119</t>
  </si>
  <si>
    <t>XLA120</t>
  </si>
  <si>
    <t>SOUTH</t>
  </si>
  <si>
    <t>SW3</t>
  </si>
  <si>
    <t>NW1</t>
  </si>
  <si>
    <t>NW2</t>
  </si>
  <si>
    <t>SE1</t>
  </si>
  <si>
    <t>CEN</t>
  </si>
  <si>
    <t>EAST</t>
  </si>
  <si>
    <t>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</si>
</sst>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rgb="FFC00000"/>
      <name val="Calibri"/>
      <family val="2"/>
      <scheme val="minor"/>
    </font>
    <font>
      <sz val="11"/>
      <color theme="1"/>
      <name val="Arial Rounded MT Bold"/>
      <family val="2"/>
    </font>
    <font>
      <sz val="9"/>
      <color rgb="FF333333"/>
      <name val="Dubai Medium"/>
      <family val="2"/>
      <charset val="178"/>
    </font>
    <font>
      <b/>
      <sz val="11"/>
      <name val="Calibri"/>
      <family val="2"/>
      <scheme val="minor"/>
    </font>
    <font>
      <b/>
      <sz val="14"/>
      <color rgb="FF00848C"/>
      <name val="Calibri"/>
      <family val="2"/>
      <scheme val="minor"/>
    </font>
    <font>
      <b/>
      <sz val="11"/>
      <color rgb="FF00848C"/>
      <name val="Calibri"/>
      <family val="2"/>
      <scheme val="minor"/>
    </font>
    <font>
      <sz val="11"/>
      <color rgb="FF00848C"/>
      <name val="Calibri"/>
      <family val="2"/>
      <scheme val="minor"/>
    </font>
    <font>
      <b/>
      <sz val="11"/>
      <color rgb="FFE6661F"/>
      <name val="Calibri"/>
      <family val="2"/>
      <scheme val="minor"/>
    </font>
    <font>
      <b/>
      <sz val="9"/>
      <color rgb="FFE6661F"/>
      <name val="Dubai Medium"/>
      <family val="2"/>
      <charset val="178"/>
    </font>
  </fonts>
  <fills count="4">
    <fill>
      <patternFill patternType="none"/>
    </fill>
    <fill>
      <patternFill patternType="gray125"/>
    </fill>
    <fill>
      <patternFill patternType="solid">
        <fgColor theme="2"/>
        <bgColor indexed="64"/>
      </patternFill>
    </fill>
    <fill>
      <patternFill patternType="solid">
        <fgColor rgb="FFF9D9C7"/>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2" fillId="0" borderId="0" xfId="0" applyFont="1"/>
    <xf numFmtId="0" fontId="2" fillId="0" borderId="0" xfId="0" applyFont="1" applyAlignment="1">
      <alignment horizontal="center"/>
    </xf>
    <xf numFmtId="164" fontId="2" fillId="0" borderId="0" xfId="1" applyNumberFormat="1" applyFont="1" applyFill="1" applyAlignment="1">
      <alignment horizontal="center"/>
    </xf>
    <xf numFmtId="1" fontId="0" fillId="0" borderId="0" xfId="0" applyNumberFormat="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164" fontId="0" fillId="0" borderId="0" xfId="1" applyNumberFormat="1" applyFont="1" applyAlignment="1"/>
    <xf numFmtId="9" fontId="0" fillId="0" borderId="0" xfId="2" applyFont="1" applyAlignment="1">
      <alignment horizontal="center"/>
    </xf>
    <xf numFmtId="1" fontId="0" fillId="0" borderId="0" xfId="1" applyNumberFormat="1" applyFont="1" applyAlignment="1">
      <alignment horizontal="center"/>
    </xf>
    <xf numFmtId="1" fontId="0" fillId="0" borderId="0" xfId="2" applyNumberFormat="1" applyFont="1" applyAlignment="1">
      <alignment horizontal="center"/>
    </xf>
    <xf numFmtId="0" fontId="4" fillId="0" borderId="0" xfId="0" applyFont="1" applyAlignment="1">
      <alignment wrapText="1"/>
    </xf>
    <xf numFmtId="0" fontId="4" fillId="0" borderId="0" xfId="0" applyFont="1"/>
    <xf numFmtId="0" fontId="3" fillId="0" borderId="0" xfId="0" applyFont="1" applyAlignment="1">
      <alignment wrapText="1"/>
    </xf>
    <xf numFmtId="0" fontId="5" fillId="0" borderId="0" xfId="0" applyFont="1" applyAlignment="1">
      <alignment horizontal="center"/>
    </xf>
    <xf numFmtId="0" fontId="4" fillId="2" borderId="0" xfId="0" applyFont="1" applyFill="1"/>
    <xf numFmtId="0" fontId="0" fillId="2" borderId="0" xfId="0" applyFill="1" applyAlignment="1">
      <alignment horizontal="center"/>
    </xf>
    <xf numFmtId="164" fontId="2" fillId="2" borderId="0" xfId="1" applyNumberFormat="1" applyFont="1" applyFill="1" applyAlignment="1">
      <alignment horizontal="center"/>
    </xf>
    <xf numFmtId="9" fontId="2" fillId="2" borderId="0" xfId="2" applyFont="1" applyFill="1" applyAlignment="1">
      <alignment horizontal="center"/>
    </xf>
    <xf numFmtId="1" fontId="2" fillId="2" borderId="0" xfId="1" applyNumberFormat="1" applyFont="1" applyFill="1" applyAlignment="1">
      <alignment horizontal="center"/>
    </xf>
    <xf numFmtId="0" fontId="5" fillId="2" borderId="0" xfId="0" applyFont="1" applyFill="1" applyAlignment="1">
      <alignment horizontal="center"/>
    </xf>
    <xf numFmtId="0" fontId="0" fillId="2" borderId="0" xfId="0" applyFill="1"/>
    <xf numFmtId="43" fontId="2" fillId="2" borderId="0" xfId="1" applyNumberFormat="1" applyFont="1" applyFill="1" applyAlignment="1">
      <alignment horizontal="center"/>
    </xf>
    <xf numFmtId="0" fontId="3" fillId="2" borderId="0" xfId="0" applyFont="1" applyFill="1"/>
    <xf numFmtId="0" fontId="3" fillId="0" borderId="0" xfId="0" applyFont="1"/>
    <xf numFmtId="0" fontId="6" fillId="0" borderId="0" xfId="0" applyFont="1" applyAlignment="1">
      <alignment horizontal="left" wrapText="1"/>
    </xf>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164" fontId="2" fillId="2" borderId="0" xfId="1" applyNumberFormat="1" applyFont="1" applyFill="1" applyAlignment="1">
      <alignment horizontal="center" vertical="center"/>
    </xf>
    <xf numFmtId="43" fontId="2" fillId="2" borderId="0" xfId="1" applyNumberFormat="1" applyFont="1" applyFill="1" applyAlignment="1">
      <alignment horizontal="center" vertical="center"/>
    </xf>
    <xf numFmtId="0" fontId="2" fillId="0" borderId="0" xfId="0" applyFont="1" applyAlignment="1">
      <alignment vertical="center"/>
    </xf>
    <xf numFmtId="0" fontId="7" fillId="0" borderId="0" xfId="0" applyFont="1" applyAlignment="1">
      <alignment horizontal="center" wrapText="1"/>
    </xf>
    <xf numFmtId="0" fontId="9" fillId="0" borderId="0" xfId="0" applyFont="1" applyAlignment="1">
      <alignment wrapText="1"/>
    </xf>
    <xf numFmtId="0" fontId="8" fillId="0" borderId="0" xfId="0" applyFont="1" applyFill="1" applyAlignment="1">
      <alignment horizontal="center" wrapText="1"/>
    </xf>
    <xf numFmtId="0" fontId="8" fillId="0" borderId="0" xfId="0" applyFont="1" applyAlignment="1">
      <alignment horizontal="center" wrapText="1"/>
    </xf>
    <xf numFmtId="0" fontId="8" fillId="0" borderId="0" xfId="0" applyFont="1" applyAlignment="1">
      <alignment vertical="center" wrapText="1"/>
    </xf>
    <xf numFmtId="0" fontId="8" fillId="0" borderId="0" xfId="0" applyFont="1" applyAlignment="1">
      <alignment wrapText="1"/>
    </xf>
    <xf numFmtId="0" fontId="8" fillId="3" borderId="0" xfId="0" applyFont="1" applyFill="1" applyAlignment="1">
      <alignment horizontal="center" wrapText="1"/>
    </xf>
    <xf numFmtId="0" fontId="3" fillId="3" borderId="0" xfId="0" applyFont="1" applyFill="1" applyAlignment="1">
      <alignment horizontal="center" wrapText="1"/>
    </xf>
    <xf numFmtId="0" fontId="3" fillId="3" borderId="0" xfId="0" applyFont="1" applyFill="1" applyAlignment="1">
      <alignment horizontal="center"/>
    </xf>
    <xf numFmtId="0" fontId="10" fillId="3" borderId="0" xfId="0" applyFont="1" applyFill="1" applyAlignment="1">
      <alignment horizontal="center"/>
    </xf>
    <xf numFmtId="0" fontId="11" fillId="0" borderId="0" xfId="0" applyFont="1" applyAlignment="1">
      <alignment horizontal="center"/>
    </xf>
    <xf numFmtId="0" fontId="7" fillId="0" borderId="0" xfId="0" applyFont="1" applyAlignment="1">
      <alignment horizontal="center" wrapText="1"/>
    </xf>
    <xf numFmtId="0" fontId="8" fillId="0" borderId="0" xfId="0" applyFont="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E6661F"/>
      <color rgb="FFF9D9C7"/>
      <color rgb="FFF3B38F"/>
      <color rgb="FF008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44450</xdr:colOff>
      <xdr:row>0</xdr:row>
      <xdr:rowOff>44450</xdr:rowOff>
    </xdr:from>
    <xdr:to>
      <xdr:col>16</xdr:col>
      <xdr:colOff>6350</xdr:colOff>
      <xdr:row>70</xdr:row>
      <xdr:rowOff>177800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4450" y="44450"/>
          <a:ext cx="9715500" cy="130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247650</xdr:colOff>
      <xdr:row>4</xdr:row>
      <xdr:rowOff>0</xdr:rowOff>
    </xdr:from>
    <xdr:to>
      <xdr:col>5</xdr:col>
      <xdr:colOff>355600</xdr:colOff>
      <xdr:row>8</xdr:row>
      <xdr:rowOff>160002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736600"/>
          <a:ext cx="2546350" cy="896602"/>
        </a:xfrm>
        <a:prstGeom prst="rect">
          <a:avLst/>
        </a:prstGeom>
      </xdr:spPr>
    </xdr:pic>
    <xdr:clientData/>
  </xdr:twoCellAnchor>
  <xdr:twoCellAnchor editAs="oneCell">
    <xdr:from>
      <xdr:col>8</xdr:col>
      <xdr:colOff>171450</xdr:colOff>
      <xdr:row>59</xdr:row>
      <xdr:rowOff>107950</xdr:rowOff>
    </xdr:from>
    <xdr:to>
      <xdr:col>14</xdr:col>
      <xdr:colOff>323850</xdr:colOff>
      <xdr:row>67</xdr:row>
      <xdr:rowOff>6350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48250" y="10972800"/>
          <a:ext cx="3810000" cy="1371600"/>
        </a:xfrm>
        <a:prstGeom prst="rect">
          <a:avLst/>
        </a:prstGeom>
      </xdr:spPr>
    </xdr:pic>
    <xdr:clientData/>
  </xdr:twoCellAnchor>
  <xdr:twoCellAnchor>
    <xdr:from>
      <xdr:col>1</xdr:col>
      <xdr:colOff>139700</xdr:colOff>
      <xdr:row>60</xdr:row>
      <xdr:rowOff>95250</xdr:rowOff>
    </xdr:from>
    <xdr:to>
      <xdr:col>7</xdr:col>
      <xdr:colOff>146050</xdr:colOff>
      <xdr:row>67</xdr:row>
      <xdr:rowOff>6350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49300" y="11144250"/>
          <a:ext cx="3663950"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lang="en-US" sz="1400" b="0" i="0" u="none" strike="noStrike" baseline="30000">
              <a:solidFill>
                <a:schemeClr val="dk1"/>
              </a:solidFill>
              <a:latin typeface="Century Gothic" panose="020B0502020202020204" pitchFamily="34" charset="0"/>
              <a:ea typeface="+mn-ea"/>
              <a:cs typeface="+mn-cs"/>
            </a:rPr>
            <a:t>This publication was produced with the support of the United States Agency for International Development (USAID) under the terms of MEASURE Evaluation cooperative agreement AID-OAA-L-14-00004. Views expressed are not necessarily those of USAID or the United States government. TL-19-45</a:t>
          </a:r>
        </a:p>
        <a:p>
          <a:pPr>
            <a:lnSpc>
              <a:spcPts val="1400"/>
            </a:lnSpc>
          </a:pPr>
          <a:endParaRPr lang="en-US" sz="1100"/>
        </a:p>
      </xdr:txBody>
    </xdr:sp>
    <xdr:clientData/>
  </xdr:twoCellAnchor>
  <xdr:twoCellAnchor>
    <xdr:from>
      <xdr:col>1</xdr:col>
      <xdr:colOff>177800</xdr:colOff>
      <xdr:row>11</xdr:row>
      <xdr:rowOff>31750</xdr:rowOff>
    </xdr:from>
    <xdr:to>
      <xdr:col>13</xdr:col>
      <xdr:colOff>336550</xdr:colOff>
      <xdr:row>57</xdr:row>
      <xdr:rowOff>82550</xdr:rowOff>
    </xdr:to>
    <xdr:sp macro="" textlink="">
      <xdr:nvSpPr>
        <xdr:cNvPr id="3" name="TextBox 2">
          <a:extLst>
            <a:ext uri="{FF2B5EF4-FFF2-40B4-BE49-F238E27FC236}">
              <a16:creationId xmlns:a16="http://schemas.microsoft.com/office/drawing/2014/main" id="{496267B4-656E-4375-B04A-9137A538B215}"/>
            </a:ext>
          </a:extLst>
        </xdr:cNvPr>
        <xdr:cNvSpPr txBox="1"/>
      </xdr:nvSpPr>
      <xdr:spPr>
        <a:xfrm>
          <a:off x="787400" y="2057400"/>
          <a:ext cx="7473950" cy="8521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200" b="1">
              <a:solidFill>
                <a:srgbClr val="00848C"/>
              </a:solidFill>
              <a:effectLst/>
              <a:latin typeface="Century Gothic" panose="020B0502020202020204" pitchFamily="34" charset="0"/>
              <a:ea typeface="+mn-ea"/>
              <a:cs typeface="+mn-cs"/>
            </a:rPr>
            <a:t>Template for a District Summary Spreadsheet</a:t>
          </a:r>
        </a:p>
        <a:p>
          <a:r>
            <a:rPr lang="en-US" sz="2000">
              <a:solidFill>
                <a:schemeClr val="dk1"/>
              </a:solidFill>
              <a:effectLst/>
              <a:latin typeface="Century Gothic" panose="020B0502020202020204" pitchFamily="34" charset="0"/>
              <a:ea typeface="+mn-ea"/>
              <a:cs typeface="+mn-cs"/>
            </a:rPr>
            <a:t>for Use with the PLACE QGIS Mapping </a:t>
          </a:r>
          <a:r>
            <a:rPr lang="en-US" sz="2000" u="none">
              <a:solidFill>
                <a:schemeClr val="dk1"/>
              </a:solidFill>
              <a:effectLst/>
              <a:latin typeface="Century Gothic" panose="020B0502020202020204" pitchFamily="34" charset="0"/>
              <a:ea typeface="+mn-ea"/>
              <a:cs typeface="+mn-cs"/>
            </a:rPr>
            <a:t>Tool</a:t>
          </a:r>
          <a:r>
            <a:rPr lang="en-US" sz="2000">
              <a:solidFill>
                <a:schemeClr val="dk1"/>
              </a:solidFill>
              <a:effectLst/>
              <a:latin typeface="Century Gothic" panose="020B0502020202020204" pitchFamily="34" charset="0"/>
              <a:ea typeface="+mn-ea"/>
              <a:cs typeface="+mn-cs"/>
            </a:rPr>
            <a:t> </a:t>
          </a:r>
        </a:p>
        <a:p>
          <a:r>
            <a:rPr lang="en-US" sz="1100" b="1">
              <a:solidFill>
                <a:schemeClr val="dk1"/>
              </a:solidFill>
              <a:effectLst/>
              <a:latin typeface="+mn-lt"/>
              <a:ea typeface="+mn-ea"/>
              <a:cs typeface="+mn-cs"/>
            </a:rPr>
            <a:t> </a:t>
          </a:r>
        </a:p>
        <a:p>
          <a:r>
            <a:rPr lang="en-US" sz="1100">
              <a:solidFill>
                <a:schemeClr val="dk1"/>
              </a:solidFill>
              <a:effectLst/>
              <a:latin typeface="Garamond" panose="02020404030301010803" pitchFamily="18" charset="0"/>
              <a:ea typeface="+mn-ea"/>
              <a:cs typeface="+mn-cs"/>
            </a:rPr>
            <a:t>MEASURE Evaluation—a project funded by the United States Agency for International Development (USAID) and the United States President’s Emergency Plan for AIDS Relief—has developed a free Priorities for Local AIDS Control Efforts (PLACE) QGIS Mapping Tool. As of July 2019, the tool offered base map information and data templates for 14 countries: Angola, Burundi, Côte d’Ivoire, the Democratic Republic of the Congo, Ghana, Haiti, Kenya, Malawi, Mozambique, Rwanda, South Africa, eSwatini, Tanzania, and Uganda. </a:t>
          </a:r>
        </a:p>
        <a:p>
          <a:endParaRPr lang="en-US" sz="1100">
            <a:solidFill>
              <a:schemeClr val="dk1"/>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QGIS is a free and full-featured geographic information system (GIS). The mapping tool was designed to work specifically with the PLACE protocol (a sample is available here: </a:t>
          </a:r>
          <a:r>
            <a:rPr lang="en-US" sz="1100" u="sng">
              <a:solidFill>
                <a:schemeClr val="dk1"/>
              </a:solidFill>
              <a:effectLst/>
              <a:latin typeface="Garamond" panose="02020404030301010803" pitchFamily="18" charset="0"/>
              <a:ea typeface="+mn-ea"/>
              <a:cs typeface="+mn-cs"/>
              <a:hlinkClick xmlns:r="http://schemas.openxmlformats.org/officeDocument/2006/relationships" r:id=""/>
            </a:rPr>
            <a:t>https://www.measureevaluation.org/resources/tools/hiv-aids/place</a:t>
          </a:r>
          <a:r>
            <a:rPr lang="en-US" sz="1100" u="sng">
              <a:solidFill>
                <a:schemeClr val="dk1"/>
              </a:solidFill>
              <a:effectLst/>
              <a:latin typeface="Garamond" panose="02020404030301010803" pitchFamily="18" charset="0"/>
              <a:ea typeface="+mn-ea"/>
              <a:cs typeface="+mn-cs"/>
            </a:rPr>
            <a:t>)</a:t>
          </a:r>
          <a:r>
            <a:rPr lang="en-US" sz="1100">
              <a:solidFill>
                <a:schemeClr val="dk1"/>
              </a:solidFill>
              <a:effectLst/>
              <a:latin typeface="Garamond" panose="02020404030301010803" pitchFamily="18" charset="0"/>
              <a:ea typeface="+mn-ea"/>
              <a:cs typeface="+mn-cs"/>
            </a:rPr>
            <a:t>. The tool can be downloaded on the MEASURE Evaluation website at </a:t>
          </a:r>
          <a:r>
            <a:rPr lang="en-US" sz="1100" u="sng">
              <a:solidFill>
                <a:schemeClr val="dk1"/>
              </a:solidFill>
              <a:effectLst/>
              <a:latin typeface="Garamond" panose="02020404030301010803" pitchFamily="18" charset="0"/>
              <a:ea typeface="+mn-ea"/>
              <a:cs typeface="+mn-cs"/>
              <a:hlinkClick xmlns:r="http://schemas.openxmlformats.org/officeDocument/2006/relationships" r:id=""/>
            </a:rPr>
            <a:t>https://www.measureevaluation.org/resources/tools/hiv-aids/place/place-method/the-place-mapping-tool-a-plug-in-for-gis</a:t>
          </a:r>
          <a:r>
            <a:rPr lang="en-US" sz="1100">
              <a:solidFill>
                <a:schemeClr val="dk1"/>
              </a:solidFill>
              <a:effectLst/>
              <a:latin typeface="Garamond" panose="02020404030301010803" pitchFamily="18" charset="0"/>
              <a:ea typeface="+mn-ea"/>
              <a:cs typeface="+mn-cs"/>
            </a:rPr>
            <a:t>. </a:t>
          </a:r>
        </a:p>
        <a:p>
          <a:endParaRPr lang="en-US" sz="1100">
            <a:solidFill>
              <a:schemeClr val="dk1"/>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Standard shapefiles and reference numbers for each area allow greater use of the PLACE data after the data are collected, and permit other data to be displayed on the maps created by PLACE.</a:t>
          </a:r>
        </a:p>
        <a:p>
          <a:endParaRPr lang="en-US" sz="1100">
            <a:solidFill>
              <a:schemeClr val="dk1"/>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The next step in the selection of areas is to compile information at the selected level for all areas in the country based on a review of available surveillance data, routine health and program data, donor priorities, and input from stakeholders. For example, if districts are the administrative level that will be used to select areas, compile district-level information. </a:t>
          </a:r>
        </a:p>
        <a:p>
          <a:endParaRPr lang="en-US" sz="1100">
            <a:solidFill>
              <a:schemeClr val="dk1"/>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Use this District Summary Spreadsheet template, in Microsoft Excel. to enter these data. (If another level is selected, such as wards or provinces or parishes, the spreadsheet should be updated to match the selected administrative level, and mapping files containing the geometry for these levels may need to be acquired elsewhere.) If districts will be selected, list the name of each one in column B. </a:t>
          </a:r>
          <a:r>
            <a:rPr lang="en-US" sz="1100" b="1">
              <a:solidFill>
                <a:schemeClr val="dk1"/>
              </a:solidFill>
              <a:effectLst/>
              <a:latin typeface="Garamond" panose="02020404030301010803" pitchFamily="18" charset="0"/>
              <a:ea typeface="+mn-ea"/>
              <a:cs typeface="+mn-cs"/>
            </a:rPr>
            <a:t>The first column (A) must have the standard identification number code in order to be used with the mapping tool. </a:t>
          </a:r>
          <a:r>
            <a:rPr lang="en-US" sz="1100">
              <a:solidFill>
                <a:schemeClr val="dk1"/>
              </a:solidFill>
              <a:effectLst/>
              <a:latin typeface="Garamond" panose="02020404030301010803" pitchFamily="18" charset="0"/>
              <a:ea typeface="+mn-ea"/>
              <a:cs typeface="+mn-cs"/>
            </a:rPr>
            <a:t>The QGIS PLACE Mapping Tool that is often used to make maps from PLACE data calls the identification “QJOIN.” </a:t>
          </a:r>
          <a:r>
            <a:rPr lang="en-US" sz="1100" u="none">
              <a:solidFill>
                <a:schemeClr val="dk1"/>
              </a:solidFill>
              <a:effectLst/>
              <a:latin typeface="Garamond" panose="02020404030301010803" pitchFamily="18" charset="0"/>
              <a:ea typeface="+mn-ea"/>
              <a:cs typeface="+mn-cs"/>
            </a:rPr>
            <a:t>These IDs are in this spreadsheet template and other templates that are included with the tool. </a:t>
          </a:r>
        </a:p>
        <a:p>
          <a:pPr fontAlgn="base"/>
          <a:endParaRPr lang="en-US" sz="1100">
            <a:solidFill>
              <a:schemeClr val="dk1"/>
            </a:solidFill>
            <a:effectLst/>
            <a:latin typeface="Garamond" panose="02020404030301010803" pitchFamily="18" charset="0"/>
            <a:ea typeface="+mn-ea"/>
            <a:cs typeface="+mn-cs"/>
          </a:endParaRPr>
        </a:p>
        <a:p>
          <a:pPr fontAlgn="base"/>
          <a:r>
            <a:rPr lang="en-US" sz="1100">
              <a:solidFill>
                <a:schemeClr val="dk1"/>
              </a:solidFill>
              <a:effectLst/>
              <a:latin typeface="Garamond" panose="02020404030301010803" pitchFamily="18" charset="0"/>
              <a:ea typeface="+mn-ea"/>
              <a:cs typeface="+mn-cs"/>
            </a:rPr>
            <a:t>Collect and synthesize epidemiological, demographic, and other relevant district-level data of interest for your PLACE study on the spreadsheet. In many cases, the health ministry, United States Centers for Disease Control and Prevention, and USAID may already have these files available. The spreadsheet can include demographic information (population size, urbanicity), HIV epidemic indicators, and treatment indicators.</a:t>
          </a:r>
        </a:p>
        <a:p>
          <a:pPr fontAlgn="base"/>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The advantage of recording these data in the spreadsheet template is that they can then be mapped using the QGIS PLACE Mapping Tool. Maps can facilitate selecting where to implement the PLACE method and interpreting the findings. </a:t>
          </a:r>
        </a:p>
        <a:p>
          <a:endParaRPr lang="en-US" sz="1100">
            <a:solidFill>
              <a:schemeClr val="dk1"/>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District-level surveillance, population, and routine program indicators that may be available and of interest are: </a:t>
          </a:r>
        </a:p>
        <a:p>
          <a:pPr lvl="0"/>
          <a:endParaRPr lang="en-US" sz="1100">
            <a:solidFill>
              <a:schemeClr val="dk1"/>
            </a:solidFill>
            <a:effectLst/>
            <a:latin typeface="Garamond" panose="02020404030301010803" pitchFamily="18" charset="0"/>
            <a:ea typeface="+mn-ea"/>
            <a:cs typeface="+mn-cs"/>
          </a:endParaRPr>
        </a:p>
        <a:p>
          <a:pPr lvl="0"/>
          <a:r>
            <a:rPr lang="en-US" sz="1100">
              <a:solidFill>
                <a:schemeClr val="dk1"/>
              </a:solidFill>
              <a:effectLst/>
              <a:latin typeface="Garamond" panose="02020404030301010803" pitchFamily="18" charset="0"/>
              <a:ea typeface="+mn-ea"/>
              <a:cs typeface="+mn-cs"/>
            </a:rPr>
            <a:t>  ●    HIV prevalence estimates by age, sex, and population group </a:t>
          </a:r>
        </a:p>
        <a:p>
          <a:pPr lvl="0"/>
          <a:r>
            <a:rPr lang="en-US" sz="1100">
              <a:solidFill>
                <a:schemeClr val="dk1"/>
              </a:solidFill>
              <a:effectLst/>
              <a:latin typeface="+mn-lt"/>
              <a:ea typeface="+mn-ea"/>
              <a:cs typeface="+mn-cs"/>
            </a:rPr>
            <a:t>  ●    </a:t>
          </a:r>
          <a:r>
            <a:rPr lang="en-US" sz="1100">
              <a:solidFill>
                <a:schemeClr val="dk1"/>
              </a:solidFill>
              <a:effectLst/>
              <a:latin typeface="Garamond" panose="02020404030301010803" pitchFamily="18" charset="0"/>
              <a:ea typeface="+mn-ea"/>
              <a:cs typeface="+mn-cs"/>
            </a:rPr>
            <a:t>Prevention of mother-to-child transmission (PMTCT) prevalence estimates for pregnant women </a:t>
          </a:r>
        </a:p>
        <a:p>
          <a:pPr lvl="0"/>
          <a:r>
            <a:rPr lang="en-US" sz="1100">
              <a:solidFill>
                <a:schemeClr val="dk1"/>
              </a:solidFill>
              <a:effectLst/>
              <a:latin typeface="+mn-lt"/>
              <a:ea typeface="+mn-ea"/>
              <a:cs typeface="+mn-cs"/>
            </a:rPr>
            <a:t>  ●    </a:t>
          </a:r>
          <a:r>
            <a:rPr lang="en-US" sz="1100">
              <a:solidFill>
                <a:schemeClr val="dk1"/>
              </a:solidFill>
              <a:effectLst/>
              <a:latin typeface="Garamond" panose="02020404030301010803" pitchFamily="18" charset="0"/>
              <a:ea typeface="+mn-ea"/>
              <a:cs typeface="+mn-cs"/>
            </a:rPr>
            <a:t>Estimates of the number of people living with HIV, syphilis, and tuberculosis</a:t>
          </a:r>
        </a:p>
        <a:p>
          <a:pPr lvl="0"/>
          <a:r>
            <a:rPr lang="en-US" sz="1100">
              <a:solidFill>
                <a:schemeClr val="dk1"/>
              </a:solidFill>
              <a:effectLst/>
              <a:latin typeface="+mn-lt"/>
              <a:ea typeface="+mn-ea"/>
              <a:cs typeface="+mn-cs"/>
            </a:rPr>
            <a:t>  ●    </a:t>
          </a:r>
          <a:r>
            <a:rPr lang="en-US" sz="1100">
              <a:solidFill>
                <a:schemeClr val="dk1"/>
              </a:solidFill>
              <a:effectLst/>
              <a:latin typeface="Garamond" panose="02020404030301010803" pitchFamily="18" charset="0"/>
              <a:ea typeface="+mn-ea"/>
              <a:cs typeface="+mn-cs"/>
            </a:rPr>
            <a:t>Estimates of the number of people on ART </a:t>
          </a:r>
        </a:p>
        <a:p>
          <a:pPr lvl="0"/>
          <a:r>
            <a:rPr lang="en-US" sz="1100">
              <a:solidFill>
                <a:schemeClr val="dk1"/>
              </a:solidFill>
              <a:effectLst/>
              <a:latin typeface="+mn-lt"/>
              <a:ea typeface="+mn-ea"/>
              <a:cs typeface="+mn-cs"/>
            </a:rPr>
            <a:t>  ●    </a:t>
          </a:r>
          <a:r>
            <a:rPr lang="en-US" sz="1100">
              <a:solidFill>
                <a:schemeClr val="dk1"/>
              </a:solidFill>
              <a:effectLst/>
              <a:latin typeface="Garamond" panose="02020404030301010803" pitchFamily="18" charset="0"/>
              <a:ea typeface="+mn-ea"/>
              <a:cs typeface="+mn-cs"/>
            </a:rPr>
            <a:t>Estimates of the number of people on treatment who have achieved viral suppression </a:t>
          </a:r>
        </a:p>
        <a:p>
          <a:pPr lvl="0"/>
          <a:r>
            <a:rPr lang="en-US" sz="1100">
              <a:solidFill>
                <a:schemeClr val="dk1"/>
              </a:solidFill>
              <a:effectLst/>
              <a:latin typeface="+mn-lt"/>
              <a:ea typeface="+mn-ea"/>
              <a:cs typeface="+mn-cs"/>
            </a:rPr>
            <a:t>  ●    </a:t>
          </a:r>
          <a:r>
            <a:rPr lang="en-US" sz="1100">
              <a:solidFill>
                <a:schemeClr val="dk1"/>
              </a:solidFill>
              <a:effectLst/>
              <a:latin typeface="Garamond" panose="02020404030301010803" pitchFamily="18" charset="0"/>
              <a:ea typeface="+mn-ea"/>
              <a:cs typeface="+mn-cs"/>
            </a:rPr>
            <a:t>Population indicators, by age and sex </a:t>
          </a:r>
        </a:p>
        <a:p>
          <a:pPr lvl="0"/>
          <a:r>
            <a:rPr lang="en-US" sz="1100">
              <a:solidFill>
                <a:schemeClr val="dk1"/>
              </a:solidFill>
              <a:effectLst/>
              <a:latin typeface="+mn-lt"/>
              <a:ea typeface="+mn-ea"/>
              <a:cs typeface="+mn-cs"/>
            </a:rPr>
            <a:t>  ●    </a:t>
          </a:r>
          <a:r>
            <a:rPr lang="en-US" sz="1100">
              <a:solidFill>
                <a:schemeClr val="dk1"/>
              </a:solidFill>
              <a:effectLst/>
              <a:latin typeface="Garamond" panose="02020404030301010803" pitchFamily="18" charset="0"/>
              <a:ea typeface="+mn-ea"/>
              <a:cs typeface="+mn-cs"/>
            </a:rPr>
            <a:t>Number of key population members (if known) </a:t>
          </a:r>
        </a:p>
        <a:p>
          <a:pPr lvl="0"/>
          <a:r>
            <a:rPr lang="en-US" sz="1100">
              <a:solidFill>
                <a:schemeClr val="dk1"/>
              </a:solidFill>
              <a:effectLst/>
              <a:latin typeface="+mn-lt"/>
              <a:ea typeface="+mn-ea"/>
              <a:cs typeface="+mn-cs"/>
            </a:rPr>
            <a:t>  ●    </a:t>
          </a:r>
          <a:r>
            <a:rPr lang="en-US" sz="1100">
              <a:solidFill>
                <a:schemeClr val="dk1"/>
              </a:solidFill>
              <a:effectLst/>
              <a:latin typeface="Garamond" panose="02020404030301010803" pitchFamily="18" charset="0"/>
              <a:ea typeface="+mn-ea"/>
              <a:cs typeface="+mn-cs"/>
            </a:rPr>
            <a:t>Program coverage indicators </a:t>
          </a:r>
        </a:p>
        <a:p>
          <a:pPr fontAlgn="base"/>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A country’s National Steering Committee for a PLACE study should also specify the package of services and structural interventions that should be available in each district. The PLACE study will confirm whether these services are available to people at PLACE venues.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A1178-D411-4783-9704-F7167DC30150}">
  <dimension ref="A1"/>
  <sheetViews>
    <sheetView tabSelected="1" workbookViewId="0">
      <selection activeCell="D87" sqref="D87"/>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86A0C-A681-46D7-9605-6E085DF95AED}">
  <dimension ref="A1:AQ27"/>
  <sheetViews>
    <sheetView topLeftCell="N1" workbookViewId="0">
      <selection activeCell="AQ23" sqref="AQ4:AQ23"/>
    </sheetView>
  </sheetViews>
  <sheetFormatPr defaultRowHeight="15" x14ac:dyDescent="0.25"/>
  <cols>
    <col min="2" max="2" width="12.5703125" customWidth="1"/>
    <col min="3" max="3" width="9.7109375" customWidth="1"/>
    <col min="4" max="4" width="11.42578125" customWidth="1"/>
    <col min="5" max="5" width="13.28515625" style="14" customWidth="1"/>
    <col min="6" max="7" width="14.7109375" style="6" customWidth="1"/>
    <col min="8" max="8" width="17.7109375" style="6" customWidth="1"/>
    <col min="9" max="17" width="14.7109375" style="6" customWidth="1"/>
    <col min="18" max="18" width="14.7109375" style="42" customWidth="1"/>
    <col min="19" max="19" width="13.28515625" customWidth="1"/>
    <col min="20" max="20" width="11.7109375" customWidth="1"/>
    <col min="21" max="22" width="12.5703125" customWidth="1"/>
    <col min="24" max="24" width="10.7109375" customWidth="1"/>
    <col min="26" max="26" width="11.28515625" style="5" customWidth="1"/>
    <col min="27" max="27" width="10.5703125" style="6" bestFit="1" customWidth="1"/>
    <col min="28" max="28" width="11.5703125" style="6" bestFit="1" customWidth="1"/>
    <col min="29" max="29" width="13.42578125" style="6" customWidth="1"/>
    <col min="30" max="30" width="11.5703125" style="6" bestFit="1" customWidth="1"/>
    <col min="31" max="31" width="11.42578125" style="28" customWidth="1"/>
    <col min="32" max="32" width="8.85546875" style="28"/>
    <col min="33" max="33" width="10.85546875" style="28" customWidth="1"/>
    <col min="34" max="34" width="12.140625" style="28" customWidth="1"/>
    <col min="35" max="35" width="11.5703125" style="28" customWidth="1"/>
    <col min="36" max="36" width="12.42578125" style="28" customWidth="1"/>
    <col min="37" max="41" width="8.85546875" style="28"/>
    <col min="42" max="42" width="8.85546875" style="33"/>
    <col min="43" max="43" width="11.85546875" style="26" customWidth="1"/>
  </cols>
  <sheetData>
    <row r="1" spans="1:43" s="35" customFormat="1" ht="18" customHeight="1" x14ac:dyDescent="0.3">
      <c r="A1" s="45" t="s">
        <v>51</v>
      </c>
      <c r="B1" s="45"/>
      <c r="C1" s="45"/>
      <c r="D1" s="45"/>
      <c r="E1" s="45"/>
      <c r="F1" s="45"/>
      <c r="G1" s="45" t="s">
        <v>24</v>
      </c>
      <c r="H1" s="45"/>
      <c r="I1" s="45"/>
      <c r="J1" s="34"/>
      <c r="K1" s="45" t="s">
        <v>33</v>
      </c>
      <c r="L1" s="45"/>
      <c r="M1" s="45"/>
      <c r="N1" s="45"/>
      <c r="O1" s="45" t="s">
        <v>34</v>
      </c>
      <c r="P1" s="45"/>
      <c r="Q1" s="45"/>
      <c r="R1" s="40"/>
      <c r="Z1" s="36"/>
      <c r="AA1" s="37"/>
      <c r="AB1" s="37"/>
      <c r="AC1" s="37"/>
      <c r="AD1" s="37"/>
      <c r="AE1" s="46" t="s">
        <v>38</v>
      </c>
      <c r="AF1" s="46"/>
      <c r="AG1" s="46"/>
      <c r="AH1" s="46"/>
      <c r="AI1" s="46"/>
      <c r="AJ1" s="46"/>
      <c r="AK1" s="46"/>
      <c r="AL1" s="46"/>
      <c r="AM1" s="46"/>
      <c r="AN1" s="46"/>
      <c r="AO1" s="46"/>
      <c r="AP1" s="38"/>
      <c r="AQ1" s="39"/>
    </row>
    <row r="2" spans="1:43" s="37" customFormat="1" ht="120" x14ac:dyDescent="0.25">
      <c r="A2" s="37" t="s">
        <v>42</v>
      </c>
      <c r="B2" s="37" t="s">
        <v>43</v>
      </c>
      <c r="C2" s="37" t="s">
        <v>44</v>
      </c>
      <c r="D2" s="37" t="s">
        <v>45</v>
      </c>
      <c r="E2" s="37" t="s">
        <v>46</v>
      </c>
      <c r="F2" s="37" t="s">
        <v>20</v>
      </c>
      <c r="G2" s="37" t="s">
        <v>21</v>
      </c>
      <c r="H2" s="37" t="s">
        <v>22</v>
      </c>
      <c r="I2" s="37" t="s">
        <v>23</v>
      </c>
      <c r="J2" s="37" t="s">
        <v>47</v>
      </c>
      <c r="K2" s="37" t="s">
        <v>48</v>
      </c>
      <c r="L2" s="37" t="s">
        <v>26</v>
      </c>
      <c r="M2" s="37" t="s">
        <v>27</v>
      </c>
      <c r="N2" s="37" t="s">
        <v>32</v>
      </c>
      <c r="O2" s="37" t="s">
        <v>35</v>
      </c>
      <c r="P2" s="37" t="s">
        <v>30</v>
      </c>
      <c r="Q2" s="37" t="s">
        <v>31</v>
      </c>
      <c r="R2" s="40" t="s">
        <v>37</v>
      </c>
      <c r="S2" s="37" t="s">
        <v>21</v>
      </c>
      <c r="T2" s="37" t="s">
        <v>22</v>
      </c>
      <c r="U2" s="37" t="s">
        <v>23</v>
      </c>
      <c r="V2" s="37" t="s">
        <v>47</v>
      </c>
      <c r="W2" s="37" t="s">
        <v>25</v>
      </c>
      <c r="X2" s="37" t="s">
        <v>26</v>
      </c>
      <c r="Y2" s="37" t="s">
        <v>27</v>
      </c>
      <c r="Z2" s="37" t="s">
        <v>32</v>
      </c>
      <c r="AA2" s="37" t="s">
        <v>35</v>
      </c>
      <c r="AB2" s="37" t="s">
        <v>30</v>
      </c>
      <c r="AC2" s="37" t="s">
        <v>31</v>
      </c>
      <c r="AE2" s="37" t="s">
        <v>21</v>
      </c>
      <c r="AF2" s="37" t="s">
        <v>22</v>
      </c>
      <c r="AG2" s="37" t="s">
        <v>23</v>
      </c>
      <c r="AH2" s="37" t="s">
        <v>49</v>
      </c>
      <c r="AI2" s="37" t="s">
        <v>25</v>
      </c>
      <c r="AJ2" s="37" t="s">
        <v>26</v>
      </c>
      <c r="AK2" s="37" t="s">
        <v>27</v>
      </c>
      <c r="AL2" s="37" t="s">
        <v>32</v>
      </c>
      <c r="AM2" s="37" t="s">
        <v>35</v>
      </c>
      <c r="AN2" s="37" t="s">
        <v>30</v>
      </c>
      <c r="AO2" s="37" t="s">
        <v>31</v>
      </c>
      <c r="AP2" s="37" t="s">
        <v>36</v>
      </c>
      <c r="AQ2" s="37" t="s">
        <v>50</v>
      </c>
    </row>
    <row r="3" spans="1:43" s="7" customFormat="1" ht="16.899999999999999" customHeight="1" x14ac:dyDescent="0.25">
      <c r="E3" s="13"/>
      <c r="F3" s="8"/>
      <c r="G3" s="8" t="s">
        <v>28</v>
      </c>
      <c r="H3" s="8"/>
      <c r="I3" s="8"/>
      <c r="J3" s="8"/>
      <c r="K3" s="8"/>
      <c r="L3" s="8" t="s">
        <v>29</v>
      </c>
      <c r="M3" s="8"/>
      <c r="N3" s="8"/>
      <c r="O3" s="8" t="s">
        <v>29</v>
      </c>
      <c r="P3" s="8" t="s">
        <v>29</v>
      </c>
      <c r="Q3" s="8" t="s">
        <v>29</v>
      </c>
      <c r="R3" s="41"/>
      <c r="S3" s="27"/>
      <c r="T3" s="27"/>
      <c r="U3" s="27"/>
      <c r="V3" s="27"/>
      <c r="W3" s="27"/>
      <c r="X3" s="27"/>
      <c r="Y3" s="27"/>
      <c r="Z3" s="27"/>
      <c r="AA3" s="27"/>
      <c r="AB3" s="27"/>
      <c r="AC3" s="27"/>
      <c r="AD3" s="8"/>
      <c r="AP3" s="29"/>
      <c r="AQ3" s="15"/>
    </row>
    <row r="4" spans="1:43" ht="18.75" x14ac:dyDescent="0.5">
      <c r="A4" t="s">
        <v>53</v>
      </c>
      <c r="B4" t="s">
        <v>52</v>
      </c>
      <c r="C4" t="s">
        <v>65</v>
      </c>
      <c r="D4" t="s">
        <v>66</v>
      </c>
      <c r="E4" t="s">
        <v>0</v>
      </c>
      <c r="F4" s="4">
        <v>1</v>
      </c>
      <c r="G4" s="9">
        <v>771373</v>
      </c>
      <c r="H4" s="4">
        <v>13653.302100000001</v>
      </c>
      <c r="I4" s="10">
        <v>6.1950000000000005E-2</v>
      </c>
      <c r="J4" s="12">
        <v>1</v>
      </c>
      <c r="K4" s="11">
        <v>1</v>
      </c>
      <c r="L4" s="11">
        <v>1</v>
      </c>
      <c r="M4" s="4">
        <v>0</v>
      </c>
      <c r="N4" s="12">
        <v>2</v>
      </c>
      <c r="O4" s="6">
        <v>0</v>
      </c>
      <c r="P4" s="11">
        <v>1</v>
      </c>
      <c r="Q4" s="4">
        <v>1</v>
      </c>
      <c r="R4" s="43" t="s">
        <v>40</v>
      </c>
      <c r="S4" s="16" t="str">
        <f>_xlfn.IFS(G4&lt;=$G$24,"LOW",G4&lt;=$G$25,"MEDIUM",G4=$G$26,"HIGHEST",G4&gt;$G$25,"HIGH")</f>
        <v>HIGH</v>
      </c>
      <c r="T4" s="16" t="str">
        <f>_xlfn.IFS(H4&lt;=$H$24,"LOW",H4&lt;=$H$25,"MEDIUM",H4=$H$26,"HIGHEST",H4&gt;$H$25,"HIGH")</f>
        <v>HIGH</v>
      </c>
      <c r="U4" s="16" t="str">
        <f>_xlfn.IFS(I4&lt;=$I$24,"LOW",I4&lt;=$I$25,"MEDIUM",I4=$I$26,"HIGHEST",I4&gt;$I$25,"HIGH")</f>
        <v>LOW</v>
      </c>
      <c r="V4" s="16" t="str">
        <f>_xlfn.IFS(J4=1,"YES",J4=0,"NO",J4&lt;1,"MISSING")</f>
        <v>YES</v>
      </c>
      <c r="W4" s="16" t="str">
        <f>_xlfn.IFS(K4=1,"YES",K4=0,"NO",K4&lt;1,"MISSING")</f>
        <v>YES</v>
      </c>
      <c r="X4" s="16" t="str">
        <f>_xlfn.IFS(L4=1,"YES",L4=0,"NO",L4&lt;1,"MISSING")</f>
        <v>YES</v>
      </c>
      <c r="Y4" s="16" t="str">
        <f>_xlfn.IFS(M4&lt;=$M$24,"LOW",M4&lt;=$M$25,"MEDIUM",M4=$M$26,"HIGHEST",M4&gt;$M$25,"HIGH")</f>
        <v>LOW</v>
      </c>
      <c r="Z4" s="16" t="str">
        <f>_xlfn.IFS(N4&lt;=$N$24,"LOW",N4&lt;=$N$25,"MEDIUM",N4=$N$26,"HIGHEST",N4&gt;$N$25,"HIGH")</f>
        <v>MEDIUM</v>
      </c>
      <c r="AA4" s="16" t="str">
        <f t="shared" ref="AA4:AA23" si="0">_xlfn.IFS(O4=1,"YES",O4=0,"NO",O4&lt;1,"MISSING")</f>
        <v>NO</v>
      </c>
      <c r="AB4" s="16" t="str">
        <f t="shared" ref="AB4:AB23" si="1">_xlfn.IFS(P4=1,"YES",P4=0,"NO",P4&lt;1,"MISSING")</f>
        <v>YES</v>
      </c>
      <c r="AC4" s="16" t="str">
        <f t="shared" ref="AC4:AC23" si="2">_xlfn.IFS(Q4=1,"YES",Q4=0,"NO",Q4&lt;1,"MISSING")</f>
        <v>YES</v>
      </c>
      <c r="AD4" s="2"/>
      <c r="AE4" s="6">
        <f>_xlfn.IFS(S4="MEDIUM",2,S4="LOW",1,S4="HIGH",3,S4="HIGHEST",4)</f>
        <v>3</v>
      </c>
      <c r="AF4" s="6">
        <f>_xlfn.IFS(T4="MEDIUM",2,T4="LOW",1,T4="HIGH",3,T4="HIGHEST",4)</f>
        <v>3</v>
      </c>
      <c r="AG4" s="6">
        <f>_xlfn.IFS(U4="MEDIUM",2,U4="LOW",1,U4="HIGH",5,U4="HIGHEST",6)</f>
        <v>1</v>
      </c>
      <c r="AH4" s="6">
        <f>_xlfn.IFS(V4="YES",2,V4="NO",0,V4="MISSING",0)</f>
        <v>2</v>
      </c>
      <c r="AI4" s="6">
        <f>_xlfn.IFS(W4="YES",2,W4="NO",0,W4="MISSING",0)</f>
        <v>2</v>
      </c>
      <c r="AJ4" s="6">
        <f>_xlfn.IFS(X4="YES",2,X4="NO",0,X4="MISSING",0)</f>
        <v>2</v>
      </c>
      <c r="AK4" s="6">
        <f>_xlfn.IFS(Y4="MEDIUM",2,Y4="LOW",1,Y4="HIGH",3,Y4="HIGHEST",4)</f>
        <v>1</v>
      </c>
      <c r="AL4" s="6">
        <f>_xlfn.IFS(Z4="MEDIUM",2,Z4="LOW",1,Z4="HIGH",3,Z4="HIGHEST",4)</f>
        <v>2</v>
      </c>
      <c r="AM4" s="6">
        <f>_xlfn.IFS(AA4="YES",2,AA4="NO",0,AA4="MISSING",0)</f>
        <v>0</v>
      </c>
      <c r="AN4" s="6">
        <f>_xlfn.IFS(AB4="YES",2,AB4="NO",0,AB4="MISSING",0)</f>
        <v>2</v>
      </c>
      <c r="AO4" s="6">
        <f>_xlfn.IFS(AC4="YES",2,AC4="NO",0,AC4="MISSING",0)</f>
        <v>2</v>
      </c>
      <c r="AP4" s="30">
        <f>SUM(AE4:AO4)</f>
        <v>20</v>
      </c>
      <c r="AQ4" s="44" t="str">
        <f>_xlfn.IFS(AP4&lt;$AP$24,"LOWER",AP4&lt;$AP$25,"MEDIUM",AE4&gt;=$N$25,"HIGH")</f>
        <v>HIGH</v>
      </c>
    </row>
    <row r="5" spans="1:43" ht="18.75" x14ac:dyDescent="0.5">
      <c r="A5" t="s">
        <v>54</v>
      </c>
      <c r="B5" t="s">
        <v>52</v>
      </c>
      <c r="C5" t="s">
        <v>65</v>
      </c>
      <c r="D5" t="s">
        <v>67</v>
      </c>
      <c r="E5" t="s">
        <v>1</v>
      </c>
      <c r="F5" s="4">
        <v>2</v>
      </c>
      <c r="G5" s="9">
        <v>638509</v>
      </c>
      <c r="H5" s="4">
        <v>9386.0823</v>
      </c>
      <c r="I5" s="10">
        <v>5.1449999999999996E-2</v>
      </c>
      <c r="J5" s="12">
        <v>1</v>
      </c>
      <c r="K5" s="11">
        <v>1</v>
      </c>
      <c r="L5" s="11">
        <v>1</v>
      </c>
      <c r="M5" s="4">
        <v>0</v>
      </c>
      <c r="N5" s="12">
        <v>4</v>
      </c>
      <c r="O5" s="6">
        <v>1</v>
      </c>
      <c r="P5" s="11">
        <v>1</v>
      </c>
      <c r="Q5" s="4">
        <v>0</v>
      </c>
      <c r="R5" s="43" t="s">
        <v>39</v>
      </c>
      <c r="S5" s="16" t="str">
        <f t="shared" ref="S5:S23" si="3">_xlfn.IFS(G5&lt;=$G$24,"LOW",G5&lt;=$G$25,"MEDIUM",G5=$G$26,"HIGHEST",G5&gt;$G$25,"HIGH")</f>
        <v>HIGH</v>
      </c>
      <c r="T5" s="16" t="str">
        <f t="shared" ref="T5:T23" si="4">_xlfn.IFS(H5&lt;=$H$24,"LOW",H5&lt;=$H$25,"MEDIUM",H5=$H$26,"HIGHEST",H5&gt;$H$25,"HIGH")</f>
        <v>MEDIUM</v>
      </c>
      <c r="U5" s="16" t="str">
        <f t="shared" ref="U5:U23" si="5">_xlfn.IFS(I5&lt;=$I$24,"LOW",I5&lt;=$I$25,"MEDIUM",I5=$I$26,"HIGHEST",I5&gt;$I$25,"HIGH")</f>
        <v>LOW</v>
      </c>
      <c r="V5" s="16" t="str">
        <f t="shared" ref="V5:X23" si="6">_xlfn.IFS(J5=1,"YES",J5=0,"NO",J5&lt;1,"MISSING")</f>
        <v>YES</v>
      </c>
      <c r="W5" s="16" t="str">
        <f t="shared" ref="W5:W23" si="7">_xlfn.IFS(K5=1,"YES",K5=0,"NO",K5&lt;1,"MISSING")</f>
        <v>YES</v>
      </c>
      <c r="X5" s="16" t="str">
        <f t="shared" si="6"/>
        <v>YES</v>
      </c>
      <c r="Y5" s="16" t="str">
        <f t="shared" ref="Y5:Y23" si="8">_xlfn.IFS(M5&lt;=$M$24,"LOW",M5&lt;=$M$25,"MEDIUM",M5=$M$26,"HIGHEST",M5&gt;$M$25,"HIGH")</f>
        <v>LOW</v>
      </c>
      <c r="Z5" s="16" t="str">
        <f t="shared" ref="Z5:Z23" si="9">_xlfn.IFS(N5&lt;=$N$24,"LOW",N5&lt;=$N$25,"MEDIUM",N5=$N$26,"HIGHEST",N5&gt;$N$25,"HIGH")</f>
        <v>HIGHEST</v>
      </c>
      <c r="AA5" s="16" t="str">
        <f t="shared" si="0"/>
        <v>YES</v>
      </c>
      <c r="AB5" s="16" t="str">
        <f t="shared" si="1"/>
        <v>YES</v>
      </c>
      <c r="AC5" s="16" t="str">
        <f t="shared" si="2"/>
        <v>NO</v>
      </c>
      <c r="AD5" s="2"/>
      <c r="AE5" s="6">
        <f t="shared" ref="AE5:AE23" si="10">_xlfn.IFS(S5="MEDIUM",2,S5="LOW",1,S5="HIGH",3,S5="HIGHEST",4)</f>
        <v>3</v>
      </c>
      <c r="AF5" s="6">
        <f t="shared" ref="AF5:AF23" si="11">_xlfn.IFS(T5="MEDIUM",2,T5="LOW",1,T5="HIGH",3,T5="HIGHEST",4)</f>
        <v>2</v>
      </c>
      <c r="AG5" s="6">
        <f t="shared" ref="AG5:AG23" si="12">_xlfn.IFS(U5="MEDIUM",2,U5="LOW",1,U5="HIGH",5,U5="HIGHEST",6)</f>
        <v>1</v>
      </c>
      <c r="AH5" s="6">
        <f t="shared" ref="AH5:AH23" si="13">_xlfn.IFS(V5="YES",2,V5="NO",0,V5="MISSING",0)</f>
        <v>2</v>
      </c>
      <c r="AI5" s="6">
        <f t="shared" ref="AI5:AI23" si="14">_xlfn.IFS(W5="YES",2,W5="NO",0,W5="MISSING",0)</f>
        <v>2</v>
      </c>
      <c r="AJ5" s="6">
        <f t="shared" ref="AJ5:AJ23" si="15">_xlfn.IFS(X5="YES",2,X5="NO",0,X5="MISSING",0)</f>
        <v>2</v>
      </c>
      <c r="AK5" s="6">
        <f t="shared" ref="AK5:AK23" si="16">_xlfn.IFS(Y5="MEDIUM",2,Y5="LOW",1,Y5="HIGH",3,Y5="HIGHEST",4)</f>
        <v>1</v>
      </c>
      <c r="AL5" s="6">
        <f>_xlfn.IFS(Z5="MEDIUM",2,Z5="LOW",1,Z5="HIGH",3,Z5="HIGHEST",4)</f>
        <v>4</v>
      </c>
      <c r="AM5" s="6">
        <f t="shared" ref="AM5:AM23" si="17">_xlfn.IFS(AA5="YES",2,AA5="NO",0,AA5="MISSING",0)</f>
        <v>2</v>
      </c>
      <c r="AN5" s="6">
        <f t="shared" ref="AN5:AN23" si="18">_xlfn.IFS(AB5="YES",2,AB5="NO",0,AB5="MISSING",0)</f>
        <v>2</v>
      </c>
      <c r="AO5" s="6">
        <f t="shared" ref="AO5:AO23" si="19">_xlfn.IFS(AC5="YES",2,AC5="NO",0,AC5="MISSING",0)</f>
        <v>0</v>
      </c>
      <c r="AP5" s="30">
        <f t="shared" ref="AP5:AP23" si="20">SUM(AE5:AO5)</f>
        <v>21</v>
      </c>
      <c r="AQ5" s="44" t="str">
        <f t="shared" ref="AQ5:AQ23" si="21">_xlfn.IFS(AP5&lt;$AP$24,"LOWER",AP5&lt;$AP$25,"MEDIUM",AE5&gt;=$N$25,"HIGH")</f>
        <v>HIGH</v>
      </c>
    </row>
    <row r="6" spans="1:43" ht="18.75" x14ac:dyDescent="0.5">
      <c r="A6" t="s">
        <v>55</v>
      </c>
      <c r="B6" t="s">
        <v>52</v>
      </c>
      <c r="C6" t="s">
        <v>65</v>
      </c>
      <c r="D6" t="s">
        <v>66</v>
      </c>
      <c r="E6" t="s">
        <v>2</v>
      </c>
      <c r="F6" s="4">
        <v>3</v>
      </c>
      <c r="G6" s="9">
        <v>110526</v>
      </c>
      <c r="H6" s="4">
        <v>663.15599999999995</v>
      </c>
      <c r="I6" s="10">
        <v>2.0999999999999998E-2</v>
      </c>
      <c r="J6" s="12">
        <v>0</v>
      </c>
      <c r="K6" s="11">
        <v>0</v>
      </c>
      <c r="L6" s="11">
        <v>0</v>
      </c>
      <c r="M6" s="4">
        <v>0</v>
      </c>
      <c r="N6" s="12">
        <v>3</v>
      </c>
      <c r="O6" s="6">
        <v>0</v>
      </c>
      <c r="P6" s="11">
        <v>0</v>
      </c>
      <c r="Q6" s="4">
        <v>0</v>
      </c>
      <c r="R6" s="43" t="s">
        <v>41</v>
      </c>
      <c r="S6" s="16" t="str">
        <f t="shared" si="3"/>
        <v>LOW</v>
      </c>
      <c r="T6" s="16" t="str">
        <f t="shared" si="4"/>
        <v>LOW</v>
      </c>
      <c r="U6" s="16" t="str">
        <f t="shared" si="5"/>
        <v>LOW</v>
      </c>
      <c r="V6" s="16" t="str">
        <f t="shared" si="6"/>
        <v>NO</v>
      </c>
      <c r="W6" s="16" t="str">
        <f t="shared" si="7"/>
        <v>NO</v>
      </c>
      <c r="X6" s="16" t="str">
        <f t="shared" si="6"/>
        <v>NO</v>
      </c>
      <c r="Y6" s="16" t="str">
        <f t="shared" si="8"/>
        <v>LOW</v>
      </c>
      <c r="Z6" s="16" t="str">
        <f t="shared" si="9"/>
        <v>HIGH</v>
      </c>
      <c r="AA6" s="16" t="str">
        <f t="shared" si="0"/>
        <v>NO</v>
      </c>
      <c r="AB6" s="16" t="str">
        <f t="shared" si="1"/>
        <v>NO</v>
      </c>
      <c r="AC6" s="16" t="str">
        <f t="shared" si="2"/>
        <v>NO</v>
      </c>
      <c r="AD6" s="2"/>
      <c r="AE6" s="6">
        <f t="shared" si="10"/>
        <v>1</v>
      </c>
      <c r="AF6" s="6">
        <f t="shared" si="11"/>
        <v>1</v>
      </c>
      <c r="AG6" s="6">
        <f t="shared" si="12"/>
        <v>1</v>
      </c>
      <c r="AH6" s="6">
        <f t="shared" si="13"/>
        <v>0</v>
      </c>
      <c r="AI6" s="6">
        <f t="shared" si="14"/>
        <v>0</v>
      </c>
      <c r="AJ6" s="6">
        <f t="shared" si="15"/>
        <v>0</v>
      </c>
      <c r="AK6" s="6">
        <f t="shared" si="16"/>
        <v>1</v>
      </c>
      <c r="AL6" s="6">
        <f t="shared" ref="AL6:AL23" si="22">_xlfn.IFS(Z6="MEDIUM",2,Z6="LOW",1,Z6="HIGH",3,Z6="HIGHEST",4)</f>
        <v>3</v>
      </c>
      <c r="AM6" s="6">
        <f t="shared" si="17"/>
        <v>0</v>
      </c>
      <c r="AN6" s="6">
        <f t="shared" si="18"/>
        <v>0</v>
      </c>
      <c r="AO6" s="6">
        <f t="shared" si="19"/>
        <v>0</v>
      </c>
      <c r="AP6" s="30">
        <f t="shared" si="20"/>
        <v>7</v>
      </c>
      <c r="AQ6" s="44" t="str">
        <f t="shared" si="21"/>
        <v>LOWER</v>
      </c>
    </row>
    <row r="7" spans="1:43" ht="18.75" x14ac:dyDescent="0.5">
      <c r="A7" t="s">
        <v>56</v>
      </c>
      <c r="B7" t="s">
        <v>52</v>
      </c>
      <c r="C7" t="s">
        <v>65</v>
      </c>
      <c r="D7" t="s">
        <v>67</v>
      </c>
      <c r="E7" t="s">
        <v>3</v>
      </c>
      <c r="F7" s="4">
        <v>4</v>
      </c>
      <c r="G7" s="9">
        <v>11218</v>
      </c>
      <c r="H7" s="4">
        <v>191.8278</v>
      </c>
      <c r="I7" s="10">
        <v>5.985E-2</v>
      </c>
      <c r="J7" s="12">
        <v>0</v>
      </c>
      <c r="K7" s="11">
        <v>0</v>
      </c>
      <c r="L7" s="11">
        <v>1</v>
      </c>
      <c r="M7" s="4">
        <v>2</v>
      </c>
      <c r="N7" s="12">
        <v>0</v>
      </c>
      <c r="O7" s="6">
        <v>0</v>
      </c>
      <c r="P7" s="11">
        <v>1</v>
      </c>
      <c r="Q7" s="4">
        <v>0</v>
      </c>
      <c r="R7" s="43" t="s">
        <v>41</v>
      </c>
      <c r="S7" s="16" t="str">
        <f t="shared" si="3"/>
        <v>LOW</v>
      </c>
      <c r="T7" s="16" t="str">
        <f t="shared" si="4"/>
        <v>LOW</v>
      </c>
      <c r="U7" s="16" t="str">
        <f t="shared" si="5"/>
        <v>LOW</v>
      </c>
      <c r="V7" s="16" t="str">
        <f t="shared" si="6"/>
        <v>NO</v>
      </c>
      <c r="W7" s="16" t="str">
        <f t="shared" si="7"/>
        <v>NO</v>
      </c>
      <c r="X7" s="16" t="str">
        <f t="shared" si="6"/>
        <v>YES</v>
      </c>
      <c r="Y7" s="16" t="str">
        <f t="shared" si="8"/>
        <v>HIGH</v>
      </c>
      <c r="Z7" s="16" t="str">
        <f t="shared" si="9"/>
        <v>LOW</v>
      </c>
      <c r="AA7" s="16" t="str">
        <f t="shared" si="0"/>
        <v>NO</v>
      </c>
      <c r="AB7" s="16" t="str">
        <f t="shared" si="1"/>
        <v>YES</v>
      </c>
      <c r="AC7" s="16" t="str">
        <f t="shared" si="2"/>
        <v>NO</v>
      </c>
      <c r="AD7" s="2"/>
      <c r="AE7" s="6">
        <f t="shared" si="10"/>
        <v>1</v>
      </c>
      <c r="AF7" s="6">
        <f t="shared" si="11"/>
        <v>1</v>
      </c>
      <c r="AG7" s="6">
        <f t="shared" si="12"/>
        <v>1</v>
      </c>
      <c r="AH7" s="6">
        <f t="shared" si="13"/>
        <v>0</v>
      </c>
      <c r="AI7" s="6">
        <f t="shared" si="14"/>
        <v>0</v>
      </c>
      <c r="AJ7" s="6">
        <f t="shared" si="15"/>
        <v>2</v>
      </c>
      <c r="AK7" s="6">
        <f t="shared" si="16"/>
        <v>3</v>
      </c>
      <c r="AL7" s="6">
        <f t="shared" si="22"/>
        <v>1</v>
      </c>
      <c r="AM7" s="6">
        <f t="shared" si="17"/>
        <v>0</v>
      </c>
      <c r="AN7" s="6">
        <f t="shared" si="18"/>
        <v>2</v>
      </c>
      <c r="AO7" s="6">
        <f t="shared" si="19"/>
        <v>0</v>
      </c>
      <c r="AP7" s="30">
        <f t="shared" si="20"/>
        <v>11</v>
      </c>
      <c r="AQ7" s="44" t="str">
        <f t="shared" si="21"/>
        <v>LOWER</v>
      </c>
    </row>
    <row r="8" spans="1:43" ht="18.75" x14ac:dyDescent="0.5">
      <c r="A8" t="s">
        <v>57</v>
      </c>
      <c r="B8" t="s">
        <v>52</v>
      </c>
      <c r="C8" t="s">
        <v>65</v>
      </c>
      <c r="D8" t="s">
        <v>77</v>
      </c>
      <c r="E8" t="s">
        <v>4</v>
      </c>
      <c r="F8" s="4">
        <v>5</v>
      </c>
      <c r="G8" s="9">
        <v>289802</v>
      </c>
      <c r="H8" s="4">
        <v>9447.5452000000005</v>
      </c>
      <c r="I8" s="10">
        <v>0.11410000000000001</v>
      </c>
      <c r="J8" s="12">
        <v>0</v>
      </c>
      <c r="K8" s="11">
        <v>0</v>
      </c>
      <c r="L8" s="11">
        <v>0</v>
      </c>
      <c r="M8" s="4">
        <v>3</v>
      </c>
      <c r="N8" s="12">
        <v>2</v>
      </c>
      <c r="O8" s="6">
        <v>0</v>
      </c>
      <c r="P8" s="11">
        <v>0</v>
      </c>
      <c r="Q8" s="4">
        <v>0</v>
      </c>
      <c r="R8" s="43" t="s">
        <v>40</v>
      </c>
      <c r="S8" s="16" t="str">
        <f t="shared" si="3"/>
        <v>MEDIUM</v>
      </c>
      <c r="T8" s="16" t="str">
        <f t="shared" si="4"/>
        <v>MEDIUM</v>
      </c>
      <c r="U8" s="16" t="str">
        <f t="shared" si="5"/>
        <v>MEDIUM</v>
      </c>
      <c r="V8" s="16" t="str">
        <f t="shared" si="6"/>
        <v>NO</v>
      </c>
      <c r="W8" s="16" t="str">
        <f t="shared" si="7"/>
        <v>NO</v>
      </c>
      <c r="X8" s="16" t="str">
        <f t="shared" si="6"/>
        <v>NO</v>
      </c>
      <c r="Y8" s="16" t="str">
        <f t="shared" si="8"/>
        <v>HIGHEST</v>
      </c>
      <c r="Z8" s="16" t="str">
        <f t="shared" si="9"/>
        <v>MEDIUM</v>
      </c>
      <c r="AA8" s="16" t="str">
        <f t="shared" si="0"/>
        <v>NO</v>
      </c>
      <c r="AB8" s="16" t="str">
        <f t="shared" si="1"/>
        <v>NO</v>
      </c>
      <c r="AC8" s="16" t="str">
        <f t="shared" si="2"/>
        <v>NO</v>
      </c>
      <c r="AD8" s="2"/>
      <c r="AE8" s="6">
        <f t="shared" si="10"/>
        <v>2</v>
      </c>
      <c r="AF8" s="6">
        <f t="shared" si="11"/>
        <v>2</v>
      </c>
      <c r="AG8" s="6">
        <f t="shared" si="12"/>
        <v>2</v>
      </c>
      <c r="AH8" s="6">
        <f t="shared" si="13"/>
        <v>0</v>
      </c>
      <c r="AI8" s="6">
        <f t="shared" si="14"/>
        <v>0</v>
      </c>
      <c r="AJ8" s="6">
        <f t="shared" si="15"/>
        <v>0</v>
      </c>
      <c r="AK8" s="6">
        <f t="shared" si="16"/>
        <v>4</v>
      </c>
      <c r="AL8" s="6">
        <f t="shared" si="22"/>
        <v>2</v>
      </c>
      <c r="AM8" s="6">
        <f t="shared" si="17"/>
        <v>0</v>
      </c>
      <c r="AN8" s="6">
        <f t="shared" si="18"/>
        <v>0</v>
      </c>
      <c r="AO8" s="6">
        <f t="shared" si="19"/>
        <v>0</v>
      </c>
      <c r="AP8" s="30">
        <f t="shared" si="20"/>
        <v>12</v>
      </c>
      <c r="AQ8" s="44" t="str">
        <f t="shared" si="21"/>
        <v>LOWER</v>
      </c>
    </row>
    <row r="9" spans="1:43" ht="18.75" x14ac:dyDescent="0.5">
      <c r="A9" t="s">
        <v>58</v>
      </c>
      <c r="B9" t="s">
        <v>52</v>
      </c>
      <c r="C9" t="s">
        <v>65</v>
      </c>
      <c r="D9" t="s">
        <v>66</v>
      </c>
      <c r="E9" t="s">
        <v>5</v>
      </c>
      <c r="F9" s="4">
        <v>6</v>
      </c>
      <c r="G9" s="9">
        <v>32598</v>
      </c>
      <c r="H9" s="4">
        <v>889.92539999999997</v>
      </c>
      <c r="I9" s="10">
        <v>9.5549999999999996E-2</v>
      </c>
      <c r="J9" s="12">
        <v>0</v>
      </c>
      <c r="K9" s="11">
        <v>0</v>
      </c>
      <c r="L9" s="11">
        <v>1</v>
      </c>
      <c r="M9" s="4">
        <v>1</v>
      </c>
      <c r="N9" s="12">
        <v>0</v>
      </c>
      <c r="O9" s="6">
        <v>0</v>
      </c>
      <c r="P9" s="11">
        <v>1</v>
      </c>
      <c r="Q9" s="4">
        <v>1</v>
      </c>
      <c r="R9" s="43" t="s">
        <v>40</v>
      </c>
      <c r="S9" s="16" t="str">
        <f t="shared" si="3"/>
        <v>LOW</v>
      </c>
      <c r="T9" s="16" t="str">
        <f t="shared" si="4"/>
        <v>LOW</v>
      </c>
      <c r="U9" s="16" t="str">
        <f t="shared" si="5"/>
        <v>MEDIUM</v>
      </c>
      <c r="V9" s="16" t="str">
        <f t="shared" si="6"/>
        <v>NO</v>
      </c>
      <c r="W9" s="16" t="str">
        <f t="shared" si="7"/>
        <v>NO</v>
      </c>
      <c r="X9" s="16" t="str">
        <f t="shared" si="6"/>
        <v>YES</v>
      </c>
      <c r="Y9" s="16" t="str">
        <f t="shared" si="8"/>
        <v>MEDIUM</v>
      </c>
      <c r="Z9" s="16" t="str">
        <f t="shared" si="9"/>
        <v>LOW</v>
      </c>
      <c r="AA9" s="16" t="str">
        <f t="shared" si="0"/>
        <v>NO</v>
      </c>
      <c r="AB9" s="16" t="str">
        <f t="shared" si="1"/>
        <v>YES</v>
      </c>
      <c r="AC9" s="16" t="str">
        <f t="shared" si="2"/>
        <v>YES</v>
      </c>
      <c r="AD9" s="2"/>
      <c r="AE9" s="6">
        <f t="shared" si="10"/>
        <v>1</v>
      </c>
      <c r="AF9" s="6">
        <f t="shared" si="11"/>
        <v>1</v>
      </c>
      <c r="AG9" s="6">
        <f t="shared" si="12"/>
        <v>2</v>
      </c>
      <c r="AH9" s="6">
        <f t="shared" si="13"/>
        <v>0</v>
      </c>
      <c r="AI9" s="6">
        <f t="shared" si="14"/>
        <v>0</v>
      </c>
      <c r="AJ9" s="6">
        <f t="shared" si="15"/>
        <v>2</v>
      </c>
      <c r="AK9" s="6">
        <f t="shared" si="16"/>
        <v>2</v>
      </c>
      <c r="AL9" s="6">
        <f t="shared" si="22"/>
        <v>1</v>
      </c>
      <c r="AM9" s="6">
        <f t="shared" si="17"/>
        <v>0</v>
      </c>
      <c r="AN9" s="6">
        <f t="shared" si="18"/>
        <v>2</v>
      </c>
      <c r="AO9" s="6">
        <f t="shared" si="19"/>
        <v>2</v>
      </c>
      <c r="AP9" s="30">
        <f t="shared" si="20"/>
        <v>13</v>
      </c>
      <c r="AQ9" s="44" t="str">
        <f t="shared" si="21"/>
        <v>MEDIUM</v>
      </c>
    </row>
    <row r="10" spans="1:43" s="1" customFormat="1" ht="18.75" x14ac:dyDescent="0.5">
      <c r="A10" t="s">
        <v>59</v>
      </c>
      <c r="B10" t="s">
        <v>52</v>
      </c>
      <c r="C10" t="s">
        <v>65</v>
      </c>
      <c r="D10" t="s">
        <v>77</v>
      </c>
      <c r="E10" t="s">
        <v>6</v>
      </c>
      <c r="F10" s="4">
        <v>7</v>
      </c>
      <c r="G10" s="9">
        <v>766298</v>
      </c>
      <c r="H10" s="4">
        <v>25364.463800000001</v>
      </c>
      <c r="I10" s="10">
        <v>0.11585000000000001</v>
      </c>
      <c r="J10" s="12">
        <v>1</v>
      </c>
      <c r="K10" s="11">
        <v>0</v>
      </c>
      <c r="L10" s="11">
        <v>1</v>
      </c>
      <c r="M10" s="4">
        <v>1</v>
      </c>
      <c r="N10" s="12">
        <v>3</v>
      </c>
      <c r="O10" s="6">
        <v>0</v>
      </c>
      <c r="P10" s="11">
        <v>1</v>
      </c>
      <c r="Q10" s="4">
        <v>1</v>
      </c>
      <c r="R10" s="43" t="s">
        <v>39</v>
      </c>
      <c r="S10" s="16" t="str">
        <f t="shared" si="3"/>
        <v>HIGH</v>
      </c>
      <c r="T10" s="16" t="str">
        <f t="shared" si="4"/>
        <v>HIGH</v>
      </c>
      <c r="U10" s="16" t="str">
        <f t="shared" si="5"/>
        <v>MEDIUM</v>
      </c>
      <c r="V10" s="16" t="str">
        <f t="shared" si="6"/>
        <v>YES</v>
      </c>
      <c r="W10" s="16" t="str">
        <f t="shared" si="7"/>
        <v>NO</v>
      </c>
      <c r="X10" s="16" t="str">
        <f t="shared" si="6"/>
        <v>YES</v>
      </c>
      <c r="Y10" s="16" t="str">
        <f t="shared" si="8"/>
        <v>MEDIUM</v>
      </c>
      <c r="Z10" s="16" t="str">
        <f t="shared" si="9"/>
        <v>HIGH</v>
      </c>
      <c r="AA10" s="16" t="str">
        <f t="shared" si="0"/>
        <v>NO</v>
      </c>
      <c r="AB10" s="16" t="str">
        <f t="shared" si="1"/>
        <v>YES</v>
      </c>
      <c r="AC10" s="16" t="str">
        <f t="shared" si="2"/>
        <v>YES</v>
      </c>
      <c r="AD10" s="3"/>
      <c r="AE10" s="6">
        <f t="shared" si="10"/>
        <v>3</v>
      </c>
      <c r="AF10" s="6">
        <f t="shared" si="11"/>
        <v>3</v>
      </c>
      <c r="AG10" s="6">
        <f t="shared" si="12"/>
        <v>2</v>
      </c>
      <c r="AH10" s="6">
        <f t="shared" si="13"/>
        <v>2</v>
      </c>
      <c r="AI10" s="6">
        <f t="shared" si="14"/>
        <v>0</v>
      </c>
      <c r="AJ10" s="6">
        <f t="shared" si="15"/>
        <v>2</v>
      </c>
      <c r="AK10" s="6">
        <f t="shared" si="16"/>
        <v>2</v>
      </c>
      <c r="AL10" s="6">
        <f t="shared" si="22"/>
        <v>3</v>
      </c>
      <c r="AM10" s="6">
        <f t="shared" si="17"/>
        <v>0</v>
      </c>
      <c r="AN10" s="6">
        <f t="shared" si="18"/>
        <v>2</v>
      </c>
      <c r="AO10" s="6">
        <f t="shared" si="19"/>
        <v>2</v>
      </c>
      <c r="AP10" s="30">
        <f t="shared" si="20"/>
        <v>21</v>
      </c>
      <c r="AQ10" s="44" t="str">
        <f t="shared" si="21"/>
        <v>HIGH</v>
      </c>
    </row>
    <row r="11" spans="1:43" ht="18.75" x14ac:dyDescent="0.5">
      <c r="A11" t="s">
        <v>60</v>
      </c>
      <c r="B11" t="s">
        <v>52</v>
      </c>
      <c r="C11" t="s">
        <v>65</v>
      </c>
      <c r="D11" t="s">
        <v>78</v>
      </c>
      <c r="E11" t="s">
        <v>7</v>
      </c>
      <c r="F11" s="4">
        <v>8</v>
      </c>
      <c r="G11" s="9">
        <v>14163</v>
      </c>
      <c r="H11" s="4">
        <v>562.27110000000005</v>
      </c>
      <c r="I11" s="10">
        <v>0.13895000000000002</v>
      </c>
      <c r="J11" s="12">
        <v>1</v>
      </c>
      <c r="K11" s="11">
        <v>0</v>
      </c>
      <c r="L11" s="11">
        <v>1</v>
      </c>
      <c r="M11" s="4">
        <v>0</v>
      </c>
      <c r="N11" s="12">
        <v>1</v>
      </c>
      <c r="O11" s="6">
        <v>0</v>
      </c>
      <c r="P11" s="11">
        <v>1</v>
      </c>
      <c r="Q11" s="4">
        <v>0</v>
      </c>
      <c r="R11" s="43" t="s">
        <v>40</v>
      </c>
      <c r="S11" s="16" t="str">
        <f t="shared" si="3"/>
        <v>LOW</v>
      </c>
      <c r="T11" s="16" t="str">
        <f t="shared" si="4"/>
        <v>LOW</v>
      </c>
      <c r="U11" s="16" t="str">
        <f t="shared" si="5"/>
        <v>HIGH</v>
      </c>
      <c r="V11" s="16" t="str">
        <f t="shared" si="6"/>
        <v>YES</v>
      </c>
      <c r="W11" s="16" t="str">
        <f t="shared" si="7"/>
        <v>NO</v>
      </c>
      <c r="X11" s="16" t="str">
        <f t="shared" si="6"/>
        <v>YES</v>
      </c>
      <c r="Y11" s="16" t="str">
        <f t="shared" si="8"/>
        <v>LOW</v>
      </c>
      <c r="Z11" s="16" t="str">
        <f t="shared" si="9"/>
        <v>LOW</v>
      </c>
      <c r="AA11" s="16" t="str">
        <f t="shared" si="0"/>
        <v>NO</v>
      </c>
      <c r="AB11" s="16" t="str">
        <f t="shared" si="1"/>
        <v>YES</v>
      </c>
      <c r="AC11" s="16" t="str">
        <f t="shared" si="2"/>
        <v>NO</v>
      </c>
      <c r="AD11" s="3"/>
      <c r="AE11" s="6">
        <f t="shared" si="10"/>
        <v>1</v>
      </c>
      <c r="AF11" s="6">
        <f t="shared" si="11"/>
        <v>1</v>
      </c>
      <c r="AG11" s="6">
        <f t="shared" si="12"/>
        <v>5</v>
      </c>
      <c r="AH11" s="6">
        <f t="shared" si="13"/>
        <v>2</v>
      </c>
      <c r="AI11" s="6">
        <f t="shared" si="14"/>
        <v>0</v>
      </c>
      <c r="AJ11" s="6">
        <f t="shared" si="15"/>
        <v>2</v>
      </c>
      <c r="AK11" s="6">
        <f t="shared" si="16"/>
        <v>1</v>
      </c>
      <c r="AL11" s="6">
        <f t="shared" si="22"/>
        <v>1</v>
      </c>
      <c r="AM11" s="6">
        <f t="shared" si="17"/>
        <v>0</v>
      </c>
      <c r="AN11" s="6">
        <f t="shared" si="18"/>
        <v>2</v>
      </c>
      <c r="AO11" s="6">
        <f t="shared" si="19"/>
        <v>0</v>
      </c>
      <c r="AP11" s="30">
        <f t="shared" si="20"/>
        <v>15</v>
      </c>
      <c r="AQ11" s="44" t="str">
        <f t="shared" si="21"/>
        <v>MEDIUM</v>
      </c>
    </row>
    <row r="12" spans="1:43" ht="18.75" x14ac:dyDescent="0.5">
      <c r="A12" t="s">
        <v>61</v>
      </c>
      <c r="B12" t="s">
        <v>52</v>
      </c>
      <c r="C12" t="s">
        <v>65</v>
      </c>
      <c r="D12" t="s">
        <v>78</v>
      </c>
      <c r="E12" t="s">
        <v>8</v>
      </c>
      <c r="F12" s="4">
        <v>9</v>
      </c>
      <c r="G12" s="9">
        <v>239011</v>
      </c>
      <c r="H12" s="4">
        <v>11998.352199999999</v>
      </c>
      <c r="I12" s="10">
        <v>0.17569999999999997</v>
      </c>
      <c r="J12" s="12">
        <v>1</v>
      </c>
      <c r="K12" s="11">
        <v>1</v>
      </c>
      <c r="L12" s="11">
        <v>1</v>
      </c>
      <c r="M12" s="4">
        <v>0</v>
      </c>
      <c r="N12" s="12">
        <v>4</v>
      </c>
      <c r="O12" s="6">
        <v>0</v>
      </c>
      <c r="P12" s="11">
        <v>1</v>
      </c>
      <c r="Q12" s="4">
        <v>0</v>
      </c>
      <c r="R12" s="43" t="s">
        <v>39</v>
      </c>
      <c r="S12" s="16" t="str">
        <f t="shared" si="3"/>
        <v>MEDIUM</v>
      </c>
      <c r="T12" s="16" t="str">
        <f t="shared" si="4"/>
        <v>MEDIUM</v>
      </c>
      <c r="U12" s="16" t="str">
        <f t="shared" si="5"/>
        <v>HIGHEST</v>
      </c>
      <c r="V12" s="16" t="str">
        <f t="shared" si="6"/>
        <v>YES</v>
      </c>
      <c r="W12" s="16" t="str">
        <f t="shared" si="7"/>
        <v>YES</v>
      </c>
      <c r="X12" s="16" t="str">
        <f t="shared" si="6"/>
        <v>YES</v>
      </c>
      <c r="Y12" s="16" t="str">
        <f t="shared" si="8"/>
        <v>LOW</v>
      </c>
      <c r="Z12" s="16" t="str">
        <f t="shared" si="9"/>
        <v>HIGHEST</v>
      </c>
      <c r="AA12" s="16" t="str">
        <f t="shared" si="0"/>
        <v>NO</v>
      </c>
      <c r="AB12" s="16" t="str">
        <f t="shared" si="1"/>
        <v>YES</v>
      </c>
      <c r="AC12" s="16" t="str">
        <f t="shared" si="2"/>
        <v>NO</v>
      </c>
      <c r="AD12" s="4"/>
      <c r="AE12" s="6">
        <f t="shared" si="10"/>
        <v>2</v>
      </c>
      <c r="AF12" s="6">
        <f t="shared" si="11"/>
        <v>2</v>
      </c>
      <c r="AG12" s="6">
        <f t="shared" si="12"/>
        <v>6</v>
      </c>
      <c r="AH12" s="6">
        <f t="shared" si="13"/>
        <v>2</v>
      </c>
      <c r="AI12" s="6">
        <f t="shared" si="14"/>
        <v>2</v>
      </c>
      <c r="AJ12" s="6">
        <f t="shared" si="15"/>
        <v>2</v>
      </c>
      <c r="AK12" s="6">
        <f t="shared" si="16"/>
        <v>1</v>
      </c>
      <c r="AL12" s="6">
        <f t="shared" si="22"/>
        <v>4</v>
      </c>
      <c r="AM12" s="6">
        <f t="shared" si="17"/>
        <v>0</v>
      </c>
      <c r="AN12" s="6">
        <f t="shared" si="18"/>
        <v>2</v>
      </c>
      <c r="AO12" s="6">
        <f t="shared" si="19"/>
        <v>0</v>
      </c>
      <c r="AP12" s="30">
        <f t="shared" si="20"/>
        <v>23</v>
      </c>
      <c r="AQ12" s="44" t="str">
        <f t="shared" si="21"/>
        <v>HIGH</v>
      </c>
    </row>
    <row r="13" spans="1:43" ht="18.75" x14ac:dyDescent="0.5">
      <c r="A13" t="s">
        <v>62</v>
      </c>
      <c r="B13" t="s">
        <v>52</v>
      </c>
      <c r="C13" t="s">
        <v>65</v>
      </c>
      <c r="D13" t="s">
        <v>79</v>
      </c>
      <c r="E13" t="s">
        <v>9</v>
      </c>
      <c r="F13" s="4">
        <v>10</v>
      </c>
      <c r="G13" s="9">
        <v>213296</v>
      </c>
      <c r="H13" s="4">
        <v>4095.2831999999999</v>
      </c>
      <c r="I13" s="10">
        <v>6.7199999999999996E-2</v>
      </c>
      <c r="J13" s="12">
        <v>1</v>
      </c>
      <c r="K13" s="11">
        <v>0</v>
      </c>
      <c r="L13" s="11">
        <v>0</v>
      </c>
      <c r="M13" s="4">
        <v>0</v>
      </c>
      <c r="N13" s="12">
        <v>2</v>
      </c>
      <c r="O13" s="6">
        <v>0</v>
      </c>
      <c r="P13" s="11">
        <v>0</v>
      </c>
      <c r="Q13" s="4">
        <v>0</v>
      </c>
      <c r="R13" s="43" t="s">
        <v>41</v>
      </c>
      <c r="S13" s="16" t="str">
        <f t="shared" si="3"/>
        <v>MEDIUM</v>
      </c>
      <c r="T13" s="16" t="str">
        <f t="shared" si="4"/>
        <v>LOW</v>
      </c>
      <c r="U13" s="16" t="str">
        <f t="shared" si="5"/>
        <v>LOW</v>
      </c>
      <c r="V13" s="16" t="str">
        <f t="shared" si="6"/>
        <v>YES</v>
      </c>
      <c r="W13" s="16" t="str">
        <f t="shared" si="7"/>
        <v>NO</v>
      </c>
      <c r="X13" s="16" t="str">
        <f t="shared" si="6"/>
        <v>NO</v>
      </c>
      <c r="Y13" s="16" t="str">
        <f t="shared" si="8"/>
        <v>LOW</v>
      </c>
      <c r="Z13" s="16" t="str">
        <f t="shared" si="9"/>
        <v>MEDIUM</v>
      </c>
      <c r="AA13" s="16" t="str">
        <f t="shared" si="0"/>
        <v>NO</v>
      </c>
      <c r="AB13" s="16" t="str">
        <f t="shared" si="1"/>
        <v>NO</v>
      </c>
      <c r="AC13" s="16" t="str">
        <f t="shared" si="2"/>
        <v>NO</v>
      </c>
      <c r="AD13" s="4"/>
      <c r="AE13" s="6">
        <f t="shared" si="10"/>
        <v>2</v>
      </c>
      <c r="AF13" s="6">
        <f t="shared" si="11"/>
        <v>1</v>
      </c>
      <c r="AG13" s="6">
        <f t="shared" si="12"/>
        <v>1</v>
      </c>
      <c r="AH13" s="6">
        <f t="shared" si="13"/>
        <v>2</v>
      </c>
      <c r="AI13" s="6">
        <f t="shared" si="14"/>
        <v>0</v>
      </c>
      <c r="AJ13" s="6">
        <f t="shared" si="15"/>
        <v>0</v>
      </c>
      <c r="AK13" s="6">
        <f t="shared" si="16"/>
        <v>1</v>
      </c>
      <c r="AL13" s="6">
        <f t="shared" si="22"/>
        <v>2</v>
      </c>
      <c r="AM13" s="6">
        <f t="shared" si="17"/>
        <v>0</v>
      </c>
      <c r="AN13" s="6">
        <f t="shared" si="18"/>
        <v>0</v>
      </c>
      <c r="AO13" s="6">
        <f t="shared" si="19"/>
        <v>0</v>
      </c>
      <c r="AP13" s="30">
        <f t="shared" si="20"/>
        <v>9</v>
      </c>
      <c r="AQ13" s="44" t="str">
        <f t="shared" si="21"/>
        <v>LOWER</v>
      </c>
    </row>
    <row r="14" spans="1:43" ht="18.75" x14ac:dyDescent="0.5">
      <c r="A14" t="s">
        <v>63</v>
      </c>
      <c r="B14" t="s">
        <v>52</v>
      </c>
      <c r="C14" t="s">
        <v>65</v>
      </c>
      <c r="D14" t="s">
        <v>80</v>
      </c>
      <c r="E14" t="s">
        <v>10</v>
      </c>
      <c r="F14" s="4">
        <v>11</v>
      </c>
      <c r="G14" s="9">
        <v>551436</v>
      </c>
      <c r="H14" s="4">
        <v>6221</v>
      </c>
      <c r="I14" s="10">
        <v>3.948508983816798E-2</v>
      </c>
      <c r="J14" s="12">
        <v>0</v>
      </c>
      <c r="K14" s="11">
        <v>0</v>
      </c>
      <c r="L14" s="11">
        <v>0</v>
      </c>
      <c r="M14" s="4">
        <v>0</v>
      </c>
      <c r="N14" s="12">
        <v>2</v>
      </c>
      <c r="O14" s="6">
        <v>0</v>
      </c>
      <c r="P14" s="11">
        <v>0</v>
      </c>
      <c r="Q14" s="4">
        <v>0</v>
      </c>
      <c r="R14" s="43" t="s">
        <v>41</v>
      </c>
      <c r="S14" s="16" t="str">
        <f t="shared" si="3"/>
        <v>HIGH</v>
      </c>
      <c r="T14" s="16" t="str">
        <f t="shared" si="4"/>
        <v>MEDIUM</v>
      </c>
      <c r="U14" s="16" t="str">
        <f t="shared" si="5"/>
        <v>LOW</v>
      </c>
      <c r="V14" s="16" t="str">
        <f t="shared" si="6"/>
        <v>NO</v>
      </c>
      <c r="W14" s="16" t="str">
        <f t="shared" si="7"/>
        <v>NO</v>
      </c>
      <c r="X14" s="16" t="str">
        <f t="shared" si="6"/>
        <v>NO</v>
      </c>
      <c r="Y14" s="16" t="str">
        <f t="shared" si="8"/>
        <v>LOW</v>
      </c>
      <c r="Z14" s="16" t="str">
        <f t="shared" si="9"/>
        <v>MEDIUM</v>
      </c>
      <c r="AA14" s="16" t="str">
        <f t="shared" si="0"/>
        <v>NO</v>
      </c>
      <c r="AB14" s="16" t="str">
        <f t="shared" si="1"/>
        <v>NO</v>
      </c>
      <c r="AC14" s="16" t="str">
        <f t="shared" si="2"/>
        <v>NO</v>
      </c>
      <c r="AE14" s="6">
        <f t="shared" si="10"/>
        <v>3</v>
      </c>
      <c r="AF14" s="6">
        <f t="shared" si="11"/>
        <v>2</v>
      </c>
      <c r="AG14" s="6">
        <f t="shared" si="12"/>
        <v>1</v>
      </c>
      <c r="AH14" s="6">
        <f t="shared" si="13"/>
        <v>0</v>
      </c>
      <c r="AI14" s="6">
        <f t="shared" si="14"/>
        <v>0</v>
      </c>
      <c r="AJ14" s="6">
        <f t="shared" si="15"/>
        <v>0</v>
      </c>
      <c r="AK14" s="6">
        <f t="shared" si="16"/>
        <v>1</v>
      </c>
      <c r="AL14" s="6">
        <f t="shared" si="22"/>
        <v>2</v>
      </c>
      <c r="AM14" s="6">
        <f t="shared" si="17"/>
        <v>0</v>
      </c>
      <c r="AN14" s="6">
        <f t="shared" si="18"/>
        <v>0</v>
      </c>
      <c r="AO14" s="6">
        <f t="shared" si="19"/>
        <v>0</v>
      </c>
      <c r="AP14" s="30">
        <f t="shared" si="20"/>
        <v>9</v>
      </c>
      <c r="AQ14" s="44" t="str">
        <f t="shared" si="21"/>
        <v>LOWER</v>
      </c>
    </row>
    <row r="15" spans="1:43" ht="18.75" x14ac:dyDescent="0.5">
      <c r="A15" t="s">
        <v>64</v>
      </c>
      <c r="B15" t="s">
        <v>52</v>
      </c>
      <c r="C15" t="s">
        <v>65</v>
      </c>
      <c r="D15" t="s">
        <v>80</v>
      </c>
      <c r="E15" t="s">
        <v>11</v>
      </c>
      <c r="F15" s="4">
        <v>12</v>
      </c>
      <c r="G15" s="9">
        <v>426541</v>
      </c>
      <c r="H15" s="4">
        <v>16379.1744</v>
      </c>
      <c r="I15" s="10">
        <v>0.13439999999999999</v>
      </c>
      <c r="J15" s="12">
        <v>0</v>
      </c>
      <c r="K15" s="11">
        <v>0</v>
      </c>
      <c r="L15" s="11">
        <v>1</v>
      </c>
      <c r="M15" s="4">
        <v>0</v>
      </c>
      <c r="N15" s="12">
        <v>1</v>
      </c>
      <c r="O15" s="6">
        <v>1</v>
      </c>
      <c r="P15" s="11">
        <v>1</v>
      </c>
      <c r="Q15" s="4">
        <v>0</v>
      </c>
      <c r="R15" s="43" t="s">
        <v>39</v>
      </c>
      <c r="S15" s="16" t="str">
        <f t="shared" si="3"/>
        <v>HIGH</v>
      </c>
      <c r="T15" s="16" t="str">
        <f t="shared" si="4"/>
        <v>HIGH</v>
      </c>
      <c r="U15" s="16" t="str">
        <f t="shared" si="5"/>
        <v>HIGH</v>
      </c>
      <c r="V15" s="16" t="str">
        <f t="shared" si="6"/>
        <v>NO</v>
      </c>
      <c r="W15" s="16" t="str">
        <f t="shared" si="7"/>
        <v>NO</v>
      </c>
      <c r="X15" s="16" t="str">
        <f t="shared" si="6"/>
        <v>YES</v>
      </c>
      <c r="Y15" s="16" t="str">
        <f t="shared" si="8"/>
        <v>LOW</v>
      </c>
      <c r="Z15" s="16" t="str">
        <f t="shared" si="9"/>
        <v>LOW</v>
      </c>
      <c r="AA15" s="16" t="str">
        <f t="shared" si="0"/>
        <v>YES</v>
      </c>
      <c r="AB15" s="16" t="str">
        <f t="shared" si="1"/>
        <v>YES</v>
      </c>
      <c r="AC15" s="16" t="str">
        <f t="shared" si="2"/>
        <v>NO</v>
      </c>
      <c r="AE15" s="6">
        <f t="shared" si="10"/>
        <v>3</v>
      </c>
      <c r="AF15" s="6">
        <f t="shared" si="11"/>
        <v>3</v>
      </c>
      <c r="AG15" s="6">
        <f t="shared" si="12"/>
        <v>5</v>
      </c>
      <c r="AH15" s="6">
        <f t="shared" si="13"/>
        <v>0</v>
      </c>
      <c r="AI15" s="6">
        <f t="shared" si="14"/>
        <v>0</v>
      </c>
      <c r="AJ15" s="6">
        <f t="shared" si="15"/>
        <v>2</v>
      </c>
      <c r="AK15" s="6">
        <f t="shared" si="16"/>
        <v>1</v>
      </c>
      <c r="AL15" s="6">
        <f t="shared" si="22"/>
        <v>1</v>
      </c>
      <c r="AM15" s="6">
        <f t="shared" si="17"/>
        <v>2</v>
      </c>
      <c r="AN15" s="6">
        <f t="shared" si="18"/>
        <v>2</v>
      </c>
      <c r="AO15" s="6">
        <f t="shared" si="19"/>
        <v>0</v>
      </c>
      <c r="AP15" s="30">
        <f t="shared" si="20"/>
        <v>19</v>
      </c>
      <c r="AQ15" s="44" t="str">
        <f t="shared" si="21"/>
        <v>HIGH</v>
      </c>
    </row>
    <row r="16" spans="1:43" ht="18.75" x14ac:dyDescent="0.5">
      <c r="A16" t="s">
        <v>68</v>
      </c>
      <c r="B16" t="s">
        <v>52</v>
      </c>
      <c r="C16" t="s">
        <v>65</v>
      </c>
      <c r="D16" t="s">
        <v>80</v>
      </c>
      <c r="E16" t="s">
        <v>12</v>
      </c>
      <c r="F16" s="4">
        <v>13</v>
      </c>
      <c r="G16" s="9">
        <v>344505</v>
      </c>
      <c r="H16" s="4">
        <v>17052.997500000001</v>
      </c>
      <c r="I16" s="10">
        <v>0.17325000000000002</v>
      </c>
      <c r="J16" s="12">
        <v>0</v>
      </c>
      <c r="K16" s="11">
        <v>0</v>
      </c>
      <c r="L16" s="11">
        <v>1</v>
      </c>
      <c r="M16" s="4">
        <v>3</v>
      </c>
      <c r="N16" s="12">
        <v>1</v>
      </c>
      <c r="O16" s="6">
        <v>0</v>
      </c>
      <c r="P16" s="11">
        <v>1</v>
      </c>
      <c r="Q16" s="4">
        <v>0</v>
      </c>
      <c r="R16" s="43" t="s">
        <v>39</v>
      </c>
      <c r="S16" s="16" t="str">
        <f t="shared" si="3"/>
        <v>MEDIUM</v>
      </c>
      <c r="T16" s="16" t="str">
        <f t="shared" si="4"/>
        <v>HIGH</v>
      </c>
      <c r="U16" s="16" t="str">
        <f t="shared" si="5"/>
        <v>HIGH</v>
      </c>
      <c r="V16" s="16" t="str">
        <f t="shared" si="6"/>
        <v>NO</v>
      </c>
      <c r="W16" s="16" t="str">
        <f t="shared" si="7"/>
        <v>NO</v>
      </c>
      <c r="X16" s="16" t="str">
        <f t="shared" si="6"/>
        <v>YES</v>
      </c>
      <c r="Y16" s="16" t="str">
        <f t="shared" si="8"/>
        <v>HIGHEST</v>
      </c>
      <c r="Z16" s="16" t="str">
        <f t="shared" si="9"/>
        <v>LOW</v>
      </c>
      <c r="AA16" s="16" t="str">
        <f t="shared" si="0"/>
        <v>NO</v>
      </c>
      <c r="AB16" s="16" t="str">
        <f t="shared" si="1"/>
        <v>YES</v>
      </c>
      <c r="AC16" s="16" t="str">
        <f t="shared" si="2"/>
        <v>NO</v>
      </c>
      <c r="AE16" s="6">
        <f t="shared" si="10"/>
        <v>2</v>
      </c>
      <c r="AF16" s="6">
        <f t="shared" si="11"/>
        <v>3</v>
      </c>
      <c r="AG16" s="6">
        <f t="shared" si="12"/>
        <v>5</v>
      </c>
      <c r="AH16" s="6">
        <f t="shared" si="13"/>
        <v>0</v>
      </c>
      <c r="AI16" s="6">
        <f t="shared" si="14"/>
        <v>0</v>
      </c>
      <c r="AJ16" s="6">
        <f t="shared" si="15"/>
        <v>2</v>
      </c>
      <c r="AK16" s="6">
        <f t="shared" si="16"/>
        <v>4</v>
      </c>
      <c r="AL16" s="6">
        <f t="shared" si="22"/>
        <v>1</v>
      </c>
      <c r="AM16" s="6">
        <f t="shared" si="17"/>
        <v>0</v>
      </c>
      <c r="AN16" s="6">
        <f t="shared" si="18"/>
        <v>2</v>
      </c>
      <c r="AO16" s="6">
        <f t="shared" si="19"/>
        <v>0</v>
      </c>
      <c r="AP16" s="30">
        <f t="shared" si="20"/>
        <v>19</v>
      </c>
      <c r="AQ16" s="44" t="str">
        <f t="shared" si="21"/>
        <v>HIGH</v>
      </c>
    </row>
    <row r="17" spans="1:43" ht="18.75" x14ac:dyDescent="0.5">
      <c r="A17" t="s">
        <v>69</v>
      </c>
      <c r="B17" t="s">
        <v>52</v>
      </c>
      <c r="C17" t="s">
        <v>76</v>
      </c>
      <c r="D17" t="s">
        <v>81</v>
      </c>
      <c r="E17" t="s">
        <v>13</v>
      </c>
      <c r="F17" s="4">
        <v>14</v>
      </c>
      <c r="G17" s="9">
        <v>71397</v>
      </c>
      <c r="H17" s="4">
        <v>2070.5129999999999</v>
      </c>
      <c r="I17" s="10">
        <v>0.10149999999999999</v>
      </c>
      <c r="J17" s="12">
        <v>0</v>
      </c>
      <c r="K17" s="11">
        <v>0</v>
      </c>
      <c r="L17" s="11">
        <v>0</v>
      </c>
      <c r="M17" s="4">
        <v>2</v>
      </c>
      <c r="N17" s="12">
        <v>2</v>
      </c>
      <c r="O17" s="6">
        <v>0</v>
      </c>
      <c r="P17" s="11">
        <v>0</v>
      </c>
      <c r="Q17" s="4">
        <v>1</v>
      </c>
      <c r="R17" s="43" t="s">
        <v>41</v>
      </c>
      <c r="S17" s="16" t="str">
        <f t="shared" si="3"/>
        <v>LOW</v>
      </c>
      <c r="T17" s="16" t="str">
        <f t="shared" si="4"/>
        <v>LOW</v>
      </c>
      <c r="U17" s="16" t="str">
        <f t="shared" si="5"/>
        <v>MEDIUM</v>
      </c>
      <c r="V17" s="16" t="str">
        <f t="shared" si="6"/>
        <v>NO</v>
      </c>
      <c r="W17" s="16" t="str">
        <f t="shared" si="7"/>
        <v>NO</v>
      </c>
      <c r="X17" s="16" t="str">
        <f t="shared" si="6"/>
        <v>NO</v>
      </c>
      <c r="Y17" s="16" t="str">
        <f t="shared" si="8"/>
        <v>HIGH</v>
      </c>
      <c r="Z17" s="16" t="str">
        <f t="shared" si="9"/>
        <v>MEDIUM</v>
      </c>
      <c r="AA17" s="16" t="str">
        <f t="shared" si="0"/>
        <v>NO</v>
      </c>
      <c r="AB17" s="16" t="str">
        <f t="shared" si="1"/>
        <v>NO</v>
      </c>
      <c r="AC17" s="16" t="str">
        <f t="shared" si="2"/>
        <v>YES</v>
      </c>
      <c r="AE17" s="6">
        <f t="shared" si="10"/>
        <v>1</v>
      </c>
      <c r="AF17" s="6">
        <f t="shared" si="11"/>
        <v>1</v>
      </c>
      <c r="AG17" s="6">
        <f t="shared" si="12"/>
        <v>2</v>
      </c>
      <c r="AH17" s="6">
        <f t="shared" si="13"/>
        <v>0</v>
      </c>
      <c r="AI17" s="6">
        <f t="shared" si="14"/>
        <v>0</v>
      </c>
      <c r="AJ17" s="6">
        <f t="shared" si="15"/>
        <v>0</v>
      </c>
      <c r="AK17" s="6">
        <f t="shared" si="16"/>
        <v>3</v>
      </c>
      <c r="AL17" s="6">
        <f t="shared" si="22"/>
        <v>2</v>
      </c>
      <c r="AM17" s="6">
        <f t="shared" si="17"/>
        <v>0</v>
      </c>
      <c r="AN17" s="6">
        <f t="shared" si="18"/>
        <v>0</v>
      </c>
      <c r="AO17" s="6">
        <f t="shared" si="19"/>
        <v>2</v>
      </c>
      <c r="AP17" s="30">
        <f t="shared" si="20"/>
        <v>11</v>
      </c>
      <c r="AQ17" s="44" t="str">
        <f t="shared" si="21"/>
        <v>LOWER</v>
      </c>
    </row>
    <row r="18" spans="1:43" ht="18.75" x14ac:dyDescent="0.5">
      <c r="A18" t="s">
        <v>70</v>
      </c>
      <c r="B18" t="s">
        <v>52</v>
      </c>
      <c r="C18" t="s">
        <v>76</v>
      </c>
      <c r="D18" t="s">
        <v>81</v>
      </c>
      <c r="E18" t="s">
        <v>14</v>
      </c>
      <c r="F18" s="4">
        <v>15</v>
      </c>
      <c r="G18" s="9">
        <v>152565</v>
      </c>
      <c r="H18" s="4">
        <v>5263.4925000000003</v>
      </c>
      <c r="I18" s="10">
        <v>0.12075000000000001</v>
      </c>
      <c r="J18" s="12">
        <v>1</v>
      </c>
      <c r="K18" s="11">
        <v>0</v>
      </c>
      <c r="L18" s="11">
        <v>1</v>
      </c>
      <c r="M18" s="4">
        <v>0</v>
      </c>
      <c r="N18" s="12">
        <v>2</v>
      </c>
      <c r="O18" s="6">
        <v>0</v>
      </c>
      <c r="P18" s="11">
        <v>1</v>
      </c>
      <c r="Q18" s="4">
        <v>0</v>
      </c>
      <c r="R18" s="43" t="s">
        <v>40</v>
      </c>
      <c r="S18" s="16" t="str">
        <f t="shared" si="3"/>
        <v>LOW</v>
      </c>
      <c r="T18" s="16" t="str">
        <f t="shared" si="4"/>
        <v>MEDIUM</v>
      </c>
      <c r="U18" s="16" t="str">
        <f t="shared" si="5"/>
        <v>HIGH</v>
      </c>
      <c r="V18" s="16" t="str">
        <f t="shared" si="6"/>
        <v>YES</v>
      </c>
      <c r="W18" s="16" t="str">
        <f t="shared" si="7"/>
        <v>NO</v>
      </c>
      <c r="X18" s="16" t="str">
        <f t="shared" si="6"/>
        <v>YES</v>
      </c>
      <c r="Y18" s="16" t="str">
        <f t="shared" si="8"/>
        <v>LOW</v>
      </c>
      <c r="Z18" s="16" t="str">
        <f t="shared" si="9"/>
        <v>MEDIUM</v>
      </c>
      <c r="AA18" s="16" t="str">
        <f t="shared" si="0"/>
        <v>NO</v>
      </c>
      <c r="AB18" s="16" t="str">
        <f t="shared" si="1"/>
        <v>YES</v>
      </c>
      <c r="AC18" s="16" t="str">
        <f t="shared" si="2"/>
        <v>NO</v>
      </c>
      <c r="AE18" s="6">
        <f t="shared" si="10"/>
        <v>1</v>
      </c>
      <c r="AF18" s="6">
        <f t="shared" si="11"/>
        <v>2</v>
      </c>
      <c r="AG18" s="6">
        <f t="shared" si="12"/>
        <v>5</v>
      </c>
      <c r="AH18" s="6">
        <f t="shared" si="13"/>
        <v>2</v>
      </c>
      <c r="AI18" s="6">
        <f t="shared" si="14"/>
        <v>0</v>
      </c>
      <c r="AJ18" s="6">
        <f t="shared" si="15"/>
        <v>2</v>
      </c>
      <c r="AK18" s="6">
        <f t="shared" si="16"/>
        <v>1</v>
      </c>
      <c r="AL18" s="6">
        <f t="shared" si="22"/>
        <v>2</v>
      </c>
      <c r="AM18" s="6">
        <f t="shared" si="17"/>
        <v>0</v>
      </c>
      <c r="AN18" s="6">
        <f t="shared" si="18"/>
        <v>2</v>
      </c>
      <c r="AO18" s="6">
        <f t="shared" si="19"/>
        <v>0</v>
      </c>
      <c r="AP18" s="30">
        <f t="shared" si="20"/>
        <v>17</v>
      </c>
      <c r="AQ18" s="44" t="str">
        <f t="shared" si="21"/>
        <v>MEDIUM</v>
      </c>
    </row>
    <row r="19" spans="1:43" ht="18.75" x14ac:dyDescent="0.5">
      <c r="A19" t="s">
        <v>71</v>
      </c>
      <c r="B19" t="s">
        <v>52</v>
      </c>
      <c r="C19" t="s">
        <v>76</v>
      </c>
      <c r="D19" t="s">
        <v>81</v>
      </c>
      <c r="E19" t="s">
        <v>15</v>
      </c>
      <c r="F19" s="4">
        <v>16</v>
      </c>
      <c r="G19" s="9">
        <v>808149</v>
      </c>
      <c r="H19" s="4">
        <v>30548.032200000001</v>
      </c>
      <c r="I19" s="10">
        <v>0.1323</v>
      </c>
      <c r="J19" s="12">
        <v>1</v>
      </c>
      <c r="K19" s="11">
        <v>1</v>
      </c>
      <c r="L19" s="11">
        <v>1</v>
      </c>
      <c r="M19" s="4">
        <v>0</v>
      </c>
      <c r="N19" s="12">
        <v>0</v>
      </c>
      <c r="O19" s="6">
        <v>0</v>
      </c>
      <c r="P19" s="11">
        <v>1</v>
      </c>
      <c r="Q19" s="4">
        <v>0</v>
      </c>
      <c r="R19" s="43" t="s">
        <v>39</v>
      </c>
      <c r="S19" s="16" t="str">
        <f t="shared" si="3"/>
        <v>HIGHEST</v>
      </c>
      <c r="T19" s="16" t="str">
        <f t="shared" si="4"/>
        <v>HIGHEST</v>
      </c>
      <c r="U19" s="16" t="str">
        <f t="shared" si="5"/>
        <v>HIGH</v>
      </c>
      <c r="V19" s="16" t="str">
        <f t="shared" si="6"/>
        <v>YES</v>
      </c>
      <c r="W19" s="16" t="str">
        <f t="shared" si="7"/>
        <v>YES</v>
      </c>
      <c r="X19" s="16" t="str">
        <f t="shared" si="6"/>
        <v>YES</v>
      </c>
      <c r="Y19" s="16" t="str">
        <f t="shared" si="8"/>
        <v>LOW</v>
      </c>
      <c r="Z19" s="16" t="str">
        <f t="shared" si="9"/>
        <v>LOW</v>
      </c>
      <c r="AA19" s="16" t="str">
        <f t="shared" si="0"/>
        <v>NO</v>
      </c>
      <c r="AB19" s="16" t="str">
        <f t="shared" si="1"/>
        <v>YES</v>
      </c>
      <c r="AC19" s="16" t="str">
        <f t="shared" si="2"/>
        <v>NO</v>
      </c>
      <c r="AE19" s="6">
        <f t="shared" si="10"/>
        <v>4</v>
      </c>
      <c r="AF19" s="6">
        <f t="shared" si="11"/>
        <v>4</v>
      </c>
      <c r="AG19" s="6">
        <f t="shared" si="12"/>
        <v>5</v>
      </c>
      <c r="AH19" s="6">
        <f t="shared" si="13"/>
        <v>2</v>
      </c>
      <c r="AI19" s="6">
        <f t="shared" si="14"/>
        <v>2</v>
      </c>
      <c r="AJ19" s="6">
        <f t="shared" si="15"/>
        <v>2</v>
      </c>
      <c r="AK19" s="6">
        <f t="shared" si="16"/>
        <v>1</v>
      </c>
      <c r="AL19" s="6">
        <f t="shared" si="22"/>
        <v>1</v>
      </c>
      <c r="AM19" s="6">
        <f t="shared" si="17"/>
        <v>0</v>
      </c>
      <c r="AN19" s="6">
        <f t="shared" si="18"/>
        <v>2</v>
      </c>
      <c r="AO19" s="6">
        <f t="shared" si="19"/>
        <v>0</v>
      </c>
      <c r="AP19" s="30">
        <f t="shared" si="20"/>
        <v>23</v>
      </c>
      <c r="AQ19" s="44" t="str">
        <f t="shared" si="21"/>
        <v>HIGH</v>
      </c>
    </row>
    <row r="20" spans="1:43" ht="18.75" x14ac:dyDescent="0.5">
      <c r="A20" t="s">
        <v>72</v>
      </c>
      <c r="B20" t="s">
        <v>52</v>
      </c>
      <c r="C20" t="s">
        <v>76</v>
      </c>
      <c r="D20" t="s">
        <v>82</v>
      </c>
      <c r="E20" t="s">
        <v>16</v>
      </c>
      <c r="F20" s="4">
        <v>17</v>
      </c>
      <c r="G20" s="9">
        <v>306891</v>
      </c>
      <c r="H20" s="4">
        <v>13472.5149</v>
      </c>
      <c r="I20" s="10">
        <v>0.15365000000000001</v>
      </c>
      <c r="J20" s="12">
        <v>1</v>
      </c>
      <c r="K20" s="11">
        <v>0</v>
      </c>
      <c r="L20" s="11">
        <v>0</v>
      </c>
      <c r="M20" s="4">
        <v>0</v>
      </c>
      <c r="N20" s="12">
        <v>4</v>
      </c>
      <c r="O20" s="6">
        <v>0</v>
      </c>
      <c r="P20" s="11">
        <v>1</v>
      </c>
      <c r="Q20" s="4">
        <v>0</v>
      </c>
      <c r="R20" s="43" t="s">
        <v>40</v>
      </c>
      <c r="S20" s="16" t="str">
        <f t="shared" si="3"/>
        <v>MEDIUM</v>
      </c>
      <c r="T20" s="16" t="str">
        <f t="shared" si="4"/>
        <v>HIGH</v>
      </c>
      <c r="U20" s="16" t="str">
        <f t="shared" si="5"/>
        <v>HIGH</v>
      </c>
      <c r="V20" s="16" t="str">
        <f t="shared" si="6"/>
        <v>YES</v>
      </c>
      <c r="W20" s="16" t="str">
        <f t="shared" si="7"/>
        <v>NO</v>
      </c>
      <c r="X20" s="16" t="str">
        <f t="shared" si="6"/>
        <v>NO</v>
      </c>
      <c r="Y20" s="16" t="str">
        <f t="shared" si="8"/>
        <v>LOW</v>
      </c>
      <c r="Z20" s="16" t="str">
        <f t="shared" si="9"/>
        <v>HIGHEST</v>
      </c>
      <c r="AA20" s="16" t="str">
        <f t="shared" si="0"/>
        <v>NO</v>
      </c>
      <c r="AB20" s="16" t="str">
        <f t="shared" si="1"/>
        <v>YES</v>
      </c>
      <c r="AC20" s="16" t="str">
        <f t="shared" si="2"/>
        <v>NO</v>
      </c>
      <c r="AE20" s="6">
        <f t="shared" si="10"/>
        <v>2</v>
      </c>
      <c r="AF20" s="6">
        <f t="shared" si="11"/>
        <v>3</v>
      </c>
      <c r="AG20" s="6">
        <f t="shared" si="12"/>
        <v>5</v>
      </c>
      <c r="AH20" s="6">
        <f t="shared" si="13"/>
        <v>2</v>
      </c>
      <c r="AI20" s="6">
        <f t="shared" si="14"/>
        <v>0</v>
      </c>
      <c r="AJ20" s="6">
        <f t="shared" si="15"/>
        <v>0</v>
      </c>
      <c r="AK20" s="6">
        <f t="shared" si="16"/>
        <v>1</v>
      </c>
      <c r="AL20" s="6">
        <f t="shared" si="22"/>
        <v>4</v>
      </c>
      <c r="AM20" s="6">
        <f t="shared" si="17"/>
        <v>0</v>
      </c>
      <c r="AN20" s="6">
        <f t="shared" si="18"/>
        <v>2</v>
      </c>
      <c r="AO20" s="6">
        <f t="shared" si="19"/>
        <v>0</v>
      </c>
      <c r="AP20" s="30">
        <f t="shared" si="20"/>
        <v>19</v>
      </c>
      <c r="AQ20" s="44" t="str">
        <f t="shared" si="21"/>
        <v>HIGH</v>
      </c>
    </row>
    <row r="21" spans="1:43" ht="18.75" x14ac:dyDescent="0.5">
      <c r="A21" t="s">
        <v>73</v>
      </c>
      <c r="B21" t="s">
        <v>52</v>
      </c>
      <c r="C21" t="s">
        <v>76</v>
      </c>
      <c r="D21" t="s">
        <v>82</v>
      </c>
      <c r="E21" t="s">
        <v>17</v>
      </c>
      <c r="F21" s="4">
        <v>18</v>
      </c>
      <c r="G21" s="9">
        <v>276609</v>
      </c>
      <c r="H21" s="4">
        <v>8879.1489000000001</v>
      </c>
      <c r="I21" s="10">
        <v>0.11235000000000001</v>
      </c>
      <c r="J21" s="12">
        <v>1</v>
      </c>
      <c r="K21" s="11">
        <v>0</v>
      </c>
      <c r="L21" s="11">
        <v>1</v>
      </c>
      <c r="M21" s="4">
        <v>0</v>
      </c>
      <c r="N21" s="12">
        <v>0</v>
      </c>
      <c r="O21" s="6">
        <v>0</v>
      </c>
      <c r="P21" s="11">
        <v>1</v>
      </c>
      <c r="Q21" s="4">
        <v>0</v>
      </c>
      <c r="R21" s="43" t="s">
        <v>40</v>
      </c>
      <c r="S21" s="16" t="str">
        <f t="shared" si="3"/>
        <v>MEDIUM</v>
      </c>
      <c r="T21" s="16" t="str">
        <f t="shared" si="4"/>
        <v>MEDIUM</v>
      </c>
      <c r="U21" s="16" t="str">
        <f t="shared" si="5"/>
        <v>MEDIUM</v>
      </c>
      <c r="V21" s="16" t="str">
        <f t="shared" si="6"/>
        <v>YES</v>
      </c>
      <c r="W21" s="16" t="str">
        <f t="shared" si="7"/>
        <v>NO</v>
      </c>
      <c r="X21" s="16" t="str">
        <f t="shared" si="6"/>
        <v>YES</v>
      </c>
      <c r="Y21" s="16" t="str">
        <f t="shared" si="8"/>
        <v>LOW</v>
      </c>
      <c r="Z21" s="16" t="str">
        <f t="shared" si="9"/>
        <v>LOW</v>
      </c>
      <c r="AA21" s="16" t="str">
        <f t="shared" si="0"/>
        <v>NO</v>
      </c>
      <c r="AB21" s="16" t="str">
        <f t="shared" si="1"/>
        <v>YES</v>
      </c>
      <c r="AC21" s="16" t="str">
        <f t="shared" si="2"/>
        <v>NO</v>
      </c>
      <c r="AE21" s="6">
        <f t="shared" si="10"/>
        <v>2</v>
      </c>
      <c r="AF21" s="6">
        <f t="shared" si="11"/>
        <v>2</v>
      </c>
      <c r="AG21" s="6">
        <f t="shared" si="12"/>
        <v>2</v>
      </c>
      <c r="AH21" s="6">
        <f t="shared" si="13"/>
        <v>2</v>
      </c>
      <c r="AI21" s="6">
        <f t="shared" si="14"/>
        <v>0</v>
      </c>
      <c r="AJ21" s="6">
        <f t="shared" si="15"/>
        <v>2</v>
      </c>
      <c r="AK21" s="6">
        <f t="shared" si="16"/>
        <v>1</v>
      </c>
      <c r="AL21" s="6">
        <f t="shared" si="22"/>
        <v>1</v>
      </c>
      <c r="AM21" s="6">
        <f t="shared" si="17"/>
        <v>0</v>
      </c>
      <c r="AN21" s="6">
        <f t="shared" si="18"/>
        <v>2</v>
      </c>
      <c r="AO21" s="6">
        <f t="shared" si="19"/>
        <v>0</v>
      </c>
      <c r="AP21" s="30">
        <f t="shared" si="20"/>
        <v>14</v>
      </c>
      <c r="AQ21" s="44" t="str">
        <f t="shared" si="21"/>
        <v>MEDIUM</v>
      </c>
    </row>
    <row r="22" spans="1:43" ht="18.75" x14ac:dyDescent="0.5">
      <c r="A22" t="s">
        <v>74</v>
      </c>
      <c r="B22" t="s">
        <v>52</v>
      </c>
      <c r="C22" t="s">
        <v>76</v>
      </c>
      <c r="D22" t="s">
        <v>83</v>
      </c>
      <c r="E22" t="s">
        <v>18</v>
      </c>
      <c r="F22" s="4">
        <v>19</v>
      </c>
      <c r="G22" s="9">
        <v>132626</v>
      </c>
      <c r="H22" s="4">
        <v>2745.3582000000001</v>
      </c>
      <c r="I22" s="10">
        <v>7.2450000000000001E-2</v>
      </c>
      <c r="J22" s="12">
        <v>0</v>
      </c>
      <c r="K22" s="11">
        <v>0</v>
      </c>
      <c r="L22" s="11">
        <v>0</v>
      </c>
      <c r="M22" s="4">
        <v>1</v>
      </c>
      <c r="N22" s="12">
        <v>1</v>
      </c>
      <c r="O22" s="6">
        <v>0</v>
      </c>
      <c r="P22" s="11">
        <v>0</v>
      </c>
      <c r="Q22" s="4">
        <v>1</v>
      </c>
      <c r="R22" s="43" t="s">
        <v>41</v>
      </c>
      <c r="S22" s="16" t="str">
        <f t="shared" si="3"/>
        <v>LOW</v>
      </c>
      <c r="T22" s="16" t="str">
        <f t="shared" si="4"/>
        <v>LOW</v>
      </c>
      <c r="U22" s="16" t="str">
        <f t="shared" si="5"/>
        <v>LOW</v>
      </c>
      <c r="V22" s="16" t="str">
        <f t="shared" si="6"/>
        <v>NO</v>
      </c>
      <c r="W22" s="16" t="str">
        <f t="shared" si="7"/>
        <v>NO</v>
      </c>
      <c r="X22" s="16" t="str">
        <f t="shared" si="6"/>
        <v>NO</v>
      </c>
      <c r="Y22" s="16" t="str">
        <f t="shared" si="8"/>
        <v>MEDIUM</v>
      </c>
      <c r="Z22" s="16" t="str">
        <f t="shared" si="9"/>
        <v>LOW</v>
      </c>
      <c r="AA22" s="16" t="str">
        <f t="shared" si="0"/>
        <v>NO</v>
      </c>
      <c r="AB22" s="16" t="str">
        <f t="shared" si="1"/>
        <v>NO</v>
      </c>
      <c r="AC22" s="16" t="str">
        <f t="shared" si="2"/>
        <v>YES</v>
      </c>
      <c r="AE22" s="6">
        <f t="shared" si="10"/>
        <v>1</v>
      </c>
      <c r="AF22" s="6">
        <f t="shared" si="11"/>
        <v>1</v>
      </c>
      <c r="AG22" s="6">
        <f t="shared" si="12"/>
        <v>1</v>
      </c>
      <c r="AH22" s="6">
        <f t="shared" si="13"/>
        <v>0</v>
      </c>
      <c r="AI22" s="6">
        <f t="shared" si="14"/>
        <v>0</v>
      </c>
      <c r="AJ22" s="6">
        <f t="shared" si="15"/>
        <v>0</v>
      </c>
      <c r="AK22" s="6">
        <f t="shared" si="16"/>
        <v>2</v>
      </c>
      <c r="AL22" s="6">
        <f t="shared" si="22"/>
        <v>1</v>
      </c>
      <c r="AM22" s="6">
        <f t="shared" si="17"/>
        <v>0</v>
      </c>
      <c r="AN22" s="6">
        <f t="shared" si="18"/>
        <v>0</v>
      </c>
      <c r="AO22" s="6">
        <f t="shared" si="19"/>
        <v>2</v>
      </c>
      <c r="AP22" s="30">
        <f t="shared" si="20"/>
        <v>8</v>
      </c>
      <c r="AQ22" s="44" t="str">
        <f t="shared" si="21"/>
        <v>LOWER</v>
      </c>
    </row>
    <row r="23" spans="1:43" ht="18.75" x14ac:dyDescent="0.5">
      <c r="A23" t="s">
        <v>75</v>
      </c>
      <c r="B23" t="s">
        <v>52</v>
      </c>
      <c r="C23" t="s">
        <v>76</v>
      </c>
      <c r="D23" t="s">
        <v>83</v>
      </c>
      <c r="E23" t="s">
        <v>19</v>
      </c>
      <c r="F23" s="4">
        <v>20</v>
      </c>
      <c r="G23" s="9">
        <v>542042</v>
      </c>
      <c r="H23" s="4">
        <v>13280.029</v>
      </c>
      <c r="I23" s="10">
        <v>8.5750000000000007E-2</v>
      </c>
      <c r="J23" s="12">
        <v>0</v>
      </c>
      <c r="K23" s="11">
        <v>0</v>
      </c>
      <c r="L23" s="11">
        <v>1</v>
      </c>
      <c r="M23" s="4">
        <v>1</v>
      </c>
      <c r="N23" s="12">
        <v>3</v>
      </c>
      <c r="O23" s="6">
        <v>1</v>
      </c>
      <c r="P23" s="11">
        <v>1</v>
      </c>
      <c r="Q23" s="4">
        <v>1</v>
      </c>
      <c r="R23" s="43" t="s">
        <v>39</v>
      </c>
      <c r="S23" s="16" t="str">
        <f t="shared" si="3"/>
        <v>HIGH</v>
      </c>
      <c r="T23" s="16" t="str">
        <f t="shared" si="4"/>
        <v>HIGH</v>
      </c>
      <c r="U23" s="16" t="str">
        <f t="shared" si="5"/>
        <v>MEDIUM</v>
      </c>
      <c r="V23" s="16" t="str">
        <f t="shared" si="6"/>
        <v>NO</v>
      </c>
      <c r="W23" s="16" t="str">
        <f t="shared" si="7"/>
        <v>NO</v>
      </c>
      <c r="X23" s="16" t="str">
        <f t="shared" si="6"/>
        <v>YES</v>
      </c>
      <c r="Y23" s="16" t="str">
        <f t="shared" si="8"/>
        <v>MEDIUM</v>
      </c>
      <c r="Z23" s="16" t="str">
        <f t="shared" si="9"/>
        <v>HIGH</v>
      </c>
      <c r="AA23" s="16" t="str">
        <f t="shared" si="0"/>
        <v>YES</v>
      </c>
      <c r="AB23" s="16" t="str">
        <f t="shared" si="1"/>
        <v>YES</v>
      </c>
      <c r="AC23" s="16" t="str">
        <f t="shared" si="2"/>
        <v>YES</v>
      </c>
      <c r="AE23" s="6">
        <f t="shared" si="10"/>
        <v>3</v>
      </c>
      <c r="AF23" s="6">
        <f t="shared" si="11"/>
        <v>3</v>
      </c>
      <c r="AG23" s="6">
        <f t="shared" si="12"/>
        <v>2</v>
      </c>
      <c r="AH23" s="6">
        <f t="shared" si="13"/>
        <v>0</v>
      </c>
      <c r="AI23" s="6">
        <f t="shared" si="14"/>
        <v>0</v>
      </c>
      <c r="AJ23" s="6">
        <f t="shared" si="15"/>
        <v>2</v>
      </c>
      <c r="AK23" s="6">
        <f t="shared" si="16"/>
        <v>2</v>
      </c>
      <c r="AL23" s="6">
        <f t="shared" si="22"/>
        <v>3</v>
      </c>
      <c r="AM23" s="6">
        <f t="shared" si="17"/>
        <v>2</v>
      </c>
      <c r="AN23" s="6">
        <f t="shared" si="18"/>
        <v>2</v>
      </c>
      <c r="AO23" s="6">
        <f t="shared" si="19"/>
        <v>2</v>
      </c>
      <c r="AP23" s="30">
        <f t="shared" si="20"/>
        <v>21</v>
      </c>
      <c r="AQ23" s="44" t="str">
        <f t="shared" si="21"/>
        <v>HIGH</v>
      </c>
    </row>
    <row r="24" spans="1:43" s="23" customFormat="1" ht="18.75" x14ac:dyDescent="0.5">
      <c r="E24" s="17"/>
      <c r="F24" s="18"/>
      <c r="G24" s="19">
        <f>PERCENTILE(G4:G23,1/3)</f>
        <v>172808.66666666666</v>
      </c>
      <c r="H24" s="19">
        <f t="shared" ref="H24:Q24" si="23">PERCENTILE(H4:H23,1/3)</f>
        <v>4484.6862999999994</v>
      </c>
      <c r="I24" s="20">
        <f t="shared" si="23"/>
        <v>7.6883333333333331E-2</v>
      </c>
      <c r="J24" s="20"/>
      <c r="K24" s="21">
        <f t="shared" si="23"/>
        <v>0</v>
      </c>
      <c r="L24" s="21">
        <f t="shared" si="23"/>
        <v>0.33333333333333304</v>
      </c>
      <c r="M24" s="21">
        <f t="shared" si="23"/>
        <v>0</v>
      </c>
      <c r="N24" s="21">
        <f t="shared" si="23"/>
        <v>1</v>
      </c>
      <c r="O24" s="21">
        <f t="shared" si="23"/>
        <v>0</v>
      </c>
      <c r="P24" s="21">
        <f t="shared" si="23"/>
        <v>1</v>
      </c>
      <c r="Q24" s="21">
        <f t="shared" si="23"/>
        <v>0</v>
      </c>
      <c r="R24" s="42"/>
      <c r="S24" s="22"/>
      <c r="Z24" s="18"/>
      <c r="AA24" s="18"/>
      <c r="AB24" s="18"/>
      <c r="AC24" s="18"/>
      <c r="AD24" s="18"/>
      <c r="AE24" s="18"/>
      <c r="AF24" s="18"/>
      <c r="AG24" s="18"/>
      <c r="AH24" s="18"/>
      <c r="AI24" s="18"/>
      <c r="AJ24" s="18"/>
      <c r="AK24" s="18"/>
      <c r="AL24" s="18"/>
      <c r="AM24" s="18"/>
      <c r="AN24" s="18"/>
      <c r="AO24" s="18"/>
      <c r="AP24" s="31">
        <f>PERCENTILE(AP4:AP23,1/3)</f>
        <v>12.333333333333332</v>
      </c>
      <c r="AQ24" s="25"/>
    </row>
    <row r="25" spans="1:43" s="23" customFormat="1" ht="18.75" x14ac:dyDescent="0.5">
      <c r="E25" s="17"/>
      <c r="F25" s="18"/>
      <c r="G25" s="24">
        <f>PERCENTILE(G4:G23,2/3)</f>
        <v>399195.66666666663</v>
      </c>
      <c r="H25" s="24">
        <f t="shared" ref="H25:I25" si="24">PERCENTILE(H4:H23,2/3)</f>
        <v>12852.803399999999</v>
      </c>
      <c r="I25" s="20">
        <f t="shared" si="24"/>
        <v>0.11911666666666668</v>
      </c>
      <c r="J25" s="20"/>
      <c r="K25" s="21">
        <f t="shared" ref="K25:Q25" si="25">PERCENTILE(K4:K23,2/3)</f>
        <v>0</v>
      </c>
      <c r="L25" s="21">
        <f t="shared" si="25"/>
        <v>1</v>
      </c>
      <c r="M25" s="21">
        <f t="shared" si="25"/>
        <v>1</v>
      </c>
      <c r="N25" s="21">
        <f t="shared" si="25"/>
        <v>2</v>
      </c>
      <c r="O25" s="21">
        <f t="shared" si="25"/>
        <v>0</v>
      </c>
      <c r="P25" s="21">
        <f t="shared" si="25"/>
        <v>1</v>
      </c>
      <c r="Q25" s="21">
        <f t="shared" si="25"/>
        <v>0</v>
      </c>
      <c r="R25" s="42"/>
      <c r="S25" s="22"/>
      <c r="Z25" s="18"/>
      <c r="AA25" s="18"/>
      <c r="AB25" s="18"/>
      <c r="AC25" s="18"/>
      <c r="AD25" s="18"/>
      <c r="AE25" s="18"/>
      <c r="AF25" s="18"/>
      <c r="AG25" s="18"/>
      <c r="AH25" s="18"/>
      <c r="AI25" s="18"/>
      <c r="AJ25" s="18"/>
      <c r="AK25" s="18"/>
      <c r="AL25" s="18"/>
      <c r="AM25" s="18"/>
      <c r="AN25" s="18"/>
      <c r="AO25" s="18"/>
      <c r="AP25" s="32">
        <f>PERCENTILE(AP4:AP23,2/3)</f>
        <v>19</v>
      </c>
      <c r="AQ25" s="25"/>
    </row>
    <row r="26" spans="1:43" s="23" customFormat="1" ht="18.75" x14ac:dyDescent="0.5">
      <c r="E26" s="17"/>
      <c r="F26" s="18"/>
      <c r="G26" s="24">
        <f>PERCENTILE(G4:G23,3/3)</f>
        <v>808149</v>
      </c>
      <c r="H26" s="24">
        <f t="shared" ref="H26:I26" si="26">PERCENTILE(H4:H23,3/3)</f>
        <v>30548.032200000001</v>
      </c>
      <c r="I26" s="20">
        <f t="shared" si="26"/>
        <v>0.17569999999999997</v>
      </c>
      <c r="J26" s="20"/>
      <c r="K26" s="21">
        <f t="shared" ref="K26:Q26" si="27">PERCENTILE(K4:K23,3/3)</f>
        <v>1</v>
      </c>
      <c r="L26" s="21">
        <f t="shared" si="27"/>
        <v>1</v>
      </c>
      <c r="M26" s="21">
        <f t="shared" si="27"/>
        <v>3</v>
      </c>
      <c r="N26" s="21">
        <f t="shared" si="27"/>
        <v>4</v>
      </c>
      <c r="O26" s="21">
        <f t="shared" si="27"/>
        <v>1</v>
      </c>
      <c r="P26" s="21">
        <f t="shared" si="27"/>
        <v>1</v>
      </c>
      <c r="Q26" s="21">
        <f t="shared" si="27"/>
        <v>1</v>
      </c>
      <c r="R26" s="42"/>
      <c r="S26" s="22"/>
      <c r="Z26" s="18"/>
      <c r="AA26" s="18"/>
      <c r="AB26" s="18"/>
      <c r="AC26" s="18"/>
      <c r="AD26" s="18"/>
      <c r="AE26" s="18"/>
      <c r="AF26" s="18"/>
      <c r="AG26" s="18"/>
      <c r="AH26" s="18"/>
      <c r="AI26" s="18"/>
      <c r="AJ26" s="18"/>
      <c r="AK26" s="18"/>
      <c r="AL26" s="18"/>
      <c r="AM26" s="18"/>
      <c r="AN26" s="18"/>
      <c r="AO26" s="18"/>
      <c r="AP26" s="32">
        <f>PERCENTILE(AP4:AP23,3/3)</f>
        <v>23</v>
      </c>
      <c r="AQ26" s="25"/>
    </row>
    <row r="27" spans="1:43" ht="117" customHeight="1" x14ac:dyDescent="0.25"/>
  </sheetData>
  <mergeCells count="5">
    <mergeCell ref="G1:I1"/>
    <mergeCell ref="AE1:AO1"/>
    <mergeCell ref="O1:Q1"/>
    <mergeCell ref="K1:N1"/>
    <mergeCell ref="A1:F1"/>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dc:creator>
  <cp:lastModifiedBy>McGill, Debbie</cp:lastModifiedBy>
  <cp:lastPrinted>2018-08-30T16:43:45Z</cp:lastPrinted>
  <dcterms:created xsi:type="dcterms:W3CDTF">2017-09-28T15:05:55Z</dcterms:created>
  <dcterms:modified xsi:type="dcterms:W3CDTF">2019-08-30T20:14:48Z</dcterms:modified>
</cp:coreProperties>
</file>