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drawings/drawing6.xml" ContentType="application/vnd.openxmlformats-officedocument.drawing+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charts/chart12.xml" ContentType="application/vnd.openxmlformats-officedocument.drawingml.chart+xml"/>
  <Override PartName="/xl/drawings/drawing7.xml" ContentType="application/vnd.openxmlformats-officedocument.drawing+xml"/>
  <Override PartName="/xl/charts/chart13.xml" ContentType="application/vnd.openxmlformats-officedocument.drawingml.chart+xml"/>
  <Override PartName="/xl/charts/style11.xml" ContentType="application/vnd.ms-office.chartstyle+xml"/>
  <Override PartName="/xl/charts/colors11.xml" ContentType="application/vnd.ms-office.chartcolorstyle+xml"/>
  <Override PartName="/xl/charts/chart14.xml" ContentType="application/vnd.openxmlformats-officedocument.drawingml.chart+xml"/>
  <Override PartName="/xl/charts/style12.xml" ContentType="application/vnd.ms-office.chartstyle+xml"/>
  <Override PartName="/xl/charts/colors12.xml" ContentType="application/vnd.ms-office.chartcolorstyle+xml"/>
  <Override PartName="/xl/charts/chart15.xml" ContentType="application/vnd.openxmlformats-officedocument.drawingml.chart+xml"/>
  <Override PartName="/xl/charts/style13.xml" ContentType="application/vnd.ms-office.chartstyle+xml"/>
  <Override PartName="/xl/charts/colors13.xml" ContentType="application/vnd.ms-office.chartcolorstyle+xml"/>
  <Override PartName="/xl/charts/chart16.xml" ContentType="application/vnd.openxmlformats-officedocument.drawingml.chart+xml"/>
  <Override PartName="/xl/charts/style14.xml" ContentType="application/vnd.ms-office.chartstyle+xml"/>
  <Override PartName="/xl/charts/colors14.xml" ContentType="application/vnd.ms-office.chartcolorstyle+xml"/>
  <Override PartName="/xl/charts/chart17.xml" ContentType="application/vnd.openxmlformats-officedocument.drawingml.chart+xml"/>
  <Override PartName="/xl/charts/style15.xml" ContentType="application/vnd.ms-office.chartstyle+xml"/>
  <Override PartName="/xl/charts/colors15.xml" ContentType="application/vnd.ms-office.chartcolorstyle+xml"/>
  <Override PartName="/xl/charts/chart18.xml" ContentType="application/vnd.openxmlformats-officedocument.drawingml.chart+xml"/>
  <Override PartName="/xl/drawings/drawing8.xml" ContentType="application/vnd.openxmlformats-officedocument.drawing+xml"/>
  <Override PartName="/xl/charts/chart19.xml" ContentType="application/vnd.openxmlformats-officedocument.drawingml.chart+xml"/>
  <Override PartName="/xl/charts/style16.xml" ContentType="application/vnd.ms-office.chartstyle+xml"/>
  <Override PartName="/xl/charts/colors16.xml" ContentType="application/vnd.ms-office.chartcolorstyle+xml"/>
  <Override PartName="/xl/charts/chart20.xml" ContentType="application/vnd.openxmlformats-officedocument.drawingml.chart+xml"/>
  <Override PartName="/xl/charts/style17.xml" ContentType="application/vnd.ms-office.chartstyle+xml"/>
  <Override PartName="/xl/charts/colors17.xml" ContentType="application/vnd.ms-office.chartcolorstyle+xml"/>
  <Override PartName="/xl/charts/chart21.xml" ContentType="application/vnd.openxmlformats-officedocument.drawingml.chart+xml"/>
  <Override PartName="/xl/charts/style18.xml" ContentType="application/vnd.ms-office.chartstyle+xml"/>
  <Override PartName="/xl/charts/colors18.xml" ContentType="application/vnd.ms-office.chartcolorstyle+xml"/>
  <Override PartName="/xl/charts/chart22.xml" ContentType="application/vnd.openxmlformats-officedocument.drawingml.chart+xml"/>
  <Override PartName="/xl/charts/style19.xml" ContentType="application/vnd.ms-office.chartstyle+xml"/>
  <Override PartName="/xl/charts/colors19.xml" ContentType="application/vnd.ms-office.chartcolorstyle+xml"/>
  <Override PartName="/xl/charts/chart23.xml" ContentType="application/vnd.openxmlformats-officedocument.drawingml.chart+xml"/>
  <Override PartName="/xl/charts/style20.xml" ContentType="application/vnd.ms-office.chartstyle+xml"/>
  <Override PartName="/xl/charts/colors20.xml" ContentType="application/vnd.ms-office.chartcolorstyle+xml"/>
  <Override PartName="/xl/charts/chart24.xml" ContentType="application/vnd.openxmlformats-officedocument.drawingml.chart+xml"/>
  <Override PartName="/xl/drawings/drawing9.xml" ContentType="application/vnd.openxmlformats-officedocument.drawing+xml"/>
  <Override PartName="/xl/charts/chart25.xml" ContentType="application/vnd.openxmlformats-officedocument.drawingml.chart+xml"/>
  <Override PartName="/xl/charts/style21.xml" ContentType="application/vnd.ms-office.chartstyle+xml"/>
  <Override PartName="/xl/charts/colors21.xml" ContentType="application/vnd.ms-office.chartcolorstyle+xml"/>
  <Override PartName="/xl/charts/chart26.xml" ContentType="application/vnd.openxmlformats-officedocument.drawingml.chart+xml"/>
  <Override PartName="/xl/charts/style22.xml" ContentType="application/vnd.ms-office.chartstyle+xml"/>
  <Override PartName="/xl/charts/colors22.xml" ContentType="application/vnd.ms-office.chartcolorstyle+xml"/>
  <Override PartName="/xl/charts/chart27.xml" ContentType="application/vnd.openxmlformats-officedocument.drawingml.chart+xml"/>
  <Override PartName="/xl/charts/style23.xml" ContentType="application/vnd.ms-office.chartstyle+xml"/>
  <Override PartName="/xl/charts/colors23.xml" ContentType="application/vnd.ms-office.chartcolorstyle+xml"/>
  <Override PartName="/xl/charts/chart28.xml" ContentType="application/vnd.openxmlformats-officedocument.drawingml.chart+xml"/>
  <Override PartName="/xl/charts/style24.xml" ContentType="application/vnd.ms-office.chartstyle+xml"/>
  <Override PartName="/xl/charts/colors24.xml" ContentType="application/vnd.ms-office.chartcolorstyle+xml"/>
  <Override PartName="/xl/charts/chart29.xml" ContentType="application/vnd.openxmlformats-officedocument.drawingml.chart+xml"/>
  <Override PartName="/xl/charts/style25.xml" ContentType="application/vnd.ms-office.chartstyle+xml"/>
  <Override PartName="/xl/charts/colors25.xml" ContentType="application/vnd.ms-office.chartcolorstyle+xml"/>
  <Override PartName="/xl/charts/chart30.xml" ContentType="application/vnd.openxmlformats-officedocument.drawingml.chart+xml"/>
  <Override PartName="/xl/drawings/drawing10.xml" ContentType="application/vnd.openxmlformats-officedocument.drawing+xml"/>
  <Override PartName="/xl/charts/chart31.xml" ContentType="application/vnd.openxmlformats-officedocument.drawingml.chart+xml"/>
  <Override PartName="/xl/charts/style26.xml" ContentType="application/vnd.ms-office.chartstyle+xml"/>
  <Override PartName="/xl/charts/colors26.xml" ContentType="application/vnd.ms-office.chartcolorstyle+xml"/>
  <Override PartName="/xl/charts/chart32.xml" ContentType="application/vnd.openxmlformats-officedocument.drawingml.chart+xml"/>
  <Override PartName="/xl/charts/style27.xml" ContentType="application/vnd.ms-office.chartstyle+xml"/>
  <Override PartName="/xl/charts/colors27.xml" ContentType="application/vnd.ms-office.chartcolorstyle+xml"/>
  <Override PartName="/xl/charts/chart33.xml" ContentType="application/vnd.openxmlformats-officedocument.drawingml.chart+xml"/>
  <Override PartName="/xl/charts/style28.xml" ContentType="application/vnd.ms-office.chartstyle+xml"/>
  <Override PartName="/xl/charts/colors28.xml" ContentType="application/vnd.ms-office.chartcolorstyle+xml"/>
  <Override PartName="/xl/charts/chart34.xml" ContentType="application/vnd.openxmlformats-officedocument.drawingml.chart+xml"/>
  <Override PartName="/xl/charts/style29.xml" ContentType="application/vnd.ms-office.chartstyle+xml"/>
  <Override PartName="/xl/charts/colors29.xml" ContentType="application/vnd.ms-office.chartcolorstyle+xml"/>
  <Override PartName="/xl/charts/chart35.xml" ContentType="application/vnd.openxmlformats-officedocument.drawingml.chart+xml"/>
  <Override PartName="/xl/charts/style30.xml" ContentType="application/vnd.ms-office.chartstyle+xml"/>
  <Override PartName="/xl/charts/colors30.xml" ContentType="application/vnd.ms-office.chartcolorstyle+xml"/>
  <Override PartName="/xl/charts/chart36.xml" ContentType="application/vnd.openxmlformats-officedocument.drawingml.chart+xml"/>
  <Override PartName="/xl/drawings/drawing11.xml" ContentType="application/vnd.openxmlformats-officedocument.drawing+xml"/>
  <Override PartName="/xl/charts/chart37.xml" ContentType="application/vnd.openxmlformats-officedocument.drawingml.chart+xml"/>
  <Override PartName="/xl/charts/style31.xml" ContentType="application/vnd.ms-office.chartstyle+xml"/>
  <Override PartName="/xl/charts/colors31.xml" ContentType="application/vnd.ms-office.chartcolorstyle+xml"/>
  <Override PartName="/xl/charts/chart38.xml" ContentType="application/vnd.openxmlformats-officedocument.drawingml.chart+xml"/>
  <Override PartName="/xl/charts/style32.xml" ContentType="application/vnd.ms-office.chartstyle+xml"/>
  <Override PartName="/xl/charts/colors32.xml" ContentType="application/vnd.ms-office.chartcolorstyle+xml"/>
  <Override PartName="/xl/charts/chart39.xml" ContentType="application/vnd.openxmlformats-officedocument.drawingml.chart+xml"/>
  <Override PartName="/xl/charts/style33.xml" ContentType="application/vnd.ms-office.chartstyle+xml"/>
  <Override PartName="/xl/charts/colors33.xml" ContentType="application/vnd.ms-office.chartcolorstyle+xml"/>
  <Override PartName="/xl/charts/chart40.xml" ContentType="application/vnd.openxmlformats-officedocument.drawingml.chart+xml"/>
  <Override PartName="/xl/charts/style34.xml" ContentType="application/vnd.ms-office.chartstyle+xml"/>
  <Override PartName="/xl/charts/colors34.xml" ContentType="application/vnd.ms-office.chartcolorstyle+xml"/>
  <Override PartName="/xl/charts/chart41.xml" ContentType="application/vnd.openxmlformats-officedocument.drawingml.chart+xml"/>
  <Override PartName="/xl/charts/style35.xml" ContentType="application/vnd.ms-office.chartstyle+xml"/>
  <Override PartName="/xl/charts/colors35.xml" ContentType="application/vnd.ms-office.chartcolorstyle+xml"/>
  <Override PartName="/xl/charts/chart42.xml" ContentType="application/vnd.openxmlformats-officedocument.drawingml.chart+xml"/>
  <Override PartName="/xl/drawings/drawing12.xml" ContentType="application/vnd.openxmlformats-officedocument.drawing+xml"/>
  <Override PartName="/xl/charts/chart43.xml" ContentType="application/vnd.openxmlformats-officedocument.drawingml.chart+xml"/>
  <Override PartName="/xl/charts/style36.xml" ContentType="application/vnd.ms-office.chartstyle+xml"/>
  <Override PartName="/xl/charts/colors36.xml" ContentType="application/vnd.ms-office.chartcolorstyle+xml"/>
  <Override PartName="/xl/charts/chart44.xml" ContentType="application/vnd.openxmlformats-officedocument.drawingml.chart+xml"/>
  <Override PartName="/xl/charts/style37.xml" ContentType="application/vnd.ms-office.chartstyle+xml"/>
  <Override PartName="/xl/charts/colors37.xml" ContentType="application/vnd.ms-office.chartcolorstyle+xml"/>
  <Override PartName="/xl/charts/chart45.xml" ContentType="application/vnd.openxmlformats-officedocument.drawingml.chart+xml"/>
  <Override PartName="/xl/charts/style38.xml" ContentType="application/vnd.ms-office.chartstyle+xml"/>
  <Override PartName="/xl/charts/colors38.xml" ContentType="application/vnd.ms-office.chartcolorstyle+xml"/>
  <Override PartName="/xl/charts/chart46.xml" ContentType="application/vnd.openxmlformats-officedocument.drawingml.chart+xml"/>
  <Override PartName="/xl/charts/style39.xml" ContentType="application/vnd.ms-office.chartstyle+xml"/>
  <Override PartName="/xl/charts/colors39.xml" ContentType="application/vnd.ms-office.chartcolorstyle+xml"/>
  <Override PartName="/xl/charts/chart47.xml" ContentType="application/vnd.openxmlformats-officedocument.drawingml.chart+xml"/>
  <Override PartName="/xl/charts/style40.xml" ContentType="application/vnd.ms-office.chartstyle+xml"/>
  <Override PartName="/xl/charts/colors40.xml" ContentType="application/vnd.ms-office.chartcolorstyle+xml"/>
  <Override PartName="/xl/charts/chart48.xml" ContentType="application/vnd.openxmlformats-officedocument.drawingml.chart+xml"/>
  <Override PartName="/xl/drawings/drawing13.xml" ContentType="application/vnd.openxmlformats-officedocument.drawing+xml"/>
  <Override PartName="/xl/charts/chart49.xml" ContentType="application/vnd.openxmlformats-officedocument.drawingml.chart+xml"/>
  <Override PartName="/xl/charts/style41.xml" ContentType="application/vnd.ms-office.chartstyle+xml"/>
  <Override PartName="/xl/charts/colors41.xml" ContentType="application/vnd.ms-office.chartcolorstyle+xml"/>
  <Override PartName="/xl/charts/chart50.xml" ContentType="application/vnd.openxmlformats-officedocument.drawingml.chart+xml"/>
  <Override PartName="/xl/charts/style42.xml" ContentType="application/vnd.ms-office.chartstyle+xml"/>
  <Override PartName="/xl/charts/colors42.xml" ContentType="application/vnd.ms-office.chartcolorstyle+xml"/>
  <Override PartName="/xl/charts/chart51.xml" ContentType="application/vnd.openxmlformats-officedocument.drawingml.chart+xml"/>
  <Override PartName="/xl/charts/style43.xml" ContentType="application/vnd.ms-office.chartstyle+xml"/>
  <Override PartName="/xl/charts/colors43.xml" ContentType="application/vnd.ms-office.chartcolorstyle+xml"/>
  <Override PartName="/xl/charts/chart52.xml" ContentType="application/vnd.openxmlformats-officedocument.drawingml.chart+xml"/>
  <Override PartName="/xl/charts/style44.xml" ContentType="application/vnd.ms-office.chartstyle+xml"/>
  <Override PartName="/xl/charts/colors44.xml" ContentType="application/vnd.ms-office.chartcolorstyle+xml"/>
  <Override PartName="/xl/charts/chart53.xml" ContentType="application/vnd.openxmlformats-officedocument.drawingml.chart+xml"/>
  <Override PartName="/xl/charts/style45.xml" ContentType="application/vnd.ms-office.chartstyle+xml"/>
  <Override PartName="/xl/charts/colors45.xml" ContentType="application/vnd.ms-office.chartcolorstyle+xml"/>
  <Override PartName="/xl/charts/chart54.xml" ContentType="application/vnd.openxmlformats-officedocument.drawingml.chart+xml"/>
  <Override PartName="/xl/drawings/drawing14.xml" ContentType="application/vnd.openxmlformats-officedocument.drawing+xml"/>
  <Override PartName="/xl/charts/chart55.xml" ContentType="application/vnd.openxmlformats-officedocument.drawingml.chart+xml"/>
  <Override PartName="/xl/charts/style46.xml" ContentType="application/vnd.ms-office.chartstyle+xml"/>
  <Override PartName="/xl/charts/colors46.xml" ContentType="application/vnd.ms-office.chartcolorstyle+xml"/>
  <Override PartName="/xl/charts/chart56.xml" ContentType="application/vnd.openxmlformats-officedocument.drawingml.chart+xml"/>
  <Override PartName="/xl/charts/style47.xml" ContentType="application/vnd.ms-office.chartstyle+xml"/>
  <Override PartName="/xl/charts/colors47.xml" ContentType="application/vnd.ms-office.chartcolorstyle+xml"/>
  <Override PartName="/xl/charts/chart57.xml" ContentType="application/vnd.openxmlformats-officedocument.drawingml.chart+xml"/>
  <Override PartName="/xl/charts/style48.xml" ContentType="application/vnd.ms-office.chartstyle+xml"/>
  <Override PartName="/xl/charts/colors48.xml" ContentType="application/vnd.ms-office.chartcolorstyle+xml"/>
  <Override PartName="/xl/charts/chart58.xml" ContentType="application/vnd.openxmlformats-officedocument.drawingml.chart+xml"/>
  <Override PartName="/xl/charts/style49.xml" ContentType="application/vnd.ms-office.chartstyle+xml"/>
  <Override PartName="/xl/charts/colors49.xml" ContentType="application/vnd.ms-office.chartcolorstyle+xml"/>
  <Override PartName="/xl/charts/chart59.xml" ContentType="application/vnd.openxmlformats-officedocument.drawingml.chart+xml"/>
  <Override PartName="/xl/charts/style50.xml" ContentType="application/vnd.ms-office.chartstyle+xml"/>
  <Override PartName="/xl/charts/colors50.xml" ContentType="application/vnd.ms-office.chartcolorstyle+xml"/>
  <Override PartName="/xl/charts/chart60.xml" ContentType="application/vnd.openxmlformats-officedocument.drawingml.chart+xml"/>
  <Override PartName="/xl/drawings/drawing15.xml" ContentType="application/vnd.openxmlformats-officedocument.drawing+xml"/>
  <Override PartName="/xl/charts/chart61.xml" ContentType="application/vnd.openxmlformats-officedocument.drawingml.chart+xml"/>
  <Override PartName="/xl/charts/style51.xml" ContentType="application/vnd.ms-office.chartstyle+xml"/>
  <Override PartName="/xl/charts/colors51.xml" ContentType="application/vnd.ms-office.chartcolorstyle+xml"/>
  <Override PartName="/xl/charts/chart62.xml" ContentType="application/vnd.openxmlformats-officedocument.drawingml.chart+xml"/>
  <Override PartName="/xl/charts/style52.xml" ContentType="application/vnd.ms-office.chartstyle+xml"/>
  <Override PartName="/xl/charts/colors52.xml" ContentType="application/vnd.ms-office.chartcolorstyle+xml"/>
  <Override PartName="/xl/charts/chart63.xml" ContentType="application/vnd.openxmlformats-officedocument.drawingml.chart+xml"/>
  <Override PartName="/xl/charts/style53.xml" ContentType="application/vnd.ms-office.chartstyle+xml"/>
  <Override PartName="/xl/charts/colors53.xml" ContentType="application/vnd.ms-office.chartcolorstyle+xml"/>
  <Override PartName="/xl/charts/chart64.xml" ContentType="application/vnd.openxmlformats-officedocument.drawingml.chart+xml"/>
  <Override PartName="/xl/charts/style54.xml" ContentType="application/vnd.ms-office.chartstyle+xml"/>
  <Override PartName="/xl/charts/colors54.xml" ContentType="application/vnd.ms-office.chartcolorstyle+xml"/>
  <Override PartName="/xl/charts/chart65.xml" ContentType="application/vnd.openxmlformats-officedocument.drawingml.chart+xml"/>
  <Override PartName="/xl/charts/style55.xml" ContentType="application/vnd.ms-office.chartstyle+xml"/>
  <Override PartName="/xl/charts/colors55.xml" ContentType="application/vnd.ms-office.chartcolorstyle+xml"/>
  <Override PartName="/xl/charts/chart66.xml" ContentType="application/vnd.openxmlformats-officedocument.drawingml.chart+xml"/>
  <Override PartName="/xl/drawings/drawing16.xml" ContentType="application/vnd.openxmlformats-officedocument.drawing+xml"/>
  <Override PartName="/xl/charts/chart67.xml" ContentType="application/vnd.openxmlformats-officedocument.drawingml.chart+xml"/>
  <Override PartName="/xl/charts/style56.xml" ContentType="application/vnd.ms-office.chartstyle+xml"/>
  <Override PartName="/xl/charts/colors56.xml" ContentType="application/vnd.ms-office.chartcolorstyle+xml"/>
  <Override PartName="/xl/charts/chart68.xml" ContentType="application/vnd.openxmlformats-officedocument.drawingml.chart+xml"/>
  <Override PartName="/xl/charts/style57.xml" ContentType="application/vnd.ms-office.chartstyle+xml"/>
  <Override PartName="/xl/charts/colors57.xml" ContentType="application/vnd.ms-office.chartcolorstyle+xml"/>
  <Override PartName="/xl/charts/chart69.xml" ContentType="application/vnd.openxmlformats-officedocument.drawingml.chart+xml"/>
  <Override PartName="/xl/charts/style58.xml" ContentType="application/vnd.ms-office.chartstyle+xml"/>
  <Override PartName="/xl/charts/colors58.xml" ContentType="application/vnd.ms-office.chartcolorstyle+xml"/>
  <Override PartName="/xl/charts/chart70.xml" ContentType="application/vnd.openxmlformats-officedocument.drawingml.chart+xml"/>
  <Override PartName="/xl/charts/style59.xml" ContentType="application/vnd.ms-office.chartstyle+xml"/>
  <Override PartName="/xl/charts/colors59.xml" ContentType="application/vnd.ms-office.chartcolorstyle+xml"/>
  <Override PartName="/xl/charts/chart71.xml" ContentType="application/vnd.openxmlformats-officedocument.drawingml.chart+xml"/>
  <Override PartName="/xl/charts/style60.xml" ContentType="application/vnd.ms-office.chartstyle+xml"/>
  <Override PartName="/xl/charts/colors60.xml" ContentType="application/vnd.ms-office.chartcolorstyle+xml"/>
  <Override PartName="/xl/charts/chart72.xml" ContentType="application/vnd.openxmlformats-officedocument.drawingml.chart+xml"/>
  <Override PartName="/xl/drawings/drawing17.xml" ContentType="application/vnd.openxmlformats-officedocument.drawing+xml"/>
  <Override PartName="/xl/charts/chart73.xml" ContentType="application/vnd.openxmlformats-officedocument.drawingml.chart+xml"/>
  <Override PartName="/xl/charts/style61.xml" ContentType="application/vnd.ms-office.chartstyle+xml"/>
  <Override PartName="/xl/charts/colors61.xml" ContentType="application/vnd.ms-office.chartcolorstyle+xml"/>
  <Override PartName="/xl/charts/chart74.xml" ContentType="application/vnd.openxmlformats-officedocument.drawingml.chart+xml"/>
  <Override PartName="/xl/charts/style62.xml" ContentType="application/vnd.ms-office.chartstyle+xml"/>
  <Override PartName="/xl/charts/colors62.xml" ContentType="application/vnd.ms-office.chartcolorstyle+xml"/>
  <Override PartName="/xl/charts/chart75.xml" ContentType="application/vnd.openxmlformats-officedocument.drawingml.chart+xml"/>
  <Override PartName="/xl/charts/style63.xml" ContentType="application/vnd.ms-office.chartstyle+xml"/>
  <Override PartName="/xl/charts/colors63.xml" ContentType="application/vnd.ms-office.chartcolorstyle+xml"/>
  <Override PartName="/xl/charts/chart76.xml" ContentType="application/vnd.openxmlformats-officedocument.drawingml.chart+xml"/>
  <Override PartName="/xl/charts/style64.xml" ContentType="application/vnd.ms-office.chartstyle+xml"/>
  <Override PartName="/xl/charts/colors64.xml" ContentType="application/vnd.ms-office.chartcolorstyle+xml"/>
  <Override PartName="/xl/charts/chart77.xml" ContentType="application/vnd.openxmlformats-officedocument.drawingml.chart+xml"/>
  <Override PartName="/xl/charts/style65.xml" ContentType="application/vnd.ms-office.chartstyle+xml"/>
  <Override PartName="/xl/charts/colors65.xml" ContentType="application/vnd.ms-office.chartcolorstyle+xml"/>
  <Override PartName="/xl/charts/chart78.xml" ContentType="application/vnd.openxmlformats-officedocument.drawingml.chart+xml"/>
  <Override PartName="/xl/drawings/drawing18.xml" ContentType="application/vnd.openxmlformats-officedocument.drawing+xml"/>
  <Override PartName="/xl/charts/chart79.xml" ContentType="application/vnd.openxmlformats-officedocument.drawingml.chart+xml"/>
  <Override PartName="/xl/charts/style66.xml" ContentType="application/vnd.ms-office.chartstyle+xml"/>
  <Override PartName="/xl/charts/colors66.xml" ContentType="application/vnd.ms-office.chartcolorstyle+xml"/>
  <Override PartName="/xl/charts/chart80.xml" ContentType="application/vnd.openxmlformats-officedocument.drawingml.chart+xml"/>
  <Override PartName="/xl/charts/style67.xml" ContentType="application/vnd.ms-office.chartstyle+xml"/>
  <Override PartName="/xl/charts/colors67.xml" ContentType="application/vnd.ms-office.chartcolorstyle+xml"/>
  <Override PartName="/xl/charts/chart81.xml" ContentType="application/vnd.openxmlformats-officedocument.drawingml.chart+xml"/>
  <Override PartName="/xl/charts/style68.xml" ContentType="application/vnd.ms-office.chartstyle+xml"/>
  <Override PartName="/xl/charts/colors68.xml" ContentType="application/vnd.ms-office.chartcolorstyle+xml"/>
  <Override PartName="/xl/charts/chart82.xml" ContentType="application/vnd.openxmlformats-officedocument.drawingml.chart+xml"/>
  <Override PartName="/xl/charts/style69.xml" ContentType="application/vnd.ms-office.chartstyle+xml"/>
  <Override PartName="/xl/charts/colors69.xml" ContentType="application/vnd.ms-office.chartcolorstyle+xml"/>
  <Override PartName="/xl/charts/chart83.xml" ContentType="application/vnd.openxmlformats-officedocument.drawingml.chart+xml"/>
  <Override PartName="/xl/charts/style70.xml" ContentType="application/vnd.ms-office.chartstyle+xml"/>
  <Override PartName="/xl/charts/colors70.xml" ContentType="application/vnd.ms-office.chartcolorstyle+xml"/>
  <Override PartName="/xl/charts/chart84.xml" ContentType="application/vnd.openxmlformats-officedocument.drawingml.chart+xml"/>
  <Override PartName="/xl/drawings/drawing19.xml" ContentType="application/vnd.openxmlformats-officedocument.drawing+xml"/>
  <Override PartName="/xl/charts/chart85.xml" ContentType="application/vnd.openxmlformats-officedocument.drawingml.chart+xml"/>
  <Override PartName="/xl/charts/style71.xml" ContentType="application/vnd.ms-office.chartstyle+xml"/>
  <Override PartName="/xl/charts/colors71.xml" ContentType="application/vnd.ms-office.chartcolorstyle+xml"/>
  <Override PartName="/xl/charts/chart86.xml" ContentType="application/vnd.openxmlformats-officedocument.drawingml.chart+xml"/>
  <Override PartName="/xl/charts/style72.xml" ContentType="application/vnd.ms-office.chartstyle+xml"/>
  <Override PartName="/xl/charts/colors72.xml" ContentType="application/vnd.ms-office.chartcolorstyle+xml"/>
  <Override PartName="/xl/charts/chart87.xml" ContentType="application/vnd.openxmlformats-officedocument.drawingml.chart+xml"/>
  <Override PartName="/xl/charts/style73.xml" ContentType="application/vnd.ms-office.chartstyle+xml"/>
  <Override PartName="/xl/charts/colors73.xml" ContentType="application/vnd.ms-office.chartcolorstyle+xml"/>
  <Override PartName="/xl/charts/chart88.xml" ContentType="application/vnd.openxmlformats-officedocument.drawingml.chart+xml"/>
  <Override PartName="/xl/charts/style74.xml" ContentType="application/vnd.ms-office.chartstyle+xml"/>
  <Override PartName="/xl/charts/colors74.xml" ContentType="application/vnd.ms-office.chartcolorstyle+xml"/>
  <Override PartName="/xl/charts/chart89.xml" ContentType="application/vnd.openxmlformats-officedocument.drawingml.chart+xml"/>
  <Override PartName="/xl/charts/style75.xml" ContentType="application/vnd.ms-office.chartstyle+xml"/>
  <Override PartName="/xl/charts/colors75.xml" ContentType="application/vnd.ms-office.chartcolorstyle+xml"/>
  <Override PartName="/xl/charts/chart90.xml" ContentType="application/vnd.openxmlformats-officedocument.drawingml.chart+xml"/>
  <Override PartName="/xl/drawings/drawing20.xml" ContentType="application/vnd.openxmlformats-officedocument.drawing+xml"/>
  <Override PartName="/xl/charts/chart91.xml" ContentType="application/vnd.openxmlformats-officedocument.drawingml.chart+xml"/>
  <Override PartName="/xl/charts/style76.xml" ContentType="application/vnd.ms-office.chartstyle+xml"/>
  <Override PartName="/xl/charts/colors76.xml" ContentType="application/vnd.ms-office.chartcolorstyle+xml"/>
  <Override PartName="/xl/charts/chart92.xml" ContentType="application/vnd.openxmlformats-officedocument.drawingml.chart+xml"/>
  <Override PartName="/xl/charts/style77.xml" ContentType="application/vnd.ms-office.chartstyle+xml"/>
  <Override PartName="/xl/charts/colors77.xml" ContentType="application/vnd.ms-office.chartcolorstyle+xml"/>
  <Override PartName="/xl/charts/chart93.xml" ContentType="application/vnd.openxmlformats-officedocument.drawingml.chart+xml"/>
  <Override PartName="/xl/charts/style78.xml" ContentType="application/vnd.ms-office.chartstyle+xml"/>
  <Override PartName="/xl/charts/colors78.xml" ContentType="application/vnd.ms-office.chartcolorstyle+xml"/>
  <Override PartName="/xl/charts/chart94.xml" ContentType="application/vnd.openxmlformats-officedocument.drawingml.chart+xml"/>
  <Override PartName="/xl/charts/style79.xml" ContentType="application/vnd.ms-office.chartstyle+xml"/>
  <Override PartName="/xl/charts/colors79.xml" ContentType="application/vnd.ms-office.chartcolorstyle+xml"/>
  <Override PartName="/xl/charts/chart95.xml" ContentType="application/vnd.openxmlformats-officedocument.drawingml.chart+xml"/>
  <Override PartName="/xl/charts/style80.xml" ContentType="application/vnd.ms-office.chartstyle+xml"/>
  <Override PartName="/xl/charts/colors80.xml" ContentType="application/vnd.ms-office.chartcolorstyle+xml"/>
  <Override PartName="/xl/charts/chart96.xml" ContentType="application/vnd.openxmlformats-officedocument.drawingml.chart+xml"/>
  <Override PartName="/xl/drawings/drawing21.xml" ContentType="application/vnd.openxmlformats-officedocument.drawing+xml"/>
  <Override PartName="/xl/charts/chart97.xml" ContentType="application/vnd.openxmlformats-officedocument.drawingml.chart+xml"/>
  <Override PartName="/xl/charts/style81.xml" ContentType="application/vnd.ms-office.chartstyle+xml"/>
  <Override PartName="/xl/charts/colors81.xml" ContentType="application/vnd.ms-office.chartcolorstyle+xml"/>
  <Override PartName="/xl/charts/chart98.xml" ContentType="application/vnd.openxmlformats-officedocument.drawingml.chart+xml"/>
  <Override PartName="/xl/charts/style82.xml" ContentType="application/vnd.ms-office.chartstyle+xml"/>
  <Override PartName="/xl/charts/colors82.xml" ContentType="application/vnd.ms-office.chartcolorstyle+xml"/>
  <Override PartName="/xl/charts/chart99.xml" ContentType="application/vnd.openxmlformats-officedocument.drawingml.chart+xml"/>
  <Override PartName="/xl/charts/style83.xml" ContentType="application/vnd.ms-office.chartstyle+xml"/>
  <Override PartName="/xl/charts/colors83.xml" ContentType="application/vnd.ms-office.chartcolorstyle+xml"/>
  <Override PartName="/xl/charts/chart100.xml" ContentType="application/vnd.openxmlformats-officedocument.drawingml.chart+xml"/>
  <Override PartName="/xl/charts/style84.xml" ContentType="application/vnd.ms-office.chartstyle+xml"/>
  <Override PartName="/xl/charts/colors84.xml" ContentType="application/vnd.ms-office.chartcolorstyle+xml"/>
  <Override PartName="/xl/charts/chart101.xml" ContentType="application/vnd.openxmlformats-officedocument.drawingml.chart+xml"/>
  <Override PartName="/xl/charts/style85.xml" ContentType="application/vnd.ms-office.chartstyle+xml"/>
  <Override PartName="/xl/charts/colors85.xml" ContentType="application/vnd.ms-office.chartcolorstyle+xml"/>
  <Override PartName="/xl/charts/chart102.xml" ContentType="application/vnd.openxmlformats-officedocument.drawingml.chart+xml"/>
  <Override PartName="/xl/drawings/drawing22.xml" ContentType="application/vnd.openxmlformats-officedocument.drawing+xml"/>
  <Override PartName="/xl/charts/chart103.xml" ContentType="application/vnd.openxmlformats-officedocument.drawingml.chart+xml"/>
  <Override PartName="/xl/charts/style86.xml" ContentType="application/vnd.ms-office.chartstyle+xml"/>
  <Override PartName="/xl/charts/colors86.xml" ContentType="application/vnd.ms-office.chartcolorstyle+xml"/>
  <Override PartName="/xl/charts/chart104.xml" ContentType="application/vnd.openxmlformats-officedocument.drawingml.chart+xml"/>
  <Override PartName="/xl/charts/style87.xml" ContentType="application/vnd.ms-office.chartstyle+xml"/>
  <Override PartName="/xl/charts/colors87.xml" ContentType="application/vnd.ms-office.chartcolorstyle+xml"/>
  <Override PartName="/xl/charts/chart105.xml" ContentType="application/vnd.openxmlformats-officedocument.drawingml.chart+xml"/>
  <Override PartName="/xl/charts/style88.xml" ContentType="application/vnd.ms-office.chartstyle+xml"/>
  <Override PartName="/xl/charts/colors88.xml" ContentType="application/vnd.ms-office.chartcolorstyle+xml"/>
  <Override PartName="/xl/charts/chart106.xml" ContentType="application/vnd.openxmlformats-officedocument.drawingml.chart+xml"/>
  <Override PartName="/xl/charts/style89.xml" ContentType="application/vnd.ms-office.chartstyle+xml"/>
  <Override PartName="/xl/charts/colors89.xml" ContentType="application/vnd.ms-office.chartcolorstyle+xml"/>
  <Override PartName="/xl/charts/chart107.xml" ContentType="application/vnd.openxmlformats-officedocument.drawingml.chart+xml"/>
  <Override PartName="/xl/charts/style90.xml" ContentType="application/vnd.ms-office.chartstyle+xml"/>
  <Override PartName="/xl/charts/colors90.xml" ContentType="application/vnd.ms-office.chartcolorstyle+xml"/>
  <Override PartName="/xl/charts/chart108.xml" ContentType="application/vnd.openxmlformats-officedocument.drawingml.chart+xml"/>
  <Override PartName="/xl/drawings/drawing23.xml" ContentType="application/vnd.openxmlformats-officedocument.drawing+xml"/>
  <Override PartName="/xl/charts/chart109.xml" ContentType="application/vnd.openxmlformats-officedocument.drawingml.chart+xml"/>
  <Override PartName="/xl/charts/style91.xml" ContentType="application/vnd.ms-office.chartstyle+xml"/>
  <Override PartName="/xl/charts/colors91.xml" ContentType="application/vnd.ms-office.chartcolorstyle+xml"/>
  <Override PartName="/xl/charts/chart110.xml" ContentType="application/vnd.openxmlformats-officedocument.drawingml.chart+xml"/>
  <Override PartName="/xl/charts/style92.xml" ContentType="application/vnd.ms-office.chartstyle+xml"/>
  <Override PartName="/xl/charts/colors92.xml" ContentType="application/vnd.ms-office.chartcolorstyle+xml"/>
  <Override PartName="/xl/charts/chart111.xml" ContentType="application/vnd.openxmlformats-officedocument.drawingml.chart+xml"/>
  <Override PartName="/xl/charts/style93.xml" ContentType="application/vnd.ms-office.chartstyle+xml"/>
  <Override PartName="/xl/charts/colors93.xml" ContentType="application/vnd.ms-office.chartcolorstyle+xml"/>
  <Override PartName="/xl/charts/chart112.xml" ContentType="application/vnd.openxmlformats-officedocument.drawingml.chart+xml"/>
  <Override PartName="/xl/charts/style94.xml" ContentType="application/vnd.ms-office.chartstyle+xml"/>
  <Override PartName="/xl/charts/colors94.xml" ContentType="application/vnd.ms-office.chartcolorstyle+xml"/>
  <Override PartName="/xl/charts/chart113.xml" ContentType="application/vnd.openxmlformats-officedocument.drawingml.chart+xml"/>
  <Override PartName="/xl/charts/style95.xml" ContentType="application/vnd.ms-office.chartstyle+xml"/>
  <Override PartName="/xl/charts/colors95.xml" ContentType="application/vnd.ms-office.chartcolorstyle+xml"/>
  <Override PartName="/xl/charts/chart114.xml" ContentType="application/vnd.openxmlformats-officedocument.drawingml.chart+xml"/>
  <Override PartName="/xl/drawings/drawing24.xml" ContentType="application/vnd.openxmlformats-officedocument.drawing+xml"/>
  <Override PartName="/xl/charts/chart115.xml" ContentType="application/vnd.openxmlformats-officedocument.drawingml.chart+xml"/>
  <Override PartName="/xl/charts/style96.xml" ContentType="application/vnd.ms-office.chartstyle+xml"/>
  <Override PartName="/xl/charts/colors96.xml" ContentType="application/vnd.ms-office.chartcolorstyle+xml"/>
  <Override PartName="/xl/charts/chart116.xml" ContentType="application/vnd.openxmlformats-officedocument.drawingml.chart+xml"/>
  <Override PartName="/xl/charts/style97.xml" ContentType="application/vnd.ms-office.chartstyle+xml"/>
  <Override PartName="/xl/charts/colors97.xml" ContentType="application/vnd.ms-office.chartcolorstyle+xml"/>
  <Override PartName="/xl/charts/chart117.xml" ContentType="application/vnd.openxmlformats-officedocument.drawingml.chart+xml"/>
  <Override PartName="/xl/charts/style98.xml" ContentType="application/vnd.ms-office.chartstyle+xml"/>
  <Override PartName="/xl/charts/colors98.xml" ContentType="application/vnd.ms-office.chartcolorstyle+xml"/>
  <Override PartName="/xl/charts/chart118.xml" ContentType="application/vnd.openxmlformats-officedocument.drawingml.chart+xml"/>
  <Override PartName="/xl/charts/style99.xml" ContentType="application/vnd.ms-office.chartstyle+xml"/>
  <Override PartName="/xl/charts/colors99.xml" ContentType="application/vnd.ms-office.chartcolorstyle+xml"/>
  <Override PartName="/xl/charts/chart119.xml" ContentType="application/vnd.openxmlformats-officedocument.drawingml.chart+xml"/>
  <Override PartName="/xl/charts/style100.xml" ContentType="application/vnd.ms-office.chartstyle+xml"/>
  <Override PartName="/xl/charts/colors100.xml" ContentType="application/vnd.ms-office.chartcolorstyle+xml"/>
  <Override PartName="/xl/charts/chart120.xml" ContentType="application/vnd.openxmlformats-officedocument.drawingml.chart+xml"/>
  <Override PartName="/xl/drawings/drawing25.xml" ContentType="application/vnd.openxmlformats-officedocument.drawing+xml"/>
  <Override PartName="/xl/charts/chart121.xml" ContentType="application/vnd.openxmlformats-officedocument.drawingml.chart+xml"/>
  <Override PartName="/xl/charts/style101.xml" ContentType="application/vnd.ms-office.chartstyle+xml"/>
  <Override PartName="/xl/charts/colors101.xml" ContentType="application/vnd.ms-office.chartcolorstyle+xml"/>
  <Override PartName="/xl/charts/chart122.xml" ContentType="application/vnd.openxmlformats-officedocument.drawingml.chart+xml"/>
  <Override PartName="/xl/charts/style102.xml" ContentType="application/vnd.ms-office.chartstyle+xml"/>
  <Override PartName="/xl/charts/colors102.xml" ContentType="application/vnd.ms-office.chartcolorstyle+xml"/>
  <Override PartName="/xl/charts/chart123.xml" ContentType="application/vnd.openxmlformats-officedocument.drawingml.chart+xml"/>
  <Override PartName="/xl/charts/style103.xml" ContentType="application/vnd.ms-office.chartstyle+xml"/>
  <Override PartName="/xl/charts/colors103.xml" ContentType="application/vnd.ms-office.chartcolorstyle+xml"/>
  <Override PartName="/xl/charts/chart124.xml" ContentType="application/vnd.openxmlformats-officedocument.drawingml.chart+xml"/>
  <Override PartName="/xl/charts/style104.xml" ContentType="application/vnd.ms-office.chartstyle+xml"/>
  <Override PartName="/xl/charts/colors104.xml" ContentType="application/vnd.ms-office.chartcolorstyle+xml"/>
  <Override PartName="/xl/charts/chart125.xml" ContentType="application/vnd.openxmlformats-officedocument.drawingml.chart+xml"/>
  <Override PartName="/xl/charts/style105.xml" ContentType="application/vnd.ms-office.chartstyle+xml"/>
  <Override PartName="/xl/charts/colors105.xml" ContentType="application/vnd.ms-office.chartcolorstyle+xml"/>
  <Override PartName="/xl/charts/chart126.xml" ContentType="application/vnd.openxmlformats-officedocument.drawingml.chart+xml"/>
  <Override PartName="/xl/drawings/drawing26.xml" ContentType="application/vnd.openxmlformats-officedocument.drawing+xml"/>
  <Override PartName="/xl/charts/chart127.xml" ContentType="application/vnd.openxmlformats-officedocument.drawingml.chart+xml"/>
  <Override PartName="/xl/charts/style106.xml" ContentType="application/vnd.ms-office.chartstyle+xml"/>
  <Override PartName="/xl/charts/colors106.xml" ContentType="application/vnd.ms-office.chartcolorstyle+xml"/>
  <Override PartName="/xl/charts/chart128.xml" ContentType="application/vnd.openxmlformats-officedocument.drawingml.chart+xml"/>
  <Override PartName="/xl/charts/style107.xml" ContentType="application/vnd.ms-office.chartstyle+xml"/>
  <Override PartName="/xl/charts/colors107.xml" ContentType="application/vnd.ms-office.chartcolorstyle+xml"/>
  <Override PartName="/xl/charts/chart129.xml" ContentType="application/vnd.openxmlformats-officedocument.drawingml.chart+xml"/>
  <Override PartName="/xl/charts/style108.xml" ContentType="application/vnd.ms-office.chartstyle+xml"/>
  <Override PartName="/xl/charts/colors108.xml" ContentType="application/vnd.ms-office.chartcolorstyle+xml"/>
  <Override PartName="/xl/charts/chart130.xml" ContentType="application/vnd.openxmlformats-officedocument.drawingml.chart+xml"/>
  <Override PartName="/xl/charts/style109.xml" ContentType="application/vnd.ms-office.chartstyle+xml"/>
  <Override PartName="/xl/charts/colors109.xml" ContentType="application/vnd.ms-office.chartcolorstyle+xml"/>
  <Override PartName="/xl/charts/chart131.xml" ContentType="application/vnd.openxmlformats-officedocument.drawingml.chart+xml"/>
  <Override PartName="/xl/charts/style110.xml" ContentType="application/vnd.ms-office.chartstyle+xml"/>
  <Override PartName="/xl/charts/colors110.xml" ContentType="application/vnd.ms-office.chartcolorstyle+xml"/>
  <Override PartName="/xl/charts/chart132.xml" ContentType="application/vnd.openxmlformats-officedocument.drawingml.chart+xml"/>
  <Override PartName="/xl/drawings/drawing27.xml" ContentType="application/vnd.openxmlformats-officedocument.drawing+xml"/>
  <Override PartName="/xl/charts/chart133.xml" ContentType="application/vnd.openxmlformats-officedocument.drawingml.chart+xml"/>
  <Override PartName="/xl/charts/style111.xml" ContentType="application/vnd.ms-office.chartstyle+xml"/>
  <Override PartName="/xl/charts/colors111.xml" ContentType="application/vnd.ms-office.chartcolorstyle+xml"/>
  <Override PartName="/xl/charts/chart134.xml" ContentType="application/vnd.openxmlformats-officedocument.drawingml.chart+xml"/>
  <Override PartName="/xl/charts/style112.xml" ContentType="application/vnd.ms-office.chartstyle+xml"/>
  <Override PartName="/xl/charts/colors112.xml" ContentType="application/vnd.ms-office.chartcolorstyle+xml"/>
  <Override PartName="/xl/charts/chart135.xml" ContentType="application/vnd.openxmlformats-officedocument.drawingml.chart+xml"/>
  <Override PartName="/xl/charts/style113.xml" ContentType="application/vnd.ms-office.chartstyle+xml"/>
  <Override PartName="/xl/charts/colors113.xml" ContentType="application/vnd.ms-office.chartcolorstyle+xml"/>
  <Override PartName="/xl/charts/chart136.xml" ContentType="application/vnd.openxmlformats-officedocument.drawingml.chart+xml"/>
  <Override PartName="/xl/charts/style114.xml" ContentType="application/vnd.ms-office.chartstyle+xml"/>
  <Override PartName="/xl/charts/colors114.xml" ContentType="application/vnd.ms-office.chartcolorstyle+xml"/>
  <Override PartName="/xl/charts/chart137.xml" ContentType="application/vnd.openxmlformats-officedocument.drawingml.chart+xml"/>
  <Override PartName="/xl/charts/style115.xml" ContentType="application/vnd.ms-office.chartstyle+xml"/>
  <Override PartName="/xl/charts/colors115.xml" ContentType="application/vnd.ms-office.chartcolorstyle+xml"/>
  <Override PartName="/xl/charts/chart138.xml" ContentType="application/vnd.openxmlformats-officedocument.drawingml.chart+xml"/>
  <Override PartName="/xl/drawings/drawing28.xml" ContentType="application/vnd.openxmlformats-officedocument.drawing+xml"/>
  <Override PartName="/xl/charts/chart139.xml" ContentType="application/vnd.openxmlformats-officedocument.drawingml.chart+xml"/>
  <Override PartName="/xl/charts/style116.xml" ContentType="application/vnd.ms-office.chartstyle+xml"/>
  <Override PartName="/xl/charts/colors116.xml" ContentType="application/vnd.ms-office.chartcolorstyle+xml"/>
  <Override PartName="/xl/charts/chart140.xml" ContentType="application/vnd.openxmlformats-officedocument.drawingml.chart+xml"/>
  <Override PartName="/xl/charts/style117.xml" ContentType="application/vnd.ms-office.chartstyle+xml"/>
  <Override PartName="/xl/charts/colors117.xml" ContentType="application/vnd.ms-office.chartcolorstyle+xml"/>
  <Override PartName="/xl/charts/chart141.xml" ContentType="application/vnd.openxmlformats-officedocument.drawingml.chart+xml"/>
  <Override PartName="/xl/charts/style118.xml" ContentType="application/vnd.ms-office.chartstyle+xml"/>
  <Override PartName="/xl/charts/colors118.xml" ContentType="application/vnd.ms-office.chartcolorstyle+xml"/>
  <Override PartName="/xl/charts/chart142.xml" ContentType="application/vnd.openxmlformats-officedocument.drawingml.chart+xml"/>
  <Override PartName="/xl/charts/style119.xml" ContentType="application/vnd.ms-office.chartstyle+xml"/>
  <Override PartName="/xl/charts/colors119.xml" ContentType="application/vnd.ms-office.chartcolorstyle+xml"/>
  <Override PartName="/xl/charts/chart143.xml" ContentType="application/vnd.openxmlformats-officedocument.drawingml.chart+xml"/>
  <Override PartName="/xl/charts/style120.xml" ContentType="application/vnd.ms-office.chartstyle+xml"/>
  <Override PartName="/xl/charts/colors120.xml" ContentType="application/vnd.ms-office.chartcolorstyle+xml"/>
  <Override PartName="/xl/charts/chart144.xml" ContentType="application/vnd.openxmlformats-officedocument.drawingml.chart+xml"/>
  <Override PartName="/xl/drawings/drawing29.xml" ContentType="application/vnd.openxmlformats-officedocument.drawing+xml"/>
  <Override PartName="/xl/charts/chart145.xml" ContentType="application/vnd.openxmlformats-officedocument.drawingml.chart+xml"/>
  <Override PartName="/xl/charts/style121.xml" ContentType="application/vnd.ms-office.chartstyle+xml"/>
  <Override PartName="/xl/charts/colors121.xml" ContentType="application/vnd.ms-office.chartcolorstyle+xml"/>
  <Override PartName="/xl/charts/chart146.xml" ContentType="application/vnd.openxmlformats-officedocument.drawingml.chart+xml"/>
  <Override PartName="/xl/charts/style122.xml" ContentType="application/vnd.ms-office.chartstyle+xml"/>
  <Override PartName="/xl/charts/colors122.xml" ContentType="application/vnd.ms-office.chartcolorstyle+xml"/>
  <Override PartName="/xl/drawings/drawing30.xml" ContentType="application/vnd.openxmlformats-officedocument.drawing+xml"/>
  <Override PartName="/xl/charts/chart147.xml" ContentType="application/vnd.openxmlformats-officedocument.drawingml.chart+xml"/>
  <Override PartName="/xl/charts/style123.xml" ContentType="application/vnd.ms-office.chartstyle+xml"/>
  <Override PartName="/xl/charts/colors123.xml" ContentType="application/vnd.ms-office.chartcolorstyle+xml"/>
  <Override PartName="/xl/drawings/drawing31.xml" ContentType="application/vnd.openxmlformats-officedocument.drawing+xml"/>
  <Override PartName="/xl/charts/chart148.xml" ContentType="application/vnd.openxmlformats-officedocument.drawingml.chart+xml"/>
  <Override PartName="/xl/charts/chart149.xml" ContentType="application/vnd.openxmlformats-officedocument.drawingml.chart+xml"/>
  <Override PartName="/xl/charts/chart150.xml" ContentType="application/vnd.openxmlformats-officedocument.drawingml.chart+xml"/>
  <Override PartName="/xl/charts/style124.xml" ContentType="application/vnd.ms-office.chartstyle+xml"/>
  <Override PartName="/xl/charts/colors124.xml" ContentType="application/vnd.ms-office.chartcolorstyle+xml"/>
  <Override PartName="/xl/charts/chart151.xml" ContentType="application/vnd.openxmlformats-officedocument.drawingml.chart+xml"/>
  <Override PartName="/xl/charts/style125.xml" ContentType="application/vnd.ms-office.chartstyle+xml"/>
  <Override PartName="/xl/charts/colors125.xml" ContentType="application/vnd.ms-office.chartcolorstyle+xml"/>
  <Override PartName="/xl/charts/chart152.xml" ContentType="application/vnd.openxmlformats-officedocument.drawingml.chart+xml"/>
  <Override PartName="/xl/charts/style126.xml" ContentType="application/vnd.ms-office.chartstyle+xml"/>
  <Override PartName="/xl/charts/colors126.xml" ContentType="application/vnd.ms-office.chartcolorstyle+xml"/>
  <Override PartName="/xl/charts/chart153.xml" ContentType="application/vnd.openxmlformats-officedocument.drawingml.chart+xml"/>
  <Override PartName="/xl/charts/style127.xml" ContentType="application/vnd.ms-office.chartstyle+xml"/>
  <Override PartName="/xl/charts/colors127.xml" ContentType="application/vnd.ms-office.chartcolorstyle+xml"/>
  <Override PartName="/xl/charts/chart154.xml" ContentType="application/vnd.openxmlformats-officedocument.drawingml.chart+xml"/>
  <Override PartName="/xl/charts/style128.xml" ContentType="application/vnd.ms-office.chartstyle+xml"/>
  <Override PartName="/xl/charts/colors128.xml" ContentType="application/vnd.ms-office.chartcolorstyle+xml"/>
  <Override PartName="/xl/charts/chart155.xml" ContentType="application/vnd.openxmlformats-officedocument.drawingml.chart+xml"/>
  <Override PartName="/xl/charts/style129.xml" ContentType="application/vnd.ms-office.chartstyle+xml"/>
  <Override PartName="/xl/charts/colors129.xml" ContentType="application/vnd.ms-office.chartcolorstyle+xml"/>
  <Override PartName="/xl/charts/chart156.xml" ContentType="application/vnd.openxmlformats-officedocument.drawingml.chart+xml"/>
  <Override PartName="/xl/charts/style130.xml" ContentType="application/vnd.ms-office.chartstyle+xml"/>
  <Override PartName="/xl/charts/colors130.xml" ContentType="application/vnd.ms-office.chartcolorstyle+xml"/>
  <Override PartName="/xl/charts/chart157.xml" ContentType="application/vnd.openxmlformats-officedocument.drawingml.chart+xml"/>
  <Override PartName="/xl/charts/style131.xml" ContentType="application/vnd.ms-office.chartstyle+xml"/>
  <Override PartName="/xl/charts/colors131.xml" ContentType="application/vnd.ms-office.chartcolorstyle+xml"/>
  <Override PartName="/xl/charts/chart158.xml" ContentType="application/vnd.openxmlformats-officedocument.drawingml.chart+xml"/>
  <Override PartName="/xl/charts/chart159.xml" ContentType="application/vnd.openxmlformats-officedocument.drawingml.chart+xml"/>
  <Override PartName="/xl/charts/chart160.xml" ContentType="application/vnd.openxmlformats-officedocument.drawingml.chart+xml"/>
  <Override PartName="/xl/charts/style132.xml" ContentType="application/vnd.ms-office.chartstyle+xml"/>
  <Override PartName="/xl/charts/colors132.xml" ContentType="application/vnd.ms-office.chartcolorstyle+xml"/>
  <Override PartName="/xl/charts/chart161.xml" ContentType="application/vnd.openxmlformats-officedocument.drawingml.chart+xml"/>
  <Override PartName="/xl/charts/chart162.xml" ContentType="application/vnd.openxmlformats-officedocument.drawingml.chart+xml"/>
  <Override PartName="/xl/charts/style133.xml" ContentType="application/vnd.ms-office.chartstyle+xml"/>
  <Override PartName="/xl/charts/colors133.xml" ContentType="application/vnd.ms-office.chartcolorstyle+xml"/>
  <Override PartName="/xl/charts/chart163.xml" ContentType="application/vnd.openxmlformats-officedocument.drawingml.chart+xml"/>
  <Override PartName="/xl/charts/style134.xml" ContentType="application/vnd.ms-office.chartstyle+xml"/>
  <Override PartName="/xl/charts/colors134.xml" ContentType="application/vnd.ms-office.chartcolorstyle+xml"/>
  <Override PartName="/xl/charts/chart164.xml" ContentType="application/vnd.openxmlformats-officedocument.drawingml.chart+xml"/>
  <Override PartName="/xl/charts/style135.xml" ContentType="application/vnd.ms-office.chartstyle+xml"/>
  <Override PartName="/xl/charts/colors135.xml" ContentType="application/vnd.ms-office.chartcolorstyle+xml"/>
  <Override PartName="/xl/charts/chart165.xml" ContentType="application/vnd.openxmlformats-officedocument.drawingml.chart+xml"/>
  <Override PartName="/xl/charts/style136.xml" ContentType="application/vnd.ms-office.chartstyle+xml"/>
  <Override PartName="/xl/charts/colors136.xml" ContentType="application/vnd.ms-office.chartcolorstyle+xml"/>
  <Override PartName="/xl/charts/chart166.xml" ContentType="application/vnd.openxmlformats-officedocument.drawingml.chart+xml"/>
  <Override PartName="/xl/charts/style137.xml" ContentType="application/vnd.ms-office.chartstyle+xml"/>
  <Override PartName="/xl/charts/colors137.xml" ContentType="application/vnd.ms-office.chartcolorstyle+xml"/>
  <Override PartName="/xl/charts/chart167.xml" ContentType="application/vnd.openxmlformats-officedocument.drawingml.chart+xml"/>
  <Override PartName="/xl/charts/style138.xml" ContentType="application/vnd.ms-office.chartstyle+xml"/>
  <Override PartName="/xl/charts/colors138.xml" ContentType="application/vnd.ms-office.chartcolorstyle+xml"/>
  <Override PartName="/xl/charts/chart168.xml" ContentType="application/vnd.openxmlformats-officedocument.drawingml.chart+xml"/>
  <Override PartName="/xl/charts/style139.xml" ContentType="application/vnd.ms-office.chartstyle+xml"/>
  <Override PartName="/xl/charts/colors139.xml" ContentType="application/vnd.ms-office.chartcolorstyle+xml"/>
  <Override PartName="/xl/charts/chart169.xml" ContentType="application/vnd.openxmlformats-officedocument.drawingml.chart+xml"/>
  <Override PartName="/xl/charts/style140.xml" ContentType="application/vnd.ms-office.chartstyle+xml"/>
  <Override PartName="/xl/charts/colors140.xml" ContentType="application/vnd.ms-office.chartcolorstyle+xml"/>
  <Override PartName="/xl/charts/chart170.xml" ContentType="application/vnd.openxmlformats-officedocument.drawingml.chart+xml"/>
  <Override PartName="/xl/charts/style141.xml" ContentType="application/vnd.ms-office.chartstyle+xml"/>
  <Override PartName="/xl/charts/colors141.xml" ContentType="application/vnd.ms-office.chartcolorstyle+xml"/>
  <Override PartName="/xl/drawings/drawing32.xml" ContentType="application/vnd.openxmlformats-officedocument.drawing+xml"/>
  <Override PartName="/xl/charts/chart171.xml" ContentType="application/vnd.openxmlformats-officedocument.drawingml.chart+xml"/>
  <Override PartName="/xl/charts/chart172.xml" ContentType="application/vnd.openxmlformats-officedocument.drawingml.chart+xml"/>
  <Override PartName="/xl/charts/style142.xml" ContentType="application/vnd.ms-office.chartstyle+xml"/>
  <Override PartName="/xl/charts/colors142.xml" ContentType="application/vnd.ms-office.chartcolorstyle+xml"/>
  <Override PartName="/xl/charts/chart173.xml" ContentType="application/vnd.openxmlformats-officedocument.drawingml.chart+xml"/>
  <Override PartName="/xl/charts/style143.xml" ContentType="application/vnd.ms-office.chartstyle+xml"/>
  <Override PartName="/xl/charts/colors143.xml" ContentType="application/vnd.ms-office.chartcolorstyle+xml"/>
  <Override PartName="/xl/charts/chart174.xml" ContentType="application/vnd.openxmlformats-officedocument.drawingml.chart+xml"/>
  <Override PartName="/xl/charts/style144.xml" ContentType="application/vnd.ms-office.chartstyle+xml"/>
  <Override PartName="/xl/charts/colors144.xml" ContentType="application/vnd.ms-office.chartcolorstyle+xml"/>
  <Override PartName="/xl/charts/chart175.xml" ContentType="application/vnd.openxmlformats-officedocument.drawingml.chart+xml"/>
  <Override PartName="/xl/charts/style145.xml" ContentType="application/vnd.ms-office.chartstyle+xml"/>
  <Override PartName="/xl/charts/colors145.xml" ContentType="application/vnd.ms-office.chartcolorstyle+xml"/>
  <Override PartName="/xl/charts/chart176.xml" ContentType="application/vnd.openxmlformats-officedocument.drawingml.chart+xml"/>
  <Override PartName="/xl/charts/style146.xml" ContentType="application/vnd.ms-office.chartstyle+xml"/>
  <Override PartName="/xl/charts/colors146.xml" ContentType="application/vnd.ms-office.chartcolorstyle+xml"/>
  <Override PartName="/xl/charts/chart177.xml" ContentType="application/vnd.openxmlformats-officedocument.drawingml.chart+xml"/>
  <Override PartName="/xl/charts/style147.xml" ContentType="application/vnd.ms-office.chartstyle+xml"/>
  <Override PartName="/xl/charts/colors147.xml" ContentType="application/vnd.ms-office.chartcolorstyle+xml"/>
  <Override PartName="/xl/charts/chart178.xml" ContentType="application/vnd.openxmlformats-officedocument.drawingml.chart+xml"/>
  <Override PartName="/xl/charts/chart179.xml" ContentType="application/vnd.openxmlformats-officedocument.drawingml.chart+xml"/>
  <Override PartName="/xl/charts/chart180.xml" ContentType="application/vnd.openxmlformats-officedocument.drawingml.chart+xml"/>
  <Override PartName="/xl/charts/style148.xml" ContentType="application/vnd.ms-office.chartstyle+xml"/>
  <Override PartName="/xl/charts/colors148.xml" ContentType="application/vnd.ms-office.chartcolorstyle+xml"/>
  <Override PartName="/xl/charts/chart181.xml" ContentType="application/vnd.openxmlformats-officedocument.drawingml.chart+xml"/>
  <Override PartName="/xl/charts/chart182.xml" ContentType="application/vnd.openxmlformats-officedocument.drawingml.chart+xml"/>
  <Override PartName="/xl/charts/style149.xml" ContentType="application/vnd.ms-office.chartstyle+xml"/>
  <Override PartName="/xl/charts/colors149.xml" ContentType="application/vnd.ms-office.chartcolorstyle+xml"/>
  <Override PartName="/xl/charts/chart183.xml" ContentType="application/vnd.openxmlformats-officedocument.drawingml.chart+xml"/>
  <Override PartName="/xl/charts/style150.xml" ContentType="application/vnd.ms-office.chartstyle+xml"/>
  <Override PartName="/xl/charts/colors150.xml" ContentType="application/vnd.ms-office.chartcolorstyle+xml"/>
  <Override PartName="/xl/charts/chart184.xml" ContentType="application/vnd.openxmlformats-officedocument.drawingml.chart+xml"/>
  <Override PartName="/xl/charts/style151.xml" ContentType="application/vnd.ms-office.chartstyle+xml"/>
  <Override PartName="/xl/charts/colors151.xml" ContentType="application/vnd.ms-office.chartcolorstyle+xml"/>
  <Override PartName="/xl/charts/chart185.xml" ContentType="application/vnd.openxmlformats-officedocument.drawingml.chart+xml"/>
  <Override PartName="/xl/charts/style152.xml" ContentType="application/vnd.ms-office.chartstyle+xml"/>
  <Override PartName="/xl/charts/colors152.xml" ContentType="application/vnd.ms-office.chartcolorstyle+xml"/>
  <Override PartName="/xl/charts/chart186.xml" ContentType="application/vnd.openxmlformats-officedocument.drawingml.chart+xml"/>
  <Override PartName="/xl/charts/style153.xml" ContentType="application/vnd.ms-office.chartstyle+xml"/>
  <Override PartName="/xl/charts/colors153.xml" ContentType="application/vnd.ms-office.chartcolorstyle+xml"/>
  <Override PartName="/xl/charts/chart187.xml" ContentType="application/vnd.openxmlformats-officedocument.drawingml.chart+xml"/>
  <Override PartName="/xl/charts/chart188.xml" ContentType="application/vnd.openxmlformats-officedocument.drawingml.chart+xml"/>
  <Override PartName="/xl/charts/chart189.xml" ContentType="application/vnd.openxmlformats-officedocument.drawingml.chart+xml"/>
  <Override PartName="/xl/charts/style154.xml" ContentType="application/vnd.ms-office.chartstyle+xml"/>
  <Override PartName="/xl/charts/colors154.xml" ContentType="application/vnd.ms-office.chartcolorstyle+xml"/>
  <Override PartName="/xl/charts/chart190.xml" ContentType="application/vnd.openxmlformats-officedocument.drawingml.chart+xml"/>
  <Override PartName="/xl/charts/style155.xml" ContentType="application/vnd.ms-office.chartstyle+xml"/>
  <Override PartName="/xl/charts/colors155.xml" ContentType="application/vnd.ms-office.chartcolorstyle+xml"/>
  <Override PartName="/xl/charts/chart191.xml" ContentType="application/vnd.openxmlformats-officedocument.drawingml.chart+xml"/>
  <Override PartName="/xl/charts/style156.xml" ContentType="application/vnd.ms-office.chartstyle+xml"/>
  <Override PartName="/xl/charts/colors156.xml" ContentType="application/vnd.ms-office.chartcolorstyle+xml"/>
  <Override PartName="/xl/charts/chart192.xml" ContentType="application/vnd.openxmlformats-officedocument.drawingml.chart+xml"/>
  <Override PartName="/xl/charts/style157.xml" ContentType="application/vnd.ms-office.chartstyle+xml"/>
  <Override PartName="/xl/charts/colors157.xml" ContentType="application/vnd.ms-office.chartcolorstyle+xml"/>
  <Override PartName="/xl/charts/chart193.xml" ContentType="application/vnd.openxmlformats-officedocument.drawingml.chart+xml"/>
  <Override PartName="/xl/charts/style158.xml" ContentType="application/vnd.ms-office.chartstyle+xml"/>
  <Override PartName="/xl/charts/colors158.xml" ContentType="application/vnd.ms-office.chartcolorstyle+xml"/>
  <Override PartName="/xl/charts/chart194.xml" ContentType="application/vnd.openxmlformats-officedocument.drawingml.chart+xml"/>
  <Override PartName="/xl/charts/style159.xml" ContentType="application/vnd.ms-office.chartstyle+xml"/>
  <Override PartName="/xl/charts/colors159.xml" ContentType="application/vnd.ms-office.chartcolorstyle+xml"/>
  <Override PartName="/xl/charts/chart195.xml" ContentType="application/vnd.openxmlformats-officedocument.drawingml.chart+xml"/>
  <Override PartName="/xl/charts/style160.xml" ContentType="application/vnd.ms-office.chartstyle+xml"/>
  <Override PartName="/xl/charts/colors160.xml" ContentType="application/vnd.ms-office.chartcolorstyle+xml"/>
  <Override PartName="/xl/drawings/drawing33.xml" ContentType="application/vnd.openxmlformats-officedocument.drawing+xml"/>
  <Override PartName="/xl/charts/chart196.xml" ContentType="application/vnd.openxmlformats-officedocument.drawingml.chart+xml"/>
  <Override PartName="/xl/charts/chart197.xml" ContentType="application/vnd.openxmlformats-officedocument.drawingml.chart+xml"/>
  <Override PartName="/xl/charts/style161.xml" ContentType="application/vnd.ms-office.chartstyle+xml"/>
  <Override PartName="/xl/charts/colors161.xml" ContentType="application/vnd.ms-office.chartcolorstyle+xml"/>
  <Override PartName="/xl/charts/chart198.xml" ContentType="application/vnd.openxmlformats-officedocument.drawingml.chart+xml"/>
  <Override PartName="/xl/charts/style162.xml" ContentType="application/vnd.ms-office.chartstyle+xml"/>
  <Override PartName="/xl/charts/colors162.xml" ContentType="application/vnd.ms-office.chartcolorstyle+xml"/>
  <Override PartName="/xl/charts/chart199.xml" ContentType="application/vnd.openxmlformats-officedocument.drawingml.chart+xml"/>
  <Override PartName="/xl/charts/style163.xml" ContentType="application/vnd.ms-office.chartstyle+xml"/>
  <Override PartName="/xl/charts/colors163.xml" ContentType="application/vnd.ms-office.chartcolorstyle+xml"/>
  <Override PartName="/xl/charts/chart200.xml" ContentType="application/vnd.openxmlformats-officedocument.drawingml.chart+xml"/>
  <Override PartName="/xl/charts/style164.xml" ContentType="application/vnd.ms-office.chartstyle+xml"/>
  <Override PartName="/xl/charts/colors164.xml" ContentType="application/vnd.ms-office.chartcolorstyle+xml"/>
  <Override PartName="/xl/charts/chart201.xml" ContentType="application/vnd.openxmlformats-officedocument.drawingml.chart+xml"/>
  <Override PartName="/xl/charts/style165.xml" ContentType="application/vnd.ms-office.chartstyle+xml"/>
  <Override PartName="/xl/charts/colors165.xml" ContentType="application/vnd.ms-office.chartcolorstyle+xml"/>
  <Override PartName="/xl/charts/chart202.xml" ContentType="application/vnd.openxmlformats-officedocument.drawingml.chart+xml"/>
  <Override PartName="/xl/charts/style166.xml" ContentType="application/vnd.ms-office.chartstyle+xml"/>
  <Override PartName="/xl/charts/colors166.xml" ContentType="application/vnd.ms-office.chartcolorstyle+xml"/>
  <Override PartName="/xl/charts/chart203.xml" ContentType="application/vnd.openxmlformats-officedocument.drawingml.chart+xml"/>
  <Override PartName="/xl/charts/chart204.xml" ContentType="application/vnd.openxmlformats-officedocument.drawingml.chart+xml"/>
  <Override PartName="/xl/charts/chart205.xml" ContentType="application/vnd.openxmlformats-officedocument.drawingml.chart+xml"/>
  <Override PartName="/xl/charts/style167.xml" ContentType="application/vnd.ms-office.chartstyle+xml"/>
  <Override PartName="/xl/charts/colors167.xml" ContentType="application/vnd.ms-office.chartcolorstyle+xml"/>
  <Override PartName="/xl/charts/chart206.xml" ContentType="application/vnd.openxmlformats-officedocument.drawingml.chart+xml"/>
  <Override PartName="/xl/charts/chart207.xml" ContentType="application/vnd.openxmlformats-officedocument.drawingml.chart+xml"/>
  <Override PartName="/xl/charts/style168.xml" ContentType="application/vnd.ms-office.chartstyle+xml"/>
  <Override PartName="/xl/charts/colors168.xml" ContentType="application/vnd.ms-office.chartcolorstyle+xml"/>
  <Override PartName="/xl/charts/chart208.xml" ContentType="application/vnd.openxmlformats-officedocument.drawingml.chart+xml"/>
  <Override PartName="/xl/charts/style169.xml" ContentType="application/vnd.ms-office.chartstyle+xml"/>
  <Override PartName="/xl/charts/colors169.xml" ContentType="application/vnd.ms-office.chartcolorstyle+xml"/>
  <Override PartName="/xl/charts/chart209.xml" ContentType="application/vnd.openxmlformats-officedocument.drawingml.chart+xml"/>
  <Override PartName="/xl/charts/style170.xml" ContentType="application/vnd.ms-office.chartstyle+xml"/>
  <Override PartName="/xl/charts/colors170.xml" ContentType="application/vnd.ms-office.chartcolorstyle+xml"/>
  <Override PartName="/xl/charts/chart210.xml" ContentType="application/vnd.openxmlformats-officedocument.drawingml.chart+xml"/>
  <Override PartName="/xl/charts/style171.xml" ContentType="application/vnd.ms-office.chartstyle+xml"/>
  <Override PartName="/xl/charts/colors171.xml" ContentType="application/vnd.ms-office.chartcolorstyle+xml"/>
  <Override PartName="/xl/charts/chart211.xml" ContentType="application/vnd.openxmlformats-officedocument.drawingml.chart+xml"/>
  <Override PartName="/xl/charts/style172.xml" ContentType="application/vnd.ms-office.chartstyle+xml"/>
  <Override PartName="/xl/charts/colors172.xml" ContentType="application/vnd.ms-office.chartcolorstyle+xml"/>
  <Override PartName="/xl/charts/chart212.xml" ContentType="application/vnd.openxmlformats-officedocument.drawingml.chart+xml"/>
  <Override PartName="/xl/charts/chart213.xml" ContentType="application/vnd.openxmlformats-officedocument.drawingml.chart+xml"/>
  <Override PartName="/xl/charts/chart214.xml" ContentType="application/vnd.openxmlformats-officedocument.drawingml.chart+xml"/>
  <Override PartName="/xl/charts/chart215.xml" ContentType="application/vnd.openxmlformats-officedocument.drawingml.chart+xml"/>
  <Override PartName="/xl/charts/style173.xml" ContentType="application/vnd.ms-office.chartstyle+xml"/>
  <Override PartName="/xl/charts/colors173.xml" ContentType="application/vnd.ms-office.chartcolorstyle+xml"/>
  <Override PartName="/xl/charts/chart216.xml" ContentType="application/vnd.openxmlformats-officedocument.drawingml.chart+xml"/>
  <Override PartName="/xl/charts/style174.xml" ContentType="application/vnd.ms-office.chartstyle+xml"/>
  <Override PartName="/xl/charts/colors174.xml" ContentType="application/vnd.ms-office.chartcolorstyle+xml"/>
  <Override PartName="/xl/charts/chart217.xml" ContentType="application/vnd.openxmlformats-officedocument.drawingml.chart+xml"/>
  <Override PartName="/xl/charts/style175.xml" ContentType="application/vnd.ms-office.chartstyle+xml"/>
  <Override PartName="/xl/charts/colors175.xml" ContentType="application/vnd.ms-office.chartcolorstyle+xml"/>
  <Override PartName="/xl/charts/chart218.xml" ContentType="application/vnd.openxmlformats-officedocument.drawingml.chart+xml"/>
  <Override PartName="/xl/charts/style176.xml" ContentType="application/vnd.ms-office.chartstyle+xml"/>
  <Override PartName="/xl/charts/colors176.xml" ContentType="application/vnd.ms-office.chartcolorstyle+xml"/>
  <Override PartName="/xl/charts/chart219.xml" ContentType="application/vnd.openxmlformats-officedocument.drawingml.chart+xml"/>
  <Override PartName="/xl/charts/style177.xml" ContentType="application/vnd.ms-office.chartstyle+xml"/>
  <Override PartName="/xl/charts/colors177.xml" ContentType="application/vnd.ms-office.chartcolorstyle+xml"/>
  <Override PartName="/xl/charts/chart220.xml" ContentType="application/vnd.openxmlformats-officedocument.drawingml.chart+xml"/>
  <Override PartName="/xl/charts/style178.xml" ContentType="application/vnd.ms-office.chartstyle+xml"/>
  <Override PartName="/xl/charts/colors178.xml" ContentType="application/vnd.ms-office.chartcolorstyle+xml"/>
  <Override PartName="/xl/charts/chart221.xml" ContentType="application/vnd.openxmlformats-officedocument.drawingml.chart+xml"/>
  <Override PartName="/xl/charts/style179.xml" ContentType="application/vnd.ms-office.chartstyle+xml"/>
  <Override PartName="/xl/charts/colors179.xml" ContentType="application/vnd.ms-office.chartcolorstyle+xml"/>
  <Override PartName="/xl/charts/chart222.xml" ContentType="application/vnd.openxmlformats-officedocument.drawingml.chart+xml"/>
  <Override PartName="/xl/charts/style180.xml" ContentType="application/vnd.ms-office.chartstyle+xml"/>
  <Override PartName="/xl/charts/colors180.xml" ContentType="application/vnd.ms-office.chartcolorstyle+xml"/>
  <Override PartName="/xl/drawings/drawing34.xml" ContentType="application/vnd.openxmlformats-officedocument.drawing+xml"/>
  <Override PartName="/xl/charts/chart223.xml" ContentType="application/vnd.openxmlformats-officedocument.drawingml.chart+xml"/>
  <Override PartName="/xl/charts/chart224.xml" ContentType="application/vnd.openxmlformats-officedocument.drawingml.chart+xml"/>
  <Override PartName="/xl/charts/style181.xml" ContentType="application/vnd.ms-office.chartstyle+xml"/>
  <Override PartName="/xl/charts/colors181.xml" ContentType="application/vnd.ms-office.chartcolorstyle+xml"/>
  <Override PartName="/xl/charts/chart225.xml" ContentType="application/vnd.openxmlformats-officedocument.drawingml.chart+xml"/>
  <Override PartName="/xl/charts/style182.xml" ContentType="application/vnd.ms-office.chartstyle+xml"/>
  <Override PartName="/xl/charts/colors182.xml" ContentType="application/vnd.ms-office.chartcolorstyle+xml"/>
  <Override PartName="/xl/charts/chart226.xml" ContentType="application/vnd.openxmlformats-officedocument.drawingml.chart+xml"/>
  <Override PartName="/xl/charts/style183.xml" ContentType="application/vnd.ms-office.chartstyle+xml"/>
  <Override PartName="/xl/charts/colors183.xml" ContentType="application/vnd.ms-office.chartcolorstyle+xml"/>
  <Override PartName="/xl/charts/chart227.xml" ContentType="application/vnd.openxmlformats-officedocument.drawingml.chart+xml"/>
  <Override PartName="/xl/charts/style184.xml" ContentType="application/vnd.ms-office.chartstyle+xml"/>
  <Override PartName="/xl/charts/colors184.xml" ContentType="application/vnd.ms-office.chartcolorstyle+xml"/>
  <Override PartName="/xl/charts/chart228.xml" ContentType="application/vnd.openxmlformats-officedocument.drawingml.chart+xml"/>
  <Override PartName="/xl/charts/style185.xml" ContentType="application/vnd.ms-office.chartstyle+xml"/>
  <Override PartName="/xl/charts/colors185.xml" ContentType="application/vnd.ms-office.chartcolorstyle+xml"/>
  <Override PartName="/xl/charts/chart229.xml" ContentType="application/vnd.openxmlformats-officedocument.drawingml.chart+xml"/>
  <Override PartName="/xl/charts/style186.xml" ContentType="application/vnd.ms-office.chartstyle+xml"/>
  <Override PartName="/xl/charts/colors186.xml" ContentType="application/vnd.ms-office.chartcolorstyle+xml"/>
  <Override PartName="/xl/charts/chart230.xml" ContentType="application/vnd.openxmlformats-officedocument.drawingml.chart+xml"/>
  <Override PartName="/xl/charts/chart231.xml" ContentType="application/vnd.openxmlformats-officedocument.drawingml.chart+xml"/>
  <Override PartName="/xl/charts/chart232.xml" ContentType="application/vnd.openxmlformats-officedocument.drawingml.chart+xml"/>
  <Override PartName="/xl/charts/style187.xml" ContentType="application/vnd.ms-office.chartstyle+xml"/>
  <Override PartName="/xl/charts/colors187.xml" ContentType="application/vnd.ms-office.chartcolorstyle+xml"/>
  <Override PartName="/xl/charts/chart233.xml" ContentType="application/vnd.openxmlformats-officedocument.drawingml.chart+xml"/>
  <Override PartName="/xl/charts/chart234.xml" ContentType="application/vnd.openxmlformats-officedocument.drawingml.chart+xml"/>
  <Override PartName="/xl/charts/style188.xml" ContentType="application/vnd.ms-office.chartstyle+xml"/>
  <Override PartName="/xl/charts/colors188.xml" ContentType="application/vnd.ms-office.chartcolorstyle+xml"/>
  <Override PartName="/xl/charts/chart235.xml" ContentType="application/vnd.openxmlformats-officedocument.drawingml.chart+xml"/>
  <Override PartName="/xl/charts/style189.xml" ContentType="application/vnd.ms-office.chartstyle+xml"/>
  <Override PartName="/xl/charts/colors189.xml" ContentType="application/vnd.ms-office.chartcolorstyle+xml"/>
  <Override PartName="/xl/charts/chart236.xml" ContentType="application/vnd.openxmlformats-officedocument.drawingml.chart+xml"/>
  <Override PartName="/xl/charts/style190.xml" ContentType="application/vnd.ms-office.chartstyle+xml"/>
  <Override PartName="/xl/charts/colors190.xml" ContentType="application/vnd.ms-office.chartcolorstyle+xml"/>
  <Override PartName="/xl/charts/chart237.xml" ContentType="application/vnd.openxmlformats-officedocument.drawingml.chart+xml"/>
  <Override PartName="/xl/charts/style191.xml" ContentType="application/vnd.ms-office.chartstyle+xml"/>
  <Override PartName="/xl/charts/colors191.xml" ContentType="application/vnd.ms-office.chartcolorstyle+xml"/>
  <Override PartName="/xl/charts/chart238.xml" ContentType="application/vnd.openxmlformats-officedocument.drawingml.chart+xml"/>
  <Override PartName="/xl/charts/style192.xml" ContentType="application/vnd.ms-office.chartstyle+xml"/>
  <Override PartName="/xl/charts/colors192.xml" ContentType="application/vnd.ms-office.chartcolorstyle+xml"/>
  <Override PartName="/xl/charts/chart239.xml" ContentType="application/vnd.openxmlformats-officedocument.drawingml.chart+xml"/>
  <Override PartName="/xl/charts/chart240.xml" ContentType="application/vnd.openxmlformats-officedocument.drawingml.chart+xml"/>
  <Override PartName="/xl/charts/chart241.xml" ContentType="application/vnd.openxmlformats-officedocument.drawingml.chart+xml"/>
  <Override PartName="/xl/charts/chart242.xml" ContentType="application/vnd.openxmlformats-officedocument.drawingml.chart+xml"/>
  <Override PartName="/xl/charts/chart243.xml" ContentType="application/vnd.openxmlformats-officedocument.drawingml.chart+xml"/>
  <Override PartName="/xl/charts/style193.xml" ContentType="application/vnd.ms-office.chartstyle+xml"/>
  <Override PartName="/xl/charts/colors193.xml" ContentType="application/vnd.ms-office.chartcolorstyle+xml"/>
  <Override PartName="/xl/charts/chart244.xml" ContentType="application/vnd.openxmlformats-officedocument.drawingml.chart+xml"/>
  <Override PartName="/xl/charts/style194.xml" ContentType="application/vnd.ms-office.chartstyle+xml"/>
  <Override PartName="/xl/charts/colors194.xml" ContentType="application/vnd.ms-office.chartcolorstyle+xml"/>
  <Override PartName="/xl/charts/chart245.xml" ContentType="application/vnd.openxmlformats-officedocument.drawingml.chart+xml"/>
  <Override PartName="/xl/charts/style195.xml" ContentType="application/vnd.ms-office.chartstyle+xml"/>
  <Override PartName="/xl/charts/colors195.xml" ContentType="application/vnd.ms-office.chartcolorstyle+xml"/>
  <Override PartName="/xl/charts/chart246.xml" ContentType="application/vnd.openxmlformats-officedocument.drawingml.chart+xml"/>
  <Override PartName="/xl/charts/style196.xml" ContentType="application/vnd.ms-office.chartstyle+xml"/>
  <Override PartName="/xl/charts/colors196.xml" ContentType="application/vnd.ms-office.chartcolorstyle+xml"/>
  <Override PartName="/xl/charts/chart247.xml" ContentType="application/vnd.openxmlformats-officedocument.drawingml.chart+xml"/>
  <Override PartName="/xl/charts/style197.xml" ContentType="application/vnd.ms-office.chartstyle+xml"/>
  <Override PartName="/xl/charts/colors197.xml" ContentType="application/vnd.ms-office.chartcolorstyle+xml"/>
  <Override PartName="/xl/charts/chart248.xml" ContentType="application/vnd.openxmlformats-officedocument.drawingml.chart+xml"/>
  <Override PartName="/xl/charts/style198.xml" ContentType="application/vnd.ms-office.chartstyle+xml"/>
  <Override PartName="/xl/charts/colors198.xml" ContentType="application/vnd.ms-office.chartcolorstyle+xml"/>
  <Override PartName="/xl/charts/chart249.xml" ContentType="application/vnd.openxmlformats-officedocument.drawingml.chart+xml"/>
  <Override PartName="/xl/charts/style199.xml" ContentType="application/vnd.ms-office.chartstyle+xml"/>
  <Override PartName="/xl/charts/colors199.xml" ContentType="application/vnd.ms-office.chartcolorstyle+xml"/>
  <Override PartName="/xl/charts/chart250.xml" ContentType="application/vnd.openxmlformats-officedocument.drawingml.chart+xml"/>
  <Override PartName="/xl/charts/style200.xml" ContentType="application/vnd.ms-office.chartstyle+xml"/>
  <Override PartName="/xl/charts/colors200.xml" ContentType="application/vnd.ms-office.chartcolorstyle+xml"/>
  <Override PartName="/xl/charts/chart251.xml" ContentType="application/vnd.openxmlformats-officedocument.drawingml.chart+xml"/>
  <Override PartName="/xl/charts/style201.xml" ContentType="application/vnd.ms-office.chartstyle+xml"/>
  <Override PartName="/xl/charts/colors201.xml" ContentType="application/vnd.ms-office.chartcolorstyle+xml"/>
  <Override PartName="/xl/drawings/drawing35.xml" ContentType="application/vnd.openxmlformats-officedocument.drawing+xml"/>
  <Override PartName="/xl/charts/chart252.xml" ContentType="application/vnd.openxmlformats-officedocument.drawingml.chart+xml"/>
  <Override PartName="/xl/charts/style202.xml" ContentType="application/vnd.ms-office.chartstyle+xml"/>
  <Override PartName="/xl/charts/colors202.xml" ContentType="application/vnd.ms-office.chartcolorstyle+xml"/>
  <Override PartName="/xl/charts/chart253.xml" ContentType="application/vnd.openxmlformats-officedocument.drawingml.chart+xml"/>
  <Override PartName="/xl/charts/chart254.xml" ContentType="application/vnd.openxmlformats-officedocument.drawingml.chart+xml"/>
  <Override PartName="/xl/charts/chart255.xml" ContentType="application/vnd.openxmlformats-officedocument.drawingml.chart+xml"/>
  <Override PartName="/xl/charts/style203.xml" ContentType="application/vnd.ms-office.chartstyle+xml"/>
  <Override PartName="/xl/charts/colors203.xml" ContentType="application/vnd.ms-office.chartcolorstyle+xml"/>
  <Override PartName="/xl/charts/chart256.xml" ContentType="application/vnd.openxmlformats-officedocument.drawingml.chart+xml"/>
  <Override PartName="/xl/charts/style204.xml" ContentType="application/vnd.ms-office.chartstyle+xml"/>
  <Override PartName="/xl/charts/colors204.xml" ContentType="application/vnd.ms-office.chartcolorstyle+xml"/>
  <Override PartName="/xl/charts/chart257.xml" ContentType="application/vnd.openxmlformats-officedocument.drawingml.chart+xml"/>
  <Override PartName="/xl/charts/style205.xml" ContentType="application/vnd.ms-office.chartstyle+xml"/>
  <Override PartName="/xl/charts/colors205.xml" ContentType="application/vnd.ms-office.chartcolorstyle+xml"/>
  <Override PartName="/xl/charts/chart258.xml" ContentType="application/vnd.openxmlformats-officedocument.drawingml.chart+xml"/>
  <Override PartName="/xl/charts/style206.xml" ContentType="application/vnd.ms-office.chartstyle+xml"/>
  <Override PartName="/xl/charts/colors206.xml" ContentType="application/vnd.ms-office.chartcolorstyle+xml"/>
  <Override PartName="/xl/charts/chart259.xml" ContentType="application/vnd.openxmlformats-officedocument.drawingml.chart+xml"/>
  <Override PartName="/xl/charts/style207.xml" ContentType="application/vnd.ms-office.chartstyle+xml"/>
  <Override PartName="/xl/charts/colors207.xml" ContentType="application/vnd.ms-office.chartcolorstyle+xml"/>
  <Override PartName="/xl/charts/chart260.xml" ContentType="application/vnd.openxmlformats-officedocument.drawingml.chart+xml"/>
  <Override PartName="/xl/charts/style208.xml" ContentType="application/vnd.ms-office.chartstyle+xml"/>
  <Override PartName="/xl/charts/colors208.xml" ContentType="application/vnd.ms-office.chartcolorstyle+xml"/>
  <Override PartName="/xl/charts/chart261.xml" ContentType="application/vnd.openxmlformats-officedocument.drawingml.chart+xml"/>
  <Override PartName="/xl/charts/style209.xml" ContentType="application/vnd.ms-office.chartstyle+xml"/>
  <Override PartName="/xl/charts/colors209.xml" ContentType="application/vnd.ms-office.chartcolorstyle+xml"/>
  <Override PartName="/xl/charts/chart262.xml" ContentType="application/vnd.openxmlformats-officedocument.drawingml.chart+xml"/>
  <Override PartName="/xl/charts/chart263.xml" ContentType="application/vnd.openxmlformats-officedocument.drawingml.chart+xml"/>
  <Override PartName="/xl/charts/chart264.xml" ContentType="application/vnd.openxmlformats-officedocument.drawingml.chart+xml"/>
  <Override PartName="/xl/charts/style210.xml" ContentType="application/vnd.ms-office.chartstyle+xml"/>
  <Override PartName="/xl/charts/colors210.xml" ContentType="application/vnd.ms-office.chartcolorstyle+xml"/>
  <Override PartName="/xl/charts/chart265.xml" ContentType="application/vnd.openxmlformats-officedocument.drawingml.chart+xml"/>
  <Override PartName="/xl/charts/chart266.xml" ContentType="application/vnd.openxmlformats-officedocument.drawingml.chart+xml"/>
  <Override PartName="/xl/charts/style211.xml" ContentType="application/vnd.ms-office.chartstyle+xml"/>
  <Override PartName="/xl/charts/colors211.xml" ContentType="application/vnd.ms-office.chartcolorstyle+xml"/>
  <Override PartName="/xl/charts/chart267.xml" ContentType="application/vnd.openxmlformats-officedocument.drawingml.chart+xml"/>
  <Override PartName="/xl/charts/style212.xml" ContentType="application/vnd.ms-office.chartstyle+xml"/>
  <Override PartName="/xl/charts/colors212.xml" ContentType="application/vnd.ms-office.chartcolorstyle+xml"/>
  <Override PartName="/xl/charts/chart268.xml" ContentType="application/vnd.openxmlformats-officedocument.drawingml.chart+xml"/>
  <Override PartName="/xl/charts/style213.xml" ContentType="application/vnd.ms-office.chartstyle+xml"/>
  <Override PartName="/xl/charts/colors213.xml" ContentType="application/vnd.ms-office.chartcolorstyle+xml"/>
  <Override PartName="/xl/charts/chart269.xml" ContentType="application/vnd.openxmlformats-officedocument.drawingml.chart+xml"/>
  <Override PartName="/xl/charts/style214.xml" ContentType="application/vnd.ms-office.chartstyle+xml"/>
  <Override PartName="/xl/charts/colors214.xml" ContentType="application/vnd.ms-office.chartcolorstyle+xml"/>
  <Override PartName="/xl/charts/chart270.xml" ContentType="application/vnd.openxmlformats-officedocument.drawingml.chart+xml"/>
  <Override PartName="/xl/charts/style215.xml" ContentType="application/vnd.ms-office.chartstyle+xml"/>
  <Override PartName="/xl/charts/colors215.xml" ContentType="application/vnd.ms-office.chartcolorstyle+xml"/>
  <Override PartName="/xl/charts/chart271.xml" ContentType="application/vnd.openxmlformats-officedocument.drawingml.chart+xml"/>
  <Override PartName="/xl/charts/style216.xml" ContentType="application/vnd.ms-office.chartstyle+xml"/>
  <Override PartName="/xl/charts/colors216.xml" ContentType="application/vnd.ms-office.chartcolorstyle+xml"/>
  <Override PartName="/xl/charts/chart272.xml" ContentType="application/vnd.openxmlformats-officedocument.drawingml.chart+xml"/>
  <Override PartName="/xl/charts/style217.xml" ContentType="application/vnd.ms-office.chartstyle+xml"/>
  <Override PartName="/xl/charts/colors217.xml" ContentType="application/vnd.ms-office.chartcolorstyle+xml"/>
  <Override PartName="/xl/charts/chart273.xml" ContentType="application/vnd.openxmlformats-officedocument.drawingml.chart+xml"/>
  <Override PartName="/xl/charts/style218.xml" ContentType="application/vnd.ms-office.chartstyle+xml"/>
  <Override PartName="/xl/charts/colors218.xml" ContentType="application/vnd.ms-office.chartcolorstyle+xml"/>
  <Override PartName="/xl/charts/chart274.xml" ContentType="application/vnd.openxmlformats-officedocument.drawingml.chart+xml"/>
  <Override PartName="/xl/charts/chart275.xml" ContentType="application/vnd.openxmlformats-officedocument.drawingml.chart+xml"/>
  <Override PartName="/xl/charts/chart276.xml" ContentType="application/vnd.openxmlformats-officedocument.drawingml.chart+xml"/>
  <Override PartName="/xl/charts/chart277.xml" ContentType="application/vnd.openxmlformats-officedocument.drawingml.chart+xml"/>
  <Override PartName="/xl/charts/chart278.xml" ContentType="application/vnd.openxmlformats-officedocument.drawingml.chart+xml"/>
  <Override PartName="/xl/charts/style219.xml" ContentType="application/vnd.ms-office.chartstyle+xml"/>
  <Override PartName="/xl/charts/colors219.xml" ContentType="application/vnd.ms-office.chartcolorstyle+xml"/>
  <Override PartName="/xl/charts/chart279.xml" ContentType="application/vnd.openxmlformats-officedocument.drawingml.chart+xml"/>
  <Override PartName="/xl/charts/style220.xml" ContentType="application/vnd.ms-office.chartstyle+xml"/>
  <Override PartName="/xl/charts/colors220.xml" ContentType="application/vnd.ms-office.chartcolorstyle+xml"/>
  <Override PartName="/xl/charts/chart280.xml" ContentType="application/vnd.openxmlformats-officedocument.drawingml.chart+xml"/>
  <Override PartName="/xl/charts/style221.xml" ContentType="application/vnd.ms-office.chartstyle+xml"/>
  <Override PartName="/xl/charts/colors221.xml" ContentType="application/vnd.ms-office.chartcolorstyle+xml"/>
  <Override PartName="/xl/charts/chart281.xml" ContentType="application/vnd.openxmlformats-officedocument.drawingml.chart+xml"/>
  <Override PartName="/xl/charts/style222.xml" ContentType="application/vnd.ms-office.chartstyle+xml"/>
  <Override PartName="/xl/charts/colors222.xml" ContentType="application/vnd.ms-office.chartcolorstyle+xml"/>
  <Override PartName="/xl/charts/chart282.xml" ContentType="application/vnd.openxmlformats-officedocument.drawingml.chart+xml"/>
  <Override PartName="/xl/charts/style223.xml" ContentType="application/vnd.ms-office.chartstyle+xml"/>
  <Override PartName="/xl/charts/colors22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codeName="{91AB8045-AFC0-B76E-F17D-A240E00664AE}"/>
  <workbookPr codeName="ThisWorkbook"/>
  <mc:AlternateContent xmlns:mc="http://schemas.openxmlformats.org/markup-compatibility/2006">
    <mc:Choice Requires="x15">
      <x15ac:absPath xmlns:x15ac="http://schemas.microsoft.com/office/spreadsheetml/2010/11/ac" url="https://adminliveunc-my.sharepoint.com/personal/frazierw_ad_unc_edu/Documents/Desktop/"/>
    </mc:Choice>
  </mc:AlternateContent>
  <xr:revisionPtr revIDLastSave="13" documentId="11_8001BFBE0CBD7E372FB6A5028185B03C3E7A7B1C" xr6:coauthVersionLast="45" xr6:coauthVersionMax="45" xr10:uidLastSave="{16DEA4EC-C3C2-415F-9CBB-E04E694234CD}"/>
  <bookViews>
    <workbookView xWindow="-28920" yWindow="-120" windowWidth="29040" windowHeight="15990" tabRatio="588" xr2:uid="{00000000-000D-0000-FFFF-FFFF00000000}"/>
  </bookViews>
  <sheets>
    <sheet name="Title Page" sheetId="3" r:id="rId1"/>
    <sheet name="Dropdown lists" sheetId="2" state="hidden" r:id="rId2"/>
    <sheet name="Instructions" sheetId="4" r:id="rId3"/>
    <sheet name="Facility Information" sheetId="20" r:id="rId4"/>
    <sheet name="Indicators" sheetId="19" r:id="rId5"/>
    <sheet name="Health Facility 1" sheetId="16" r:id="rId6"/>
    <sheet name="Health Facility 2" sheetId="15" r:id="rId7"/>
    <sheet name="Health Facility 3" sheetId="14" r:id="rId8"/>
    <sheet name="Health Facility 4" sheetId="13" r:id="rId9"/>
    <sheet name="Health Facility 5" sheetId="12" r:id="rId10"/>
    <sheet name="Health Facility 6" sheetId="11" r:id="rId11"/>
    <sheet name="Health Facility 7" sheetId="10" r:id="rId12"/>
    <sheet name="Health Facility 8" sheetId="9" r:id="rId13"/>
    <sheet name="Health Facility 9" sheetId="8" state="hidden" r:id="rId14"/>
    <sheet name="Health Facility 10" sheetId="7" state="hidden" r:id="rId15"/>
    <sheet name="Health Facility 11" sheetId="6" state="hidden" r:id="rId16"/>
    <sheet name="Health Facility 12" sheetId="1" state="hidden" r:id="rId17"/>
    <sheet name="Health Facility 13" sheetId="21" state="hidden" r:id="rId18"/>
    <sheet name="Health Facility 14" sheetId="22" state="hidden" r:id="rId19"/>
    <sheet name="Health Facility 15" sheetId="23" state="hidden" r:id="rId20"/>
    <sheet name="Health Facility 16" sheetId="24" state="hidden" r:id="rId21"/>
    <sheet name="Health Facility 17" sheetId="25" state="hidden" r:id="rId22"/>
    <sheet name="Health Facility 18" sheetId="26" state="hidden" r:id="rId23"/>
    <sheet name="Health Facility 19" sheetId="27" state="hidden" r:id="rId24"/>
    <sheet name="Health Facility 20" sheetId="28" state="hidden" r:id="rId25"/>
    <sheet name="Health Facility 21" sheetId="29" state="hidden" r:id="rId26"/>
    <sheet name="Health Facility 22" sheetId="30" state="hidden" r:id="rId27"/>
    <sheet name="Health Facility 23" sheetId="31" state="hidden" r:id="rId28"/>
    <sheet name="Health Facility 24" sheetId="32" state="hidden" r:id="rId29"/>
    <sheet name="Analysis" sheetId="18" state="hidden" r:id="rId30"/>
    <sheet name="Heat Map" sheetId="33" state="hidden" r:id="rId31"/>
    <sheet name="Reasons for Discrepancy" sheetId="34" state="hidden" r:id="rId32"/>
    <sheet name="Dashboard (1)" sheetId="17" state="hidden" r:id="rId33"/>
    <sheet name="Dashboard (2)" sheetId="42" state="hidden" r:id="rId34"/>
    <sheet name="Dashboard (3)" sheetId="43" r:id="rId35"/>
    <sheet name="Dashboard (4)" sheetId="44" state="hidden" r:id="rId36"/>
    <sheet name="Dashboard (5)" sheetId="45" state="hidden" r:id="rId37"/>
    <sheet name="Summary of Comments" sheetId="40" r:id="rId38"/>
    <sheet name="Data Export" sheetId="41" state="hidden" r:id="rId39"/>
    <sheet name="DQ Improvement Plan" sheetId="35" r:id="rId40"/>
  </sheets>
  <definedNames>
    <definedName name="Accuracy11">OFFSET(FacilityNames,0,2)</definedName>
    <definedName name="Accuracy12">OFFSET(FacilityNames,0,3)</definedName>
    <definedName name="Accuracy21">OFFSET(FacilityNames,0,4)</definedName>
    <definedName name="Accuracy22">OFFSET(FacilityNames,0,5)</definedName>
    <definedName name="Accuracy31">OFFSET(FacilityNames,0,6)</definedName>
    <definedName name="Accuracy32">OFFSET(FacilityNames,0,7)</definedName>
    <definedName name="Accuracy41">OFFSET(FacilityNames,0,8)</definedName>
    <definedName name="Accuracy42">OFFSET(FacilityNames,0,9)</definedName>
    <definedName name="Accuracy51">OFFSET(FacilityNames,0,10)</definedName>
    <definedName name="Accuracy52">OFFSET(FacilityNames,0,11)</definedName>
    <definedName name="ConTimeAnnual">OFFSET(FacilityNames,0,67)</definedName>
    <definedName name="ConTimeM1">OFFSET(FacilityNames,0,60)</definedName>
    <definedName name="ConTimeM2">OFFSET(FacilityNames,0,61)</definedName>
    <definedName name="ConTimeM2M">OFFSET(FacilityNames,0,64)</definedName>
    <definedName name="ConTimeM3">OFFSET(FacilityNames,0,62)</definedName>
    <definedName name="ConTimeM4">OFFSET(FacilityNames,0,63)</definedName>
    <definedName name="Cross_Check_data_sources">'Dropdown lists'!$P$1:$P$9</definedName>
    <definedName name="CrossCheck1">OFFSET(FacilityNames,0,12)</definedName>
    <definedName name="CrossCheck2">OFFSET(FacilityNames,0,13)</definedName>
    <definedName name="CrossCheck3">OFFSET(FacilityNames,0,14)</definedName>
    <definedName name="data_element_completeness_data_sources">'Dropdown lists'!$Y$2:$Y$9</definedName>
    <definedName name="DE_HIV_AIDS">'Dropdown lists'!$AC$2:$AC$9</definedName>
    <definedName name="DE_HMIS">'Dropdown lists'!$Z$2:$Z$9</definedName>
    <definedName name="DE_Immunization">'Dropdown lists'!$AB$2:$AB$15</definedName>
    <definedName name="DE_Malaria">'Dropdown lists'!$AE$2:$AE$12</definedName>
    <definedName name="DE_Maternal_Health">'Dropdown lists'!$AA$2:$AA$12</definedName>
    <definedName name="DE_Other_specify">'Dropdown lists'!$AF$2:$AF$3</definedName>
    <definedName name="DE_Select_type">'Dropdown lists'!$AG$2:$AG$3</definedName>
    <definedName name="DE_TB">'Dropdown lists'!$AD$2:$AD$9</definedName>
    <definedName name="District">'Dropdown lists'!$R$4:$R$19</definedName>
    <definedName name="docs_available">OFFSET(FacNameQual,0,32)</definedName>
    <definedName name="docs_standard">OFFSET(FacNameQual,0,34)</definedName>
    <definedName name="docs_uptodate">OFFSET(FacNameQual,0,33)</definedName>
    <definedName name="DS_HIV_AIDS">'Dropdown lists'!$T$2:$T$9</definedName>
    <definedName name="DS_HMIS">'Dropdown lists'!$Q$2:$Q$11</definedName>
    <definedName name="DS_Immunization">'Dropdown lists'!$S$2:$S$11</definedName>
    <definedName name="DS_Malaria">'Dropdown lists'!$V$2:$V$14</definedName>
    <definedName name="DS_Maternal_Health">'Dropdown lists'!$R$2:$R$11</definedName>
    <definedName name="DS_Other_specify">'Dropdown lists'!$W$3:$W$4</definedName>
    <definedName name="DS_Select_type">'Dropdown lists'!$X$2:$X$3</definedName>
    <definedName name="DS_TB">'Dropdown lists'!$U$2:$U$8</definedName>
    <definedName name="FacilityNames">Analysis!$B$42:$B$49</definedName>
    <definedName name="FacNameQual">Analysis!$B$5:$B$12</definedName>
    <definedName name="HIV_AIDS">'Dropdown lists'!$F$2:$F$13</definedName>
    <definedName name="HMIS">'Dropdown lists'!$C$2:$C$12</definedName>
    <definedName name="Immunization">'Dropdown lists'!$E$2:$E$13</definedName>
    <definedName name="Indicator_type_malaria">'Dropdown lists'!$AI$2:$AI$9</definedName>
    <definedName name="Malaria">'Dropdown lists'!$H$2:$H$14</definedName>
    <definedName name="Malaria_cases">'Dropdown lists'!$AL$2:$AL$13</definedName>
    <definedName name="Malaria_commodity_availability">'Dropdown lists'!$AN$2:$AN$9</definedName>
    <definedName name="Malaria_mortality">'Dropdown lists'!$AO$2:$AO$4</definedName>
    <definedName name="Malaria_prevention">'Dropdown lists'!$AJ$2:$AJ$8</definedName>
    <definedName name="Malaria_testing">'Dropdown lists'!$AK$2:$AK$10</definedName>
    <definedName name="Malaria_treatment">'Dropdown lists'!$AM$2:$AM$11</definedName>
    <definedName name="Margin_of_error">'Dropdown lists'!$M$2:$M$9</definedName>
    <definedName name="Maternal_health">'Dropdown lists'!$D$2:$D$11</definedName>
    <definedName name="no_missing_data">OFFSET(FacNameQual,0,9)</definedName>
    <definedName name="Other_specify">'Dropdown lists'!$I$2:$I$3</definedName>
    <definedName name="_xlnm.Print_Area" localSheetId="32">'Dashboard (1)'!$B$2:$T$250</definedName>
    <definedName name="_xlnm.Print_Area" localSheetId="33">'Dashboard (2)'!$B$2:$T$250</definedName>
    <definedName name="_xlnm.Print_Area" localSheetId="34">'Dashboard (3)'!$B$2:$T$300</definedName>
    <definedName name="_xlnm.Print_Area" localSheetId="35">'Dashboard (4)'!$B$2:$T$300</definedName>
    <definedName name="_xlnm.Print_Area" localSheetId="36">'Dashboard (5)'!$B$2:$T$300</definedName>
    <definedName name="_xlnm.Print_Area" localSheetId="39">'DQ Improvement Plan'!$A$1:$G$119</definedName>
    <definedName name="_xlnm.Print_Area" localSheetId="5">'Health Facility 1'!$A$1:$K$188</definedName>
    <definedName name="_xlnm.Print_Area" localSheetId="14">'Health Facility 10'!$A$1:$K$194</definedName>
    <definedName name="_xlnm.Print_Area" localSheetId="15">'Health Facility 11'!$A$1:$K$194</definedName>
    <definedName name="_xlnm.Print_Area" localSheetId="16">'Health Facility 12'!$A$1:$K$194</definedName>
    <definedName name="_xlnm.Print_Area" localSheetId="17">'Health Facility 13'!$A$1:$K$194</definedName>
    <definedName name="_xlnm.Print_Area" localSheetId="18">'Health Facility 14'!$A$1:$K$194</definedName>
    <definedName name="_xlnm.Print_Area" localSheetId="19">'Health Facility 15'!$A$1:$K$194</definedName>
    <definedName name="_xlnm.Print_Area" localSheetId="20">'Health Facility 16'!$A$1:$K$194</definedName>
    <definedName name="_xlnm.Print_Area" localSheetId="21">'Health Facility 17'!$A$1:$K$194</definedName>
    <definedName name="_xlnm.Print_Area" localSheetId="22">'Health Facility 18'!$A$1:$K$194</definedName>
    <definedName name="_xlnm.Print_Area" localSheetId="23">'Health Facility 19'!$A$1:$K$194</definedName>
    <definedName name="_xlnm.Print_Area" localSheetId="6">'Health Facility 2'!$A$1:$K$194</definedName>
    <definedName name="_xlnm.Print_Area" localSheetId="24">'Health Facility 20'!$A$1:$K$194</definedName>
    <definedName name="_xlnm.Print_Area" localSheetId="25">'Health Facility 21'!$A$1:$K$194</definedName>
    <definedName name="_xlnm.Print_Area" localSheetId="26">'Health Facility 22'!$A$1:$K$194</definedName>
    <definedName name="_xlnm.Print_Area" localSheetId="27">'Health Facility 23'!$A$1:$K$194</definedName>
    <definedName name="_xlnm.Print_Area" localSheetId="28">'Health Facility 24'!$A$1:$K$194</definedName>
    <definedName name="_xlnm.Print_Area" localSheetId="7">'Health Facility 3'!$A$1:$K$194</definedName>
    <definedName name="_xlnm.Print_Area" localSheetId="8">'Health Facility 4'!$A$1:$K$194</definedName>
    <definedName name="_xlnm.Print_Area" localSheetId="9">'Health Facility 5'!$A$1:$K$194</definedName>
    <definedName name="_xlnm.Print_Area" localSheetId="10">'Health Facility 6'!$A$1:$K$194</definedName>
    <definedName name="_xlnm.Print_Area" localSheetId="11">'Health Facility 7'!$A$1:$K$194</definedName>
    <definedName name="_xlnm.Print_Area" localSheetId="12">'Health Facility 8'!$A$1:$K$194</definedName>
    <definedName name="_xlnm.Print_Area" localSheetId="13">'Health Facility 9'!$A$1:$K$194</definedName>
    <definedName name="_xlnm.Print_Area" localSheetId="4">Indicators!$A$3:$N$64</definedName>
    <definedName name="Program_area">'Dropdown lists'!$B$2:$B$9</definedName>
    <definedName name="Select_Type">'Dropdown lists'!$J$2:$J$3</definedName>
    <definedName name="SystemAssessment">OFFSET(FacilityNames,0,28)</definedName>
    <definedName name="TB">'Dropdown lists'!$G$2:$G$11</definedName>
    <definedName name="Trend">Analysis!$B138:$F$140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P27" i="41" l="1"/>
  <c r="FP26" i="41"/>
  <c r="FP25" i="41"/>
  <c r="FP24" i="41"/>
  <c r="FP23" i="41"/>
  <c r="FP22" i="41"/>
  <c r="FP21" i="41"/>
  <c r="FP20" i="41"/>
  <c r="FP19" i="41"/>
  <c r="FP18" i="41"/>
  <c r="FP17" i="41"/>
  <c r="FP16" i="41"/>
  <c r="FP15" i="41"/>
  <c r="FP14" i="41"/>
  <c r="FP13" i="41"/>
  <c r="FP12" i="41"/>
  <c r="FP11" i="41"/>
  <c r="FP10" i="41"/>
  <c r="FP9" i="41"/>
  <c r="FP8" i="41"/>
  <c r="FP7" i="41"/>
  <c r="FP6" i="41"/>
  <c r="FP5" i="41"/>
  <c r="FO27" i="41"/>
  <c r="FO26" i="41"/>
  <c r="FO25" i="41"/>
  <c r="FO24" i="41"/>
  <c r="FO23" i="41"/>
  <c r="FO22" i="41"/>
  <c r="FO21" i="41"/>
  <c r="FO20" i="41"/>
  <c r="FO19" i="41"/>
  <c r="FO18" i="41"/>
  <c r="FO17" i="41"/>
  <c r="FO16" i="41"/>
  <c r="FO15" i="41"/>
  <c r="FO14" i="41"/>
  <c r="FO13" i="41"/>
  <c r="FO12" i="41"/>
  <c r="FO11" i="41"/>
  <c r="FO10" i="41"/>
  <c r="FO9" i="41"/>
  <c r="FO8" i="41"/>
  <c r="FO7" i="41"/>
  <c r="FO6" i="41"/>
  <c r="FO5" i="41"/>
  <c r="FN27" i="41"/>
  <c r="FN26" i="41"/>
  <c r="FN25" i="41"/>
  <c r="FN24" i="41"/>
  <c r="FN23" i="41"/>
  <c r="FN22" i="41"/>
  <c r="FN21" i="41"/>
  <c r="FN20" i="41"/>
  <c r="FN19" i="41"/>
  <c r="FN18" i="41"/>
  <c r="FN17" i="41"/>
  <c r="FN16" i="41"/>
  <c r="FN15" i="41"/>
  <c r="FN14" i="41"/>
  <c r="FN13" i="41"/>
  <c r="FN12" i="41"/>
  <c r="FN11" i="41"/>
  <c r="FN10" i="41"/>
  <c r="FN9" i="41"/>
  <c r="FN8" i="41"/>
  <c r="FN7" i="41"/>
  <c r="FN6" i="41"/>
  <c r="FN5" i="41"/>
  <c r="FM27" i="41"/>
  <c r="FM26" i="41"/>
  <c r="FM25" i="41"/>
  <c r="FM24" i="41"/>
  <c r="FM23" i="41"/>
  <c r="FM22" i="41"/>
  <c r="FM21" i="41"/>
  <c r="FM20" i="41"/>
  <c r="FM19" i="41"/>
  <c r="FM18" i="41"/>
  <c r="FM17" i="41"/>
  <c r="FM16" i="41"/>
  <c r="FM15" i="41"/>
  <c r="FM14" i="41"/>
  <c r="FM13" i="41"/>
  <c r="FM12" i="41"/>
  <c r="FM11" i="41"/>
  <c r="FM10" i="41"/>
  <c r="FM9" i="41"/>
  <c r="FM8" i="41"/>
  <c r="FM7" i="41"/>
  <c r="FM6" i="41"/>
  <c r="FM5" i="41"/>
  <c r="FL27" i="41"/>
  <c r="FL26" i="41"/>
  <c r="FL25" i="41"/>
  <c r="FL24" i="41"/>
  <c r="FL23" i="41"/>
  <c r="FL22" i="41"/>
  <c r="FL21" i="41"/>
  <c r="FL20" i="41"/>
  <c r="FL19" i="41"/>
  <c r="FL18" i="41"/>
  <c r="FL17" i="41"/>
  <c r="FL16" i="41"/>
  <c r="FL15" i="41"/>
  <c r="FL14" i="41"/>
  <c r="FL13" i="41"/>
  <c r="FL12" i="41"/>
  <c r="FL11" i="41"/>
  <c r="FL10" i="41"/>
  <c r="FL9" i="41"/>
  <c r="FL8" i="41"/>
  <c r="FL7" i="41"/>
  <c r="FL6" i="41"/>
  <c r="FL5" i="41"/>
  <c r="FK27" i="41"/>
  <c r="FK26" i="41"/>
  <c r="FK25" i="41"/>
  <c r="FK24" i="41"/>
  <c r="FK23" i="41"/>
  <c r="FK22" i="41"/>
  <c r="FK21" i="41"/>
  <c r="FK20" i="41"/>
  <c r="FK19" i="41"/>
  <c r="FK18" i="41"/>
  <c r="FK17" i="41"/>
  <c r="FK16" i="41"/>
  <c r="FK15" i="41"/>
  <c r="FK14" i="41"/>
  <c r="FK13" i="41"/>
  <c r="FK12" i="41"/>
  <c r="FK11" i="41"/>
  <c r="FK10" i="41"/>
  <c r="FK9" i="41"/>
  <c r="FK8" i="41"/>
  <c r="FK7" i="41"/>
  <c r="FK6" i="41"/>
  <c r="FK5" i="41"/>
  <c r="FJ27" i="41"/>
  <c r="FJ26" i="41"/>
  <c r="FJ25" i="41"/>
  <c r="FJ24" i="41"/>
  <c r="FJ23" i="41"/>
  <c r="FJ22" i="41"/>
  <c r="FJ21" i="41"/>
  <c r="FJ20" i="41"/>
  <c r="FJ19" i="41"/>
  <c r="FJ18" i="41"/>
  <c r="FJ17" i="41"/>
  <c r="FJ16" i="41"/>
  <c r="FJ15" i="41"/>
  <c r="FJ14" i="41"/>
  <c r="FJ13" i="41"/>
  <c r="FJ12" i="41"/>
  <c r="FJ11" i="41"/>
  <c r="FJ10" i="41"/>
  <c r="FJ9" i="41"/>
  <c r="FJ8" i="41"/>
  <c r="FJ7" i="41"/>
  <c r="FJ6" i="41"/>
  <c r="FJ5" i="41"/>
  <c r="FI27" i="41"/>
  <c r="FI26" i="41"/>
  <c r="FI25" i="41"/>
  <c r="FI24" i="41"/>
  <c r="FI23" i="41"/>
  <c r="FI22" i="41"/>
  <c r="FI21" i="41"/>
  <c r="FI20" i="41"/>
  <c r="FI19" i="41"/>
  <c r="FI18" i="41"/>
  <c r="FI17" i="41"/>
  <c r="FI16" i="41"/>
  <c r="FI15" i="41"/>
  <c r="FI14" i="41"/>
  <c r="FI13" i="41"/>
  <c r="FI12" i="41"/>
  <c r="FI11" i="41"/>
  <c r="FI10" i="41"/>
  <c r="FI9" i="41"/>
  <c r="FI8" i="41"/>
  <c r="FI7" i="41"/>
  <c r="FI6" i="41"/>
  <c r="FI5" i="41"/>
  <c r="FH27" i="41"/>
  <c r="FH26" i="41"/>
  <c r="FH25" i="41"/>
  <c r="FH24" i="41"/>
  <c r="FH23" i="41"/>
  <c r="FH22" i="41"/>
  <c r="FH21" i="41"/>
  <c r="FH20" i="41"/>
  <c r="FH19" i="41"/>
  <c r="FH18" i="41"/>
  <c r="FH17" i="41"/>
  <c r="FH16" i="41"/>
  <c r="FH15" i="41"/>
  <c r="FH14" i="41"/>
  <c r="FH13" i="41"/>
  <c r="FH12" i="41"/>
  <c r="FH11" i="41"/>
  <c r="FH10" i="41"/>
  <c r="FH9" i="41"/>
  <c r="FH8" i="41"/>
  <c r="FH7" i="41"/>
  <c r="FH6" i="41"/>
  <c r="FH5" i="41"/>
  <c r="FG27" i="41"/>
  <c r="FG26" i="41"/>
  <c r="FG25" i="41"/>
  <c r="FG24" i="41"/>
  <c r="FG23" i="41"/>
  <c r="FG22" i="41"/>
  <c r="FG21" i="41"/>
  <c r="FG20" i="41"/>
  <c r="FG19" i="41"/>
  <c r="FG18" i="41"/>
  <c r="FG17" i="41"/>
  <c r="FG16" i="41"/>
  <c r="FG15" i="41"/>
  <c r="FG14" i="41"/>
  <c r="FG13" i="41"/>
  <c r="FG12" i="41"/>
  <c r="FG11" i="41"/>
  <c r="FG10" i="41"/>
  <c r="FG9" i="41"/>
  <c r="FG8" i="41"/>
  <c r="FG7" i="41"/>
  <c r="FG6" i="41"/>
  <c r="FG5" i="41"/>
  <c r="FF27" i="41"/>
  <c r="FF26" i="41"/>
  <c r="FF25" i="41"/>
  <c r="FF24" i="41"/>
  <c r="FF23" i="41"/>
  <c r="FF22" i="41"/>
  <c r="FF21" i="41"/>
  <c r="FF20" i="41"/>
  <c r="FF19" i="41"/>
  <c r="FF18" i="41"/>
  <c r="FF17" i="41"/>
  <c r="FF16" i="41"/>
  <c r="FF15" i="41"/>
  <c r="FF14" i="41"/>
  <c r="FF13" i="41"/>
  <c r="FF12" i="41"/>
  <c r="FF11" i="41"/>
  <c r="FF10" i="41"/>
  <c r="FF9" i="41"/>
  <c r="FF8" i="41"/>
  <c r="FF7" i="41"/>
  <c r="FF6" i="41"/>
  <c r="FF5" i="41"/>
  <c r="FE27" i="41"/>
  <c r="FE26" i="41"/>
  <c r="FE25" i="41"/>
  <c r="FE24" i="41"/>
  <c r="FE23" i="41"/>
  <c r="FE22" i="41"/>
  <c r="FE21" i="41"/>
  <c r="FE20" i="41"/>
  <c r="FE19" i="41"/>
  <c r="FE18" i="41"/>
  <c r="FE17" i="41"/>
  <c r="FE16" i="41"/>
  <c r="FE15" i="41"/>
  <c r="FE14" i="41"/>
  <c r="FE13" i="41"/>
  <c r="FE12" i="41"/>
  <c r="FE11" i="41"/>
  <c r="FE10" i="41"/>
  <c r="FE9" i="41"/>
  <c r="FE8" i="41"/>
  <c r="FE7" i="41"/>
  <c r="FE6" i="41"/>
  <c r="FE5" i="41"/>
  <c r="GJ27" i="41"/>
  <c r="GI27" i="41"/>
  <c r="GH27" i="41"/>
  <c r="GG27" i="41"/>
  <c r="GF27" i="41"/>
  <c r="GE27" i="41"/>
  <c r="GD27" i="41"/>
  <c r="GC27" i="41"/>
  <c r="GB27" i="41"/>
  <c r="GA27" i="41"/>
  <c r="FZ27" i="41"/>
  <c r="FY27" i="41"/>
  <c r="FX27" i="41"/>
  <c r="FW27" i="41"/>
  <c r="FV27" i="41"/>
  <c r="FU27" i="41"/>
  <c r="FT27" i="41"/>
  <c r="FS27" i="41"/>
  <c r="FR27" i="41"/>
  <c r="FQ27" i="41"/>
  <c r="GJ26" i="41"/>
  <c r="GI26" i="41"/>
  <c r="GH26" i="41"/>
  <c r="GG26" i="41"/>
  <c r="GF26" i="41"/>
  <c r="GE26" i="41"/>
  <c r="GD26" i="41"/>
  <c r="GC26" i="41"/>
  <c r="GB26" i="41"/>
  <c r="GA26" i="41"/>
  <c r="FZ26" i="41"/>
  <c r="FY26" i="41"/>
  <c r="FX26" i="41"/>
  <c r="FW26" i="41"/>
  <c r="FV26" i="41"/>
  <c r="FU26" i="41"/>
  <c r="FT26" i="41"/>
  <c r="FS26" i="41"/>
  <c r="FR26" i="41"/>
  <c r="FQ26" i="41"/>
  <c r="GJ25" i="41"/>
  <c r="GI25" i="41"/>
  <c r="GH25" i="41"/>
  <c r="GG25" i="41"/>
  <c r="GF25" i="41"/>
  <c r="GE25" i="41"/>
  <c r="GD25" i="41"/>
  <c r="GC25" i="41"/>
  <c r="GB25" i="41"/>
  <c r="GA25" i="41"/>
  <c r="FZ25" i="41"/>
  <c r="FY25" i="41"/>
  <c r="FX25" i="41"/>
  <c r="FW25" i="41"/>
  <c r="FV25" i="41"/>
  <c r="FU25" i="41"/>
  <c r="FT25" i="41"/>
  <c r="FS25" i="41"/>
  <c r="FR25" i="41"/>
  <c r="FQ25" i="41"/>
  <c r="GJ24" i="41"/>
  <c r="GI24" i="41"/>
  <c r="GH24" i="41"/>
  <c r="GG24" i="41"/>
  <c r="GF24" i="41"/>
  <c r="GE24" i="41"/>
  <c r="GD24" i="41"/>
  <c r="GC24" i="41"/>
  <c r="GB24" i="41"/>
  <c r="GA24" i="41"/>
  <c r="FZ24" i="41"/>
  <c r="FY24" i="41"/>
  <c r="FX24" i="41"/>
  <c r="FW24" i="41"/>
  <c r="FV24" i="41"/>
  <c r="FU24" i="41"/>
  <c r="FT24" i="41"/>
  <c r="FS24" i="41"/>
  <c r="FR24" i="41"/>
  <c r="FQ24" i="41"/>
  <c r="GJ23" i="41"/>
  <c r="GI23" i="41"/>
  <c r="GH23" i="41"/>
  <c r="GG23" i="41"/>
  <c r="GF23" i="41"/>
  <c r="GE23" i="41"/>
  <c r="GD23" i="41"/>
  <c r="GC23" i="41"/>
  <c r="GB23" i="41"/>
  <c r="GA23" i="41"/>
  <c r="FZ23" i="41"/>
  <c r="FY23" i="41"/>
  <c r="FX23" i="41"/>
  <c r="FW23" i="41"/>
  <c r="FV23" i="41"/>
  <c r="FU23" i="41"/>
  <c r="FT23" i="41"/>
  <c r="FS23" i="41"/>
  <c r="FR23" i="41"/>
  <c r="FQ23" i="41"/>
  <c r="GJ22" i="41"/>
  <c r="GI22" i="41"/>
  <c r="GH22" i="41"/>
  <c r="GG22" i="41"/>
  <c r="GF22" i="41"/>
  <c r="GE22" i="41"/>
  <c r="GD22" i="41"/>
  <c r="GC22" i="41"/>
  <c r="GB22" i="41"/>
  <c r="GA22" i="41"/>
  <c r="FZ22" i="41"/>
  <c r="FY22" i="41"/>
  <c r="FX22" i="41"/>
  <c r="FW22" i="41"/>
  <c r="FV22" i="41"/>
  <c r="FU22" i="41"/>
  <c r="FT22" i="41"/>
  <c r="FS22" i="41"/>
  <c r="FR22" i="41"/>
  <c r="FQ22" i="41"/>
  <c r="GJ21" i="41"/>
  <c r="GI21" i="41"/>
  <c r="GH21" i="41"/>
  <c r="GG21" i="41"/>
  <c r="GF21" i="41"/>
  <c r="GE21" i="41"/>
  <c r="GD21" i="41"/>
  <c r="GC21" i="41"/>
  <c r="GB21" i="41"/>
  <c r="GA21" i="41"/>
  <c r="FZ21" i="41"/>
  <c r="FY21" i="41"/>
  <c r="FX21" i="41"/>
  <c r="FW21" i="41"/>
  <c r="FV21" i="41"/>
  <c r="FU21" i="41"/>
  <c r="FT21" i="41"/>
  <c r="FS21" i="41"/>
  <c r="FR21" i="41"/>
  <c r="FQ21" i="41"/>
  <c r="GJ20" i="41"/>
  <c r="GI20" i="41"/>
  <c r="GH20" i="41"/>
  <c r="GG20" i="41"/>
  <c r="GF20" i="41"/>
  <c r="GE20" i="41"/>
  <c r="GD20" i="41"/>
  <c r="GC20" i="41"/>
  <c r="GB20" i="41"/>
  <c r="GA20" i="41"/>
  <c r="FZ20" i="41"/>
  <c r="FY20" i="41"/>
  <c r="FX20" i="41"/>
  <c r="FW20" i="41"/>
  <c r="FV20" i="41"/>
  <c r="FU20" i="41"/>
  <c r="FT20" i="41"/>
  <c r="FS20" i="41"/>
  <c r="FR20" i="41"/>
  <c r="FQ20" i="41"/>
  <c r="GJ19" i="41"/>
  <c r="GI19" i="41"/>
  <c r="GH19" i="41"/>
  <c r="GG19" i="41"/>
  <c r="GF19" i="41"/>
  <c r="GE19" i="41"/>
  <c r="GD19" i="41"/>
  <c r="GC19" i="41"/>
  <c r="GB19" i="41"/>
  <c r="GA19" i="41"/>
  <c r="FZ19" i="41"/>
  <c r="FY19" i="41"/>
  <c r="FX19" i="41"/>
  <c r="FW19" i="41"/>
  <c r="FV19" i="41"/>
  <c r="FU19" i="41"/>
  <c r="FT19" i="41"/>
  <c r="FS19" i="41"/>
  <c r="FR19" i="41"/>
  <c r="FQ19" i="41"/>
  <c r="GJ18" i="41"/>
  <c r="GI18" i="41"/>
  <c r="GH18" i="41"/>
  <c r="GG18" i="41"/>
  <c r="GF18" i="41"/>
  <c r="GE18" i="41"/>
  <c r="GD18" i="41"/>
  <c r="GC18" i="41"/>
  <c r="GB18" i="41"/>
  <c r="GA18" i="41"/>
  <c r="FZ18" i="41"/>
  <c r="FY18" i="41"/>
  <c r="FX18" i="41"/>
  <c r="FW18" i="41"/>
  <c r="FV18" i="41"/>
  <c r="FU18" i="41"/>
  <c r="FT18" i="41"/>
  <c r="FS18" i="41"/>
  <c r="FR18" i="41"/>
  <c r="FQ18" i="41"/>
  <c r="GJ17" i="41"/>
  <c r="GI17" i="41"/>
  <c r="GH17" i="41"/>
  <c r="GG17" i="41"/>
  <c r="GF17" i="41"/>
  <c r="GE17" i="41"/>
  <c r="GD17" i="41"/>
  <c r="GC17" i="41"/>
  <c r="GB17" i="41"/>
  <c r="GA17" i="41"/>
  <c r="FZ17" i="41"/>
  <c r="FY17" i="41"/>
  <c r="FX17" i="41"/>
  <c r="FW17" i="41"/>
  <c r="FV17" i="41"/>
  <c r="FU17" i="41"/>
  <c r="FT17" i="41"/>
  <c r="FS17" i="41"/>
  <c r="FR17" i="41"/>
  <c r="FQ17" i="41"/>
  <c r="GJ16" i="41"/>
  <c r="GI16" i="41"/>
  <c r="GH16" i="41"/>
  <c r="GG16" i="41"/>
  <c r="GF16" i="41"/>
  <c r="GE16" i="41"/>
  <c r="GD16" i="41"/>
  <c r="GC16" i="41"/>
  <c r="GB16" i="41"/>
  <c r="GA16" i="41"/>
  <c r="FZ16" i="41"/>
  <c r="FY16" i="41"/>
  <c r="FX16" i="41"/>
  <c r="FW16" i="41"/>
  <c r="FV16" i="41"/>
  <c r="FU16" i="41"/>
  <c r="FT16" i="41"/>
  <c r="FS16" i="41"/>
  <c r="FR16" i="41"/>
  <c r="FQ16" i="41"/>
  <c r="GJ15" i="41"/>
  <c r="GI15" i="41"/>
  <c r="GH15" i="41"/>
  <c r="GG15" i="41"/>
  <c r="GF15" i="41"/>
  <c r="GE15" i="41"/>
  <c r="GD15" i="41"/>
  <c r="GC15" i="41"/>
  <c r="GB15" i="41"/>
  <c r="GA15" i="41"/>
  <c r="FZ15" i="41"/>
  <c r="FY15" i="41"/>
  <c r="FX15" i="41"/>
  <c r="FW15" i="41"/>
  <c r="FV15" i="41"/>
  <c r="FU15" i="41"/>
  <c r="FT15" i="41"/>
  <c r="FS15" i="41"/>
  <c r="FR15" i="41"/>
  <c r="FQ15" i="41"/>
  <c r="GJ14" i="41"/>
  <c r="GI14" i="41"/>
  <c r="GH14" i="41"/>
  <c r="GG14" i="41"/>
  <c r="GF14" i="41"/>
  <c r="GE14" i="41"/>
  <c r="GD14" i="41"/>
  <c r="GC14" i="41"/>
  <c r="GB14" i="41"/>
  <c r="GA14" i="41"/>
  <c r="FZ14" i="41"/>
  <c r="FY14" i="41"/>
  <c r="FX14" i="41"/>
  <c r="FW14" i="41"/>
  <c r="FV14" i="41"/>
  <c r="FU14" i="41"/>
  <c r="FT14" i="41"/>
  <c r="FS14" i="41"/>
  <c r="FR14" i="41"/>
  <c r="FQ14" i="41"/>
  <c r="GJ13" i="41"/>
  <c r="GI13" i="41"/>
  <c r="GH13" i="41"/>
  <c r="GG13" i="41"/>
  <c r="GF13" i="41"/>
  <c r="GE13" i="41"/>
  <c r="GD13" i="41"/>
  <c r="GC13" i="41"/>
  <c r="GB13" i="41"/>
  <c r="GA13" i="41"/>
  <c r="FZ13" i="41"/>
  <c r="FY13" i="41"/>
  <c r="FX13" i="41"/>
  <c r="FW13" i="41"/>
  <c r="FV13" i="41"/>
  <c r="FU13" i="41"/>
  <c r="FT13" i="41"/>
  <c r="FS13" i="41"/>
  <c r="FR13" i="41"/>
  <c r="FQ13" i="41"/>
  <c r="GJ12" i="41"/>
  <c r="GI12" i="41"/>
  <c r="GH12" i="41"/>
  <c r="GG12" i="41"/>
  <c r="GF12" i="41"/>
  <c r="GE12" i="41"/>
  <c r="GD12" i="41"/>
  <c r="GC12" i="41"/>
  <c r="GB12" i="41"/>
  <c r="GA12" i="41"/>
  <c r="FZ12" i="41"/>
  <c r="FY12" i="41"/>
  <c r="FX12" i="41"/>
  <c r="FW12" i="41"/>
  <c r="FV12" i="41"/>
  <c r="FU12" i="41"/>
  <c r="FT12" i="41"/>
  <c r="FS12" i="41"/>
  <c r="FR12" i="41"/>
  <c r="FQ12" i="41"/>
  <c r="GJ11" i="41"/>
  <c r="GI11" i="41"/>
  <c r="GH11" i="41"/>
  <c r="GG11" i="41"/>
  <c r="GF11" i="41"/>
  <c r="GE11" i="41"/>
  <c r="GD11" i="41"/>
  <c r="GC11" i="41"/>
  <c r="GB11" i="41"/>
  <c r="GA11" i="41"/>
  <c r="FZ11" i="41"/>
  <c r="FY11" i="41"/>
  <c r="FX11" i="41"/>
  <c r="FW11" i="41"/>
  <c r="FV11" i="41"/>
  <c r="FU11" i="41"/>
  <c r="FT11" i="41"/>
  <c r="FS11" i="41"/>
  <c r="FR11" i="41"/>
  <c r="FQ11" i="41"/>
  <c r="GJ10" i="41"/>
  <c r="GI10" i="41"/>
  <c r="GH10" i="41"/>
  <c r="GG10" i="41"/>
  <c r="GF10" i="41"/>
  <c r="GE10" i="41"/>
  <c r="GD10" i="41"/>
  <c r="GC10" i="41"/>
  <c r="GB10" i="41"/>
  <c r="GA10" i="41"/>
  <c r="FZ10" i="41"/>
  <c r="FY10" i="41"/>
  <c r="FX10" i="41"/>
  <c r="FW10" i="41"/>
  <c r="FV10" i="41"/>
  <c r="FU10" i="41"/>
  <c r="FT10" i="41"/>
  <c r="FS10" i="41"/>
  <c r="FR10" i="41"/>
  <c r="FQ10" i="41"/>
  <c r="GJ9" i="41"/>
  <c r="GI9" i="41"/>
  <c r="GH9" i="41"/>
  <c r="GG9" i="41"/>
  <c r="GF9" i="41"/>
  <c r="GE9" i="41"/>
  <c r="GD9" i="41"/>
  <c r="GC9" i="41"/>
  <c r="GB9" i="41"/>
  <c r="GA9" i="41"/>
  <c r="FZ9" i="41"/>
  <c r="FY9" i="41"/>
  <c r="FX9" i="41"/>
  <c r="FW9" i="41"/>
  <c r="FV9" i="41"/>
  <c r="FU9" i="41"/>
  <c r="FT9" i="41"/>
  <c r="FS9" i="41"/>
  <c r="FR9" i="41"/>
  <c r="FQ9" i="41"/>
  <c r="GJ8" i="41"/>
  <c r="GI8" i="41"/>
  <c r="GH8" i="41"/>
  <c r="GG8" i="41"/>
  <c r="GF8" i="41"/>
  <c r="GE8" i="41"/>
  <c r="GD8" i="41"/>
  <c r="GC8" i="41"/>
  <c r="GB8" i="41"/>
  <c r="GA8" i="41"/>
  <c r="FZ8" i="41"/>
  <c r="FY8" i="41"/>
  <c r="FX8" i="41"/>
  <c r="FW8" i="41"/>
  <c r="FV8" i="41"/>
  <c r="FU8" i="41"/>
  <c r="FT8" i="41"/>
  <c r="FS8" i="41"/>
  <c r="FR8" i="41"/>
  <c r="FQ8" i="41"/>
  <c r="GJ7" i="41"/>
  <c r="GI7" i="41"/>
  <c r="GH7" i="41"/>
  <c r="GG7" i="41"/>
  <c r="GF7" i="41"/>
  <c r="GE7" i="41"/>
  <c r="GD7" i="41"/>
  <c r="GC7" i="41"/>
  <c r="GB7" i="41"/>
  <c r="GA7" i="41"/>
  <c r="FZ7" i="41"/>
  <c r="FY7" i="41"/>
  <c r="FX7" i="41"/>
  <c r="FW7" i="41"/>
  <c r="FV7" i="41"/>
  <c r="FU7" i="41"/>
  <c r="FT7" i="41"/>
  <c r="FS7" i="41"/>
  <c r="FR7" i="41"/>
  <c r="FQ7" i="41"/>
  <c r="GJ6" i="41"/>
  <c r="GI6" i="41"/>
  <c r="GH6" i="41"/>
  <c r="GG6" i="41"/>
  <c r="GF6" i="41"/>
  <c r="GE6" i="41"/>
  <c r="GD6" i="41"/>
  <c r="GC6" i="41"/>
  <c r="GB6" i="41"/>
  <c r="GA6" i="41"/>
  <c r="FZ6" i="41"/>
  <c r="FY6" i="41"/>
  <c r="FX6" i="41"/>
  <c r="FW6" i="41"/>
  <c r="FV6" i="41"/>
  <c r="FU6" i="41"/>
  <c r="FT6" i="41"/>
  <c r="FS6" i="41"/>
  <c r="FR6" i="41"/>
  <c r="FQ6" i="41"/>
  <c r="GJ5" i="41"/>
  <c r="GI5" i="41"/>
  <c r="GH5" i="41"/>
  <c r="GG5" i="41"/>
  <c r="GF5" i="41"/>
  <c r="GE5" i="41"/>
  <c r="GD5" i="41"/>
  <c r="GC5" i="41"/>
  <c r="GB5" i="41"/>
  <c r="GA5" i="41"/>
  <c r="FZ5" i="41"/>
  <c r="FY5" i="41"/>
  <c r="FX5" i="41"/>
  <c r="FW5" i="41"/>
  <c r="FV5" i="41"/>
  <c r="FU5" i="41"/>
  <c r="FT5" i="41"/>
  <c r="FS5" i="41"/>
  <c r="FR5" i="41"/>
  <c r="FQ5" i="41"/>
  <c r="GJ2" i="41"/>
  <c r="GI2" i="41"/>
  <c r="GH2" i="41"/>
  <c r="GG2" i="41"/>
  <c r="GF2" i="41"/>
  <c r="GE2" i="41"/>
  <c r="GD2" i="41"/>
  <c r="GC2" i="41"/>
  <c r="GB2" i="41"/>
  <c r="GA2" i="41"/>
  <c r="FZ2" i="41"/>
  <c r="FY2" i="41"/>
  <c r="FX2" i="41"/>
  <c r="FW2" i="41"/>
  <c r="FV2" i="41"/>
  <c r="FU2" i="41"/>
  <c r="FT2" i="41"/>
  <c r="FS2" i="41"/>
  <c r="FR2" i="41"/>
  <c r="FQ2" i="41"/>
  <c r="GJ4" i="41"/>
  <c r="GI4" i="41"/>
  <c r="GH4" i="41"/>
  <c r="GG4" i="41"/>
  <c r="GF4" i="41"/>
  <c r="GE4" i="41"/>
  <c r="GD4" i="41"/>
  <c r="GC4" i="41"/>
  <c r="GB4" i="41"/>
  <c r="GA4" i="41"/>
  <c r="FZ4" i="41"/>
  <c r="FY4" i="41"/>
  <c r="FX4" i="41"/>
  <c r="FW4" i="41"/>
  <c r="FV4" i="41"/>
  <c r="FU4" i="41"/>
  <c r="FT4" i="41"/>
  <c r="FS4" i="41"/>
  <c r="FR4" i="41"/>
  <c r="FQ4" i="41"/>
  <c r="M38" i="18" l="1"/>
  <c r="L38" i="18"/>
  <c r="K38" i="18"/>
  <c r="J38" i="18"/>
  <c r="I38" i="18"/>
  <c r="H38" i="18"/>
  <c r="G38" i="18"/>
  <c r="F38" i="18"/>
  <c r="E38" i="18"/>
  <c r="D38" i="18"/>
  <c r="Y174" i="18" l="1"/>
  <c r="X174" i="18"/>
  <c r="W174" i="18"/>
  <c r="V174" i="18"/>
  <c r="U174" i="18"/>
  <c r="T174" i="18"/>
  <c r="S174" i="18"/>
  <c r="R174" i="18"/>
  <c r="Q174" i="18"/>
  <c r="P174" i="18"/>
  <c r="O174" i="18"/>
  <c r="N174" i="18"/>
  <c r="M174" i="18"/>
  <c r="L174" i="18"/>
  <c r="K174" i="18"/>
  <c r="J174" i="18"/>
  <c r="I174" i="18"/>
  <c r="H174" i="18"/>
  <c r="G174" i="18"/>
  <c r="F174" i="18"/>
  <c r="E174" i="18"/>
  <c r="D174" i="18"/>
  <c r="C174" i="18"/>
  <c r="B174" i="18"/>
  <c r="Y173" i="18"/>
  <c r="X173" i="18"/>
  <c r="W173" i="18"/>
  <c r="V173" i="18"/>
  <c r="U173" i="18"/>
  <c r="T173" i="18"/>
  <c r="S173" i="18"/>
  <c r="R173" i="18"/>
  <c r="Q173" i="18"/>
  <c r="P173" i="18"/>
  <c r="O173" i="18"/>
  <c r="N173" i="18"/>
  <c r="M173" i="18"/>
  <c r="L173" i="18"/>
  <c r="K173" i="18"/>
  <c r="J173" i="18"/>
  <c r="I173" i="18"/>
  <c r="H173" i="18"/>
  <c r="G173" i="18"/>
  <c r="F173" i="18"/>
  <c r="E173" i="18"/>
  <c r="D173" i="18"/>
  <c r="C173" i="18"/>
  <c r="B173" i="18"/>
  <c r="Y167" i="18"/>
  <c r="X167" i="18"/>
  <c r="W167" i="18"/>
  <c r="V167" i="18"/>
  <c r="U167" i="18"/>
  <c r="T167" i="18"/>
  <c r="S167" i="18"/>
  <c r="R167" i="18"/>
  <c r="Q167" i="18"/>
  <c r="P167" i="18"/>
  <c r="O167" i="18"/>
  <c r="N167" i="18"/>
  <c r="M167" i="18"/>
  <c r="L167" i="18"/>
  <c r="K167" i="18"/>
  <c r="J167" i="18"/>
  <c r="I167" i="18"/>
  <c r="H167" i="18"/>
  <c r="G167" i="18"/>
  <c r="F167" i="18"/>
  <c r="E167" i="18"/>
  <c r="D167" i="18"/>
  <c r="C167" i="18"/>
  <c r="B167" i="18"/>
  <c r="B161" i="18"/>
  <c r="B160" i="18"/>
  <c r="B159" i="18"/>
  <c r="B158" i="18"/>
  <c r="B157" i="18"/>
  <c r="B156" i="18"/>
  <c r="B155" i="18"/>
  <c r="B154" i="18"/>
  <c r="B153" i="18"/>
  <c r="B152" i="18"/>
  <c r="B151" i="18"/>
  <c r="B150" i="18"/>
  <c r="B149" i="18"/>
  <c r="B148" i="18"/>
  <c r="B147" i="18"/>
  <c r="B146" i="18"/>
  <c r="B145" i="18"/>
  <c r="B144" i="18"/>
  <c r="B143" i="18"/>
  <c r="B142" i="18"/>
  <c r="B141" i="18"/>
  <c r="B140" i="18"/>
  <c r="B139" i="18"/>
  <c r="B138" i="18"/>
  <c r="B65" i="18"/>
  <c r="B64" i="18"/>
  <c r="B63" i="18"/>
  <c r="B62" i="18"/>
  <c r="B61" i="18"/>
  <c r="B60" i="18"/>
  <c r="B59" i="18"/>
  <c r="B58" i="18"/>
  <c r="B57" i="18"/>
  <c r="B56" i="18"/>
  <c r="B55" i="18"/>
  <c r="B54" i="18"/>
  <c r="B53" i="18"/>
  <c r="B52" i="18"/>
  <c r="B51" i="18"/>
  <c r="B50" i="18"/>
  <c r="B49" i="18"/>
  <c r="B48" i="18"/>
  <c r="B47" i="18"/>
  <c r="B46" i="18"/>
  <c r="B45" i="18"/>
  <c r="B44" i="18"/>
  <c r="B43" i="18"/>
  <c r="B42" i="18"/>
  <c r="I161" i="18"/>
  <c r="H161" i="18"/>
  <c r="I160" i="18"/>
  <c r="H160" i="18"/>
  <c r="I159" i="18"/>
  <c r="H159" i="18"/>
  <c r="I158" i="18"/>
  <c r="H158" i="18"/>
  <c r="I157" i="18"/>
  <c r="H157" i="18"/>
  <c r="I156" i="18"/>
  <c r="H156" i="18"/>
  <c r="I155" i="18"/>
  <c r="H155" i="18"/>
  <c r="I154" i="18"/>
  <c r="H154" i="18"/>
  <c r="I153" i="18"/>
  <c r="H153" i="18"/>
  <c r="I152" i="18"/>
  <c r="H152" i="18"/>
  <c r="I151" i="18"/>
  <c r="H151" i="18"/>
  <c r="I150" i="18"/>
  <c r="H150" i="18"/>
  <c r="I149" i="18"/>
  <c r="H149" i="18"/>
  <c r="I148" i="18"/>
  <c r="H148" i="18"/>
  <c r="I147" i="18"/>
  <c r="H147" i="18"/>
  <c r="I146" i="18"/>
  <c r="H146" i="18"/>
  <c r="I145" i="18"/>
  <c r="H145" i="18"/>
  <c r="I144" i="18"/>
  <c r="H144" i="18"/>
  <c r="I143" i="18"/>
  <c r="H143" i="18"/>
  <c r="I142" i="18"/>
  <c r="H142" i="18"/>
  <c r="I141" i="18"/>
  <c r="H141" i="18"/>
  <c r="I140" i="18"/>
  <c r="H140" i="18"/>
  <c r="I139" i="18"/>
  <c r="H139" i="18"/>
  <c r="I138" i="18"/>
  <c r="H138" i="18"/>
  <c r="E22" i="16"/>
  <c r="E21" i="16"/>
  <c r="E22" i="15"/>
  <c r="E21" i="15"/>
  <c r="E22" i="14"/>
  <c r="E21" i="14"/>
  <c r="E22" i="13"/>
  <c r="E21" i="13"/>
  <c r="E22" i="12"/>
  <c r="E21" i="12"/>
  <c r="E22" i="11"/>
  <c r="E21" i="11"/>
  <c r="E22" i="10"/>
  <c r="E21" i="10"/>
  <c r="E22" i="9"/>
  <c r="E21" i="9"/>
  <c r="E22" i="8"/>
  <c r="E21" i="8"/>
  <c r="E22" i="7"/>
  <c r="E21" i="7"/>
  <c r="E22" i="6"/>
  <c r="E21" i="6"/>
  <c r="E22" i="1"/>
  <c r="E21" i="1"/>
  <c r="E22" i="21"/>
  <c r="E21" i="21"/>
  <c r="E22" i="22"/>
  <c r="E21" i="22"/>
  <c r="E22" i="23"/>
  <c r="E21" i="23"/>
  <c r="E22" i="24"/>
  <c r="E21" i="24"/>
  <c r="E22" i="25"/>
  <c r="E21" i="25"/>
  <c r="E22" i="26"/>
  <c r="E21" i="26"/>
  <c r="E22" i="27"/>
  <c r="E21" i="27"/>
  <c r="E22" i="28"/>
  <c r="E21" i="28"/>
  <c r="E22" i="29"/>
  <c r="E21" i="29"/>
  <c r="E22" i="30"/>
  <c r="E21" i="30"/>
  <c r="E22" i="31"/>
  <c r="E21" i="31"/>
  <c r="E22" i="32"/>
  <c r="E21" i="32"/>
  <c r="B30" i="16" l="1"/>
  <c r="B30" i="15"/>
  <c r="B30" i="14"/>
  <c r="B30" i="13"/>
  <c r="B30" i="12"/>
  <c r="B30" i="11"/>
  <c r="B30" i="10"/>
  <c r="B30" i="9"/>
  <c r="B30" i="8"/>
  <c r="B30" i="7"/>
  <c r="B30" i="6"/>
  <c r="B30" i="1"/>
  <c r="B30" i="21"/>
  <c r="B30" i="22"/>
  <c r="B30" i="23"/>
  <c r="B30" i="24"/>
  <c r="B30" i="25"/>
  <c r="B30" i="26"/>
  <c r="B30" i="27"/>
  <c r="B30" i="28"/>
  <c r="B30" i="29"/>
  <c r="B30" i="30"/>
  <c r="B30" i="31"/>
  <c r="B30" i="32"/>
  <c r="G119" i="35"/>
  <c r="F119" i="35"/>
  <c r="E119" i="35"/>
  <c r="D119" i="35"/>
  <c r="C119" i="35"/>
  <c r="G118" i="35"/>
  <c r="F118" i="35"/>
  <c r="E118" i="35"/>
  <c r="D118" i="35"/>
  <c r="C118" i="35"/>
  <c r="G117" i="35"/>
  <c r="F117" i="35"/>
  <c r="E117" i="35"/>
  <c r="D117" i="35"/>
  <c r="C117" i="35"/>
  <c r="G116" i="35"/>
  <c r="F116" i="35"/>
  <c r="E116" i="35"/>
  <c r="D116" i="35"/>
  <c r="C116" i="35"/>
  <c r="G115" i="35"/>
  <c r="F115" i="35"/>
  <c r="E115" i="35"/>
  <c r="D115" i="35"/>
  <c r="C115" i="35"/>
  <c r="G114" i="35"/>
  <c r="F114" i="35"/>
  <c r="E114" i="35"/>
  <c r="D114" i="35"/>
  <c r="C114" i="35"/>
  <c r="G113" i="35"/>
  <c r="F113" i="35"/>
  <c r="E113" i="35"/>
  <c r="D113" i="35"/>
  <c r="C113" i="35"/>
  <c r="G112" i="35"/>
  <c r="F112" i="35"/>
  <c r="E112" i="35"/>
  <c r="D112" i="35"/>
  <c r="C112" i="35"/>
  <c r="G111" i="35"/>
  <c r="F111" i="35"/>
  <c r="E111" i="35"/>
  <c r="D111" i="35"/>
  <c r="C111" i="35"/>
  <c r="G110" i="35"/>
  <c r="F110" i="35"/>
  <c r="E110" i="35"/>
  <c r="D110" i="35"/>
  <c r="C110" i="35"/>
  <c r="G109" i="35"/>
  <c r="F109" i="35"/>
  <c r="E109" i="35"/>
  <c r="D109" i="35"/>
  <c r="C109" i="35"/>
  <c r="G108" i="35"/>
  <c r="F108" i="35"/>
  <c r="E108" i="35"/>
  <c r="D108" i="35"/>
  <c r="C108" i="35"/>
  <c r="G107" i="35"/>
  <c r="F107" i="35"/>
  <c r="E107" i="35"/>
  <c r="D107" i="35"/>
  <c r="C107" i="35"/>
  <c r="G106" i="35"/>
  <c r="F106" i="35"/>
  <c r="E106" i="35"/>
  <c r="D106" i="35"/>
  <c r="C106" i="35"/>
  <c r="G105" i="35"/>
  <c r="F105" i="35"/>
  <c r="E105" i="35"/>
  <c r="D105" i="35"/>
  <c r="C105" i="35"/>
  <c r="G104" i="35"/>
  <c r="F104" i="35"/>
  <c r="E104" i="35"/>
  <c r="D104" i="35"/>
  <c r="C104" i="35"/>
  <c r="G103" i="35"/>
  <c r="F103" i="35"/>
  <c r="E103" i="35"/>
  <c r="D103" i="35"/>
  <c r="C103" i="35"/>
  <c r="G102" i="35"/>
  <c r="F102" i="35"/>
  <c r="E102" i="35"/>
  <c r="D102" i="35"/>
  <c r="C102" i="35"/>
  <c r="G101" i="35"/>
  <c r="F101" i="35"/>
  <c r="E101" i="35"/>
  <c r="D101" i="35"/>
  <c r="C101" i="35"/>
  <c r="G100" i="35"/>
  <c r="F100" i="35"/>
  <c r="E100" i="35"/>
  <c r="D100" i="35"/>
  <c r="C100" i="35"/>
  <c r="G99" i="35"/>
  <c r="F99" i="35"/>
  <c r="E99" i="35"/>
  <c r="D99" i="35"/>
  <c r="C99" i="35"/>
  <c r="G98" i="35"/>
  <c r="F98" i="35"/>
  <c r="E98" i="35"/>
  <c r="D98" i="35"/>
  <c r="C98" i="35"/>
  <c r="G97" i="35"/>
  <c r="F97" i="35"/>
  <c r="E97" i="35"/>
  <c r="D97" i="35"/>
  <c r="C97" i="35"/>
  <c r="G96" i="35"/>
  <c r="F96" i="35"/>
  <c r="E96" i="35"/>
  <c r="D96" i="35"/>
  <c r="C96" i="35"/>
  <c r="G95" i="35"/>
  <c r="F95" i="35"/>
  <c r="E95" i="35"/>
  <c r="D95" i="35"/>
  <c r="C95" i="35"/>
  <c r="G94" i="35"/>
  <c r="F94" i="35"/>
  <c r="E94" i="35"/>
  <c r="D94" i="35"/>
  <c r="C94" i="35"/>
  <c r="G93" i="35"/>
  <c r="F93" i="35"/>
  <c r="E93" i="35"/>
  <c r="D93" i="35"/>
  <c r="C93" i="35"/>
  <c r="G92" i="35"/>
  <c r="F92" i="35"/>
  <c r="E92" i="35"/>
  <c r="D92" i="35"/>
  <c r="C92" i="35"/>
  <c r="G91" i="35"/>
  <c r="F91" i="35"/>
  <c r="E91" i="35"/>
  <c r="D91" i="35"/>
  <c r="C91" i="35"/>
  <c r="G90" i="35"/>
  <c r="F90" i="35"/>
  <c r="E90" i="35"/>
  <c r="D90" i="35"/>
  <c r="C90" i="35"/>
  <c r="G89" i="35"/>
  <c r="F89" i="35"/>
  <c r="E89" i="35"/>
  <c r="D89" i="35"/>
  <c r="C89" i="35"/>
  <c r="G88" i="35"/>
  <c r="F88" i="35"/>
  <c r="E88" i="35"/>
  <c r="D88" i="35"/>
  <c r="C88" i="35"/>
  <c r="G87" i="35"/>
  <c r="F87" i="35"/>
  <c r="E87" i="35"/>
  <c r="D87" i="35"/>
  <c r="C87" i="35"/>
  <c r="G86" i="35"/>
  <c r="F86" i="35"/>
  <c r="E86" i="35"/>
  <c r="D86" i="35"/>
  <c r="C86" i="35"/>
  <c r="G85" i="35"/>
  <c r="F85" i="35"/>
  <c r="E85" i="35"/>
  <c r="D85" i="35"/>
  <c r="C85" i="35"/>
  <c r="G84" i="35"/>
  <c r="F84" i="35"/>
  <c r="E84" i="35"/>
  <c r="D84" i="35"/>
  <c r="C84" i="35"/>
  <c r="G83" i="35"/>
  <c r="F83" i="35"/>
  <c r="E83" i="35"/>
  <c r="D83" i="35"/>
  <c r="C83" i="35"/>
  <c r="G82" i="35"/>
  <c r="F82" i="35"/>
  <c r="E82" i="35"/>
  <c r="D82" i="35"/>
  <c r="C82" i="35"/>
  <c r="G81" i="35"/>
  <c r="F81" i="35"/>
  <c r="E81" i="35"/>
  <c r="D81" i="35"/>
  <c r="C81" i="35"/>
  <c r="G80" i="35"/>
  <c r="F80" i="35"/>
  <c r="E80" i="35"/>
  <c r="D80" i="35"/>
  <c r="C80" i="35"/>
  <c r="G79" i="35"/>
  <c r="F79" i="35"/>
  <c r="E79" i="35"/>
  <c r="D79" i="35"/>
  <c r="C79" i="35"/>
  <c r="G78" i="35"/>
  <c r="F78" i="35"/>
  <c r="E78" i="35"/>
  <c r="D78" i="35"/>
  <c r="C78" i="35"/>
  <c r="G77" i="35"/>
  <c r="F77" i="35"/>
  <c r="E77" i="35"/>
  <c r="D77" i="35"/>
  <c r="C77" i="35"/>
  <c r="G76" i="35"/>
  <c r="F76" i="35"/>
  <c r="E76" i="35"/>
  <c r="D76" i="35"/>
  <c r="C76" i="35"/>
  <c r="G75" i="35"/>
  <c r="F75" i="35"/>
  <c r="E75" i="35"/>
  <c r="D75" i="35"/>
  <c r="C75" i="35"/>
  <c r="G74" i="35"/>
  <c r="F74" i="35"/>
  <c r="E74" i="35"/>
  <c r="D74" i="35"/>
  <c r="C74" i="35"/>
  <c r="G73" i="35"/>
  <c r="F73" i="35"/>
  <c r="E73" i="35"/>
  <c r="D73" i="35"/>
  <c r="C73" i="35"/>
  <c r="G72" i="35"/>
  <c r="F72" i="35"/>
  <c r="E72" i="35"/>
  <c r="D72" i="35"/>
  <c r="C72" i="35"/>
  <c r="G71" i="35"/>
  <c r="F71" i="35"/>
  <c r="E71" i="35"/>
  <c r="D71" i="35"/>
  <c r="C71" i="35"/>
  <c r="G70" i="35"/>
  <c r="F70" i="35"/>
  <c r="E70" i="35"/>
  <c r="D70" i="35"/>
  <c r="C70" i="35"/>
  <c r="G69" i="35"/>
  <c r="F69" i="35"/>
  <c r="E69" i="35"/>
  <c r="D69" i="35"/>
  <c r="C69" i="35"/>
  <c r="G68" i="35"/>
  <c r="F68" i="35"/>
  <c r="E68" i="35"/>
  <c r="D68" i="35"/>
  <c r="C68" i="35"/>
  <c r="G67" i="35"/>
  <c r="F67" i="35"/>
  <c r="E67" i="35"/>
  <c r="D67" i="35"/>
  <c r="C67" i="35"/>
  <c r="G66" i="35"/>
  <c r="F66" i="35"/>
  <c r="E66" i="35"/>
  <c r="D66" i="35"/>
  <c r="C66" i="35"/>
  <c r="G65" i="35"/>
  <c r="F65" i="35"/>
  <c r="E65" i="35"/>
  <c r="D65" i="35"/>
  <c r="C65" i="35"/>
  <c r="G64" i="35"/>
  <c r="F64" i="35"/>
  <c r="E64" i="35"/>
  <c r="D64" i="35"/>
  <c r="C64" i="35"/>
  <c r="G63" i="35"/>
  <c r="F63" i="35"/>
  <c r="E63" i="35"/>
  <c r="D63" i="35"/>
  <c r="C63" i="35"/>
  <c r="G62" i="35"/>
  <c r="F62" i="35"/>
  <c r="E62" i="35"/>
  <c r="D62" i="35"/>
  <c r="C62" i="35"/>
  <c r="G61" i="35"/>
  <c r="F61" i="35"/>
  <c r="E61" i="35"/>
  <c r="D61" i="35"/>
  <c r="C61" i="35"/>
  <c r="G60" i="35"/>
  <c r="F60" i="35"/>
  <c r="E60" i="35"/>
  <c r="D60" i="35"/>
  <c r="C60" i="35"/>
  <c r="G59" i="35"/>
  <c r="F59" i="35"/>
  <c r="E59" i="35"/>
  <c r="D59" i="35"/>
  <c r="C59" i="35"/>
  <c r="G58" i="35"/>
  <c r="F58" i="35"/>
  <c r="E58" i="35"/>
  <c r="D58" i="35"/>
  <c r="C58" i="35"/>
  <c r="G57" i="35"/>
  <c r="F57" i="35"/>
  <c r="E57" i="35"/>
  <c r="D57" i="35"/>
  <c r="C57" i="35"/>
  <c r="G56" i="35"/>
  <c r="F56" i="35"/>
  <c r="E56" i="35"/>
  <c r="D56" i="35"/>
  <c r="C56" i="35"/>
  <c r="G55" i="35"/>
  <c r="F55" i="35"/>
  <c r="E55" i="35"/>
  <c r="D55" i="35"/>
  <c r="C55" i="35"/>
  <c r="G54" i="35"/>
  <c r="F54" i="35"/>
  <c r="E54" i="35"/>
  <c r="D54" i="35"/>
  <c r="C54" i="35"/>
  <c r="G53" i="35"/>
  <c r="F53" i="35"/>
  <c r="E53" i="35"/>
  <c r="D53" i="35"/>
  <c r="C53" i="35"/>
  <c r="G52" i="35"/>
  <c r="F52" i="35"/>
  <c r="E52" i="35"/>
  <c r="D52" i="35"/>
  <c r="C52" i="35"/>
  <c r="G51" i="35"/>
  <c r="F51" i="35"/>
  <c r="E51" i="35"/>
  <c r="D51" i="35"/>
  <c r="C51" i="35"/>
  <c r="G50" i="35"/>
  <c r="F50" i="35"/>
  <c r="E50" i="35"/>
  <c r="D50" i="35"/>
  <c r="C50" i="35"/>
  <c r="G49" i="35"/>
  <c r="F49" i="35"/>
  <c r="E49" i="35"/>
  <c r="D49" i="35"/>
  <c r="C49" i="35"/>
  <c r="G48" i="35"/>
  <c r="F48" i="35"/>
  <c r="E48" i="35"/>
  <c r="D48" i="35"/>
  <c r="C48" i="35"/>
  <c r="G47" i="35"/>
  <c r="F47" i="35"/>
  <c r="E47" i="35"/>
  <c r="D47" i="35"/>
  <c r="C47" i="35"/>
  <c r="G46" i="35"/>
  <c r="F46" i="35"/>
  <c r="E46" i="35"/>
  <c r="D46" i="35"/>
  <c r="C46" i="35"/>
  <c r="G45" i="35"/>
  <c r="F45" i="35"/>
  <c r="E45" i="35"/>
  <c r="D45" i="35"/>
  <c r="C45" i="35"/>
  <c r="G44" i="35"/>
  <c r="F44" i="35"/>
  <c r="E44" i="35"/>
  <c r="D44" i="35"/>
  <c r="C44" i="35"/>
  <c r="G43" i="35"/>
  <c r="F43" i="35"/>
  <c r="E43" i="35"/>
  <c r="D43" i="35"/>
  <c r="C43" i="35"/>
  <c r="G42" i="35"/>
  <c r="F42" i="35"/>
  <c r="E42" i="35"/>
  <c r="D42" i="35"/>
  <c r="C42" i="35"/>
  <c r="G41" i="35"/>
  <c r="F41" i="35"/>
  <c r="E41" i="35"/>
  <c r="D41" i="35"/>
  <c r="C41" i="35"/>
  <c r="G40" i="35"/>
  <c r="F40" i="35"/>
  <c r="E40" i="35"/>
  <c r="D40" i="35"/>
  <c r="C40" i="35"/>
  <c r="G39" i="35"/>
  <c r="F39" i="35"/>
  <c r="E39" i="35"/>
  <c r="D39" i="35"/>
  <c r="C39" i="35"/>
  <c r="G38" i="35"/>
  <c r="F38" i="35"/>
  <c r="E38" i="35"/>
  <c r="D38" i="35"/>
  <c r="C38" i="35"/>
  <c r="G37" i="35"/>
  <c r="F37" i="35"/>
  <c r="E37" i="35"/>
  <c r="D37" i="35"/>
  <c r="C37" i="35"/>
  <c r="G36" i="35"/>
  <c r="F36" i="35"/>
  <c r="E36" i="35"/>
  <c r="D36" i="35"/>
  <c r="C36" i="35"/>
  <c r="G35" i="35"/>
  <c r="F35" i="35"/>
  <c r="E35" i="35"/>
  <c r="D35" i="35"/>
  <c r="C35" i="35"/>
  <c r="G34" i="35"/>
  <c r="F34" i="35"/>
  <c r="E34" i="35"/>
  <c r="D34" i="35"/>
  <c r="C34" i="35"/>
  <c r="G33" i="35"/>
  <c r="F33" i="35"/>
  <c r="E33" i="35"/>
  <c r="D33" i="35"/>
  <c r="C33" i="35"/>
  <c r="G32" i="35"/>
  <c r="F32" i="35"/>
  <c r="E32" i="35"/>
  <c r="D32" i="35"/>
  <c r="C32" i="35"/>
  <c r="G31" i="35"/>
  <c r="F31" i="35"/>
  <c r="E31" i="35"/>
  <c r="D31" i="35"/>
  <c r="C31" i="35"/>
  <c r="G30" i="35"/>
  <c r="F30" i="35"/>
  <c r="E30" i="35"/>
  <c r="D30" i="35"/>
  <c r="C30" i="35"/>
  <c r="G29" i="35"/>
  <c r="F29" i="35"/>
  <c r="E29" i="35"/>
  <c r="D29" i="35"/>
  <c r="C29" i="35"/>
  <c r="G28" i="35"/>
  <c r="F28" i="35"/>
  <c r="E28" i="35"/>
  <c r="D28" i="35"/>
  <c r="C28" i="35"/>
  <c r="E27" i="16"/>
  <c r="FD27" i="41"/>
  <c r="FD26" i="41"/>
  <c r="FD25" i="41"/>
  <c r="FD24" i="41"/>
  <c r="FD23" i="41"/>
  <c r="FD22" i="41"/>
  <c r="FD21" i="41"/>
  <c r="FD20" i="41"/>
  <c r="FD19" i="41"/>
  <c r="FD18" i="41"/>
  <c r="FD17" i="41"/>
  <c r="FD16" i="41"/>
  <c r="FD15" i="41"/>
  <c r="FD14" i="41"/>
  <c r="FD13" i="41"/>
  <c r="FD12" i="41"/>
  <c r="FD11" i="41"/>
  <c r="FD10" i="41"/>
  <c r="FD9" i="41"/>
  <c r="FD8" i="41"/>
  <c r="FD7" i="41"/>
  <c r="FD6" i="41"/>
  <c r="FD5" i="41"/>
  <c r="FD4" i="41"/>
  <c r="FC27" i="41"/>
  <c r="FC26" i="41"/>
  <c r="FC25" i="41"/>
  <c r="FC24" i="41"/>
  <c r="FC23" i="41"/>
  <c r="FC22" i="41"/>
  <c r="FC21" i="41"/>
  <c r="FC20" i="41"/>
  <c r="FC19" i="41"/>
  <c r="FC18" i="41"/>
  <c r="FC17" i="41"/>
  <c r="FC16" i="41"/>
  <c r="FC15" i="41"/>
  <c r="FC14" i="41"/>
  <c r="FC13" i="41"/>
  <c r="FC12" i="41"/>
  <c r="FC11" i="41"/>
  <c r="FC10" i="41"/>
  <c r="FC9" i="41"/>
  <c r="FC8" i="41"/>
  <c r="FC7" i="41"/>
  <c r="FC6" i="41"/>
  <c r="FC5" i="41"/>
  <c r="FC4" i="41"/>
  <c r="FD2" i="41"/>
  <c r="FC2" i="41"/>
  <c r="FB27" i="41"/>
  <c r="FA27" i="41"/>
  <c r="EZ27" i="41"/>
  <c r="EY27" i="41"/>
  <c r="FB26" i="41"/>
  <c r="FA26" i="41"/>
  <c r="EZ26" i="41"/>
  <c r="EY26" i="41"/>
  <c r="FB25" i="41"/>
  <c r="FA25" i="41"/>
  <c r="EZ25" i="41"/>
  <c r="EY25" i="41"/>
  <c r="FB24" i="41"/>
  <c r="FA24" i="41"/>
  <c r="EZ24" i="41"/>
  <c r="EY24" i="41"/>
  <c r="FB23" i="41"/>
  <c r="FA23" i="41"/>
  <c r="EZ23" i="41"/>
  <c r="EY23" i="41"/>
  <c r="FB22" i="41"/>
  <c r="FA22" i="41"/>
  <c r="EZ22" i="41"/>
  <c r="EY22" i="41"/>
  <c r="FB21" i="41"/>
  <c r="FA21" i="41"/>
  <c r="EZ21" i="41"/>
  <c r="EY21" i="41"/>
  <c r="FB20" i="41"/>
  <c r="FA20" i="41"/>
  <c r="EZ20" i="41"/>
  <c r="EY20" i="41"/>
  <c r="FB19" i="41"/>
  <c r="FA19" i="41"/>
  <c r="EZ19" i="41"/>
  <c r="EY19" i="41"/>
  <c r="FB18" i="41"/>
  <c r="FA18" i="41"/>
  <c r="EZ18" i="41"/>
  <c r="EY18" i="41"/>
  <c r="FB17" i="41"/>
  <c r="FA17" i="41"/>
  <c r="EZ17" i="41"/>
  <c r="EY17" i="41"/>
  <c r="FB16" i="41"/>
  <c r="FA16" i="41"/>
  <c r="EZ16" i="41"/>
  <c r="EY16" i="41"/>
  <c r="FB15" i="41"/>
  <c r="FA15" i="41"/>
  <c r="EZ15" i="41"/>
  <c r="EY15" i="41"/>
  <c r="FB14" i="41"/>
  <c r="FA14" i="41"/>
  <c r="EZ14" i="41"/>
  <c r="EY14" i="41"/>
  <c r="FB13" i="41"/>
  <c r="FA13" i="41"/>
  <c r="EZ13" i="41"/>
  <c r="EY13" i="41"/>
  <c r="FB12" i="41"/>
  <c r="FA12" i="41"/>
  <c r="EZ12" i="41"/>
  <c r="EY12" i="41"/>
  <c r="FB11" i="41"/>
  <c r="FA11" i="41"/>
  <c r="EZ11" i="41"/>
  <c r="EY11" i="41"/>
  <c r="FB10" i="41"/>
  <c r="FA10" i="41"/>
  <c r="EZ10" i="41"/>
  <c r="EY10" i="41"/>
  <c r="FB9" i="41"/>
  <c r="FA9" i="41"/>
  <c r="EZ9" i="41"/>
  <c r="EY9" i="41"/>
  <c r="FB8" i="41"/>
  <c r="FA8" i="41"/>
  <c r="EZ8" i="41"/>
  <c r="EY8" i="41"/>
  <c r="FB7" i="41"/>
  <c r="FA7" i="41"/>
  <c r="EZ7" i="41"/>
  <c r="EY7" i="41"/>
  <c r="FB6" i="41"/>
  <c r="FA6" i="41"/>
  <c r="EZ6" i="41"/>
  <c r="EY6" i="41"/>
  <c r="FB5" i="41"/>
  <c r="FA5" i="41"/>
  <c r="EZ5" i="41"/>
  <c r="EY5" i="41"/>
  <c r="FB4" i="41"/>
  <c r="FA4" i="41"/>
  <c r="EZ4" i="41"/>
  <c r="EY4" i="41"/>
  <c r="EX2" i="41"/>
  <c r="EW2" i="41"/>
  <c r="EV2" i="41"/>
  <c r="EU2" i="41"/>
  <c r="ET2" i="41"/>
  <c r="ES2" i="41"/>
  <c r="ET27" i="41"/>
  <c r="ET26" i="41"/>
  <c r="ET25" i="41"/>
  <c r="ET24" i="41"/>
  <c r="ET23" i="41"/>
  <c r="ET22" i="41"/>
  <c r="ET21" i="41"/>
  <c r="ET20" i="41"/>
  <c r="ET19" i="41"/>
  <c r="ET18" i="41"/>
  <c r="ET17" i="41"/>
  <c r="ET16" i="41"/>
  <c r="ET15" i="41"/>
  <c r="ET14" i="41"/>
  <c r="ET13" i="41"/>
  <c r="ET12" i="41"/>
  <c r="ET11" i="41"/>
  <c r="ET10" i="41"/>
  <c r="ET9" i="41"/>
  <c r="ET8" i="41"/>
  <c r="ET7" i="41"/>
  <c r="ET6" i="41"/>
  <c r="ET5" i="41"/>
  <c r="ET4" i="41"/>
  <c r="ES27" i="41"/>
  <c r="ES26" i="41"/>
  <c r="ES25" i="41"/>
  <c r="ES24" i="41"/>
  <c r="ES23" i="41"/>
  <c r="ES22" i="41"/>
  <c r="ES21" i="41"/>
  <c r="ES20" i="41"/>
  <c r="ES19" i="41"/>
  <c r="ES18" i="41"/>
  <c r="ES17" i="41"/>
  <c r="ES16" i="41"/>
  <c r="ES15" i="41"/>
  <c r="ES14" i="41"/>
  <c r="ES13" i="41"/>
  <c r="ES12" i="41"/>
  <c r="ES11" i="41"/>
  <c r="ES10" i="41"/>
  <c r="ES9" i="41"/>
  <c r="ES8" i="41"/>
  <c r="ES7" i="41"/>
  <c r="ES6" i="41"/>
  <c r="ES5" i="41"/>
  <c r="ES4" i="41"/>
  <c r="EQ2" i="41"/>
  <c r="ER2" i="41"/>
  <c r="V42" i="19"/>
  <c r="A99" i="16" s="1"/>
  <c r="V25" i="19"/>
  <c r="F91" i="18" s="1"/>
  <c r="V22" i="19"/>
  <c r="F90" i="18" s="1"/>
  <c r="V19" i="19"/>
  <c r="F89" i="18" s="1"/>
  <c r="V16" i="19"/>
  <c r="F88" i="18" s="1"/>
  <c r="BR39" i="18"/>
  <c r="N69" i="18"/>
  <c r="L83" i="18"/>
  <c r="AC65" i="18"/>
  <c r="AB65" i="18"/>
  <c r="AA65" i="18"/>
  <c r="Z65" i="18"/>
  <c r="Y65" i="18"/>
  <c r="X65" i="18"/>
  <c r="W65" i="18"/>
  <c r="V65" i="18"/>
  <c r="U65" i="18"/>
  <c r="T65" i="18"/>
  <c r="S65" i="18"/>
  <c r="R65" i="18"/>
  <c r="AC64" i="18"/>
  <c r="AB64" i="18"/>
  <c r="AA64" i="18"/>
  <c r="Z64" i="18"/>
  <c r="Y64" i="18"/>
  <c r="X64" i="18"/>
  <c r="W64" i="18"/>
  <c r="V64" i="18"/>
  <c r="U64" i="18"/>
  <c r="T64" i="18"/>
  <c r="S64" i="18"/>
  <c r="R64" i="18"/>
  <c r="AC63" i="18"/>
  <c r="AB63" i="18"/>
  <c r="AA63" i="18"/>
  <c r="Z63" i="18"/>
  <c r="Y63" i="18"/>
  <c r="X63" i="18"/>
  <c r="W63" i="18"/>
  <c r="V63" i="18"/>
  <c r="U63" i="18"/>
  <c r="T63" i="18"/>
  <c r="S63" i="18"/>
  <c r="R63" i="18"/>
  <c r="AC62" i="18"/>
  <c r="AB62" i="18"/>
  <c r="AA62" i="18"/>
  <c r="Z62" i="18"/>
  <c r="Y62" i="18"/>
  <c r="X62" i="18"/>
  <c r="W62" i="18"/>
  <c r="V62" i="18"/>
  <c r="U62" i="18"/>
  <c r="T62" i="18"/>
  <c r="S62" i="18"/>
  <c r="R62" i="18"/>
  <c r="AC61" i="18"/>
  <c r="AB61" i="18"/>
  <c r="AA61" i="18"/>
  <c r="Z61" i="18"/>
  <c r="Y61" i="18"/>
  <c r="X61" i="18"/>
  <c r="W61" i="18"/>
  <c r="V61" i="18"/>
  <c r="U61" i="18"/>
  <c r="T61" i="18"/>
  <c r="S61" i="18"/>
  <c r="R61" i="18"/>
  <c r="AC60" i="18"/>
  <c r="AB60" i="18"/>
  <c r="AA60" i="18"/>
  <c r="Z60" i="18"/>
  <c r="Y60" i="18"/>
  <c r="X60" i="18"/>
  <c r="W60" i="18"/>
  <c r="V60" i="18"/>
  <c r="U60" i="18"/>
  <c r="T60" i="18"/>
  <c r="S60" i="18"/>
  <c r="R60" i="18"/>
  <c r="AC59" i="18"/>
  <c r="AB59" i="18"/>
  <c r="AA59" i="18"/>
  <c r="Z59" i="18"/>
  <c r="Y59" i="18"/>
  <c r="X59" i="18"/>
  <c r="W59" i="18"/>
  <c r="V59" i="18"/>
  <c r="U59" i="18"/>
  <c r="T59" i="18"/>
  <c r="S59" i="18"/>
  <c r="R59" i="18"/>
  <c r="AC58" i="18"/>
  <c r="AB58" i="18"/>
  <c r="AA58" i="18"/>
  <c r="Z58" i="18"/>
  <c r="Y58" i="18"/>
  <c r="X58" i="18"/>
  <c r="W58" i="18"/>
  <c r="V58" i="18"/>
  <c r="U58" i="18"/>
  <c r="T58" i="18"/>
  <c r="S58" i="18"/>
  <c r="R58" i="18"/>
  <c r="AC57" i="18"/>
  <c r="AB57" i="18"/>
  <c r="AA57" i="18"/>
  <c r="Z57" i="18"/>
  <c r="Y57" i="18"/>
  <c r="X57" i="18"/>
  <c r="W57" i="18"/>
  <c r="V57" i="18"/>
  <c r="U57" i="18"/>
  <c r="T57" i="18"/>
  <c r="S57" i="18"/>
  <c r="R57" i="18"/>
  <c r="AC56" i="18"/>
  <c r="AB56" i="18"/>
  <c r="AA56" i="18"/>
  <c r="Z56" i="18"/>
  <c r="Y56" i="18"/>
  <c r="X56" i="18"/>
  <c r="W56" i="18"/>
  <c r="V56" i="18"/>
  <c r="U56" i="18"/>
  <c r="T56" i="18"/>
  <c r="S56" i="18"/>
  <c r="R56" i="18"/>
  <c r="AC55" i="18"/>
  <c r="AB55" i="18"/>
  <c r="AA55" i="18"/>
  <c r="Z55" i="18"/>
  <c r="Y55" i="18"/>
  <c r="X55" i="18"/>
  <c r="W55" i="18"/>
  <c r="V55" i="18"/>
  <c r="U55" i="18"/>
  <c r="T55" i="18"/>
  <c r="S55" i="18"/>
  <c r="R55" i="18"/>
  <c r="AC54" i="18"/>
  <c r="AB54" i="18"/>
  <c r="AA54" i="18"/>
  <c r="Z54" i="18"/>
  <c r="Y54" i="18"/>
  <c r="X54" i="18"/>
  <c r="W54" i="18"/>
  <c r="V54" i="18"/>
  <c r="U54" i="18"/>
  <c r="T54" i="18"/>
  <c r="S54" i="18"/>
  <c r="R54" i="18"/>
  <c r="AC53" i="18"/>
  <c r="AB53" i="18"/>
  <c r="AA53" i="18"/>
  <c r="Z53" i="18"/>
  <c r="Y53" i="18"/>
  <c r="X53" i="18"/>
  <c r="W53" i="18"/>
  <c r="V53" i="18"/>
  <c r="U53" i="18"/>
  <c r="T53" i="18"/>
  <c r="S53" i="18"/>
  <c r="R53" i="18"/>
  <c r="AC52" i="18"/>
  <c r="AB52" i="18"/>
  <c r="AA52" i="18"/>
  <c r="Z52" i="18"/>
  <c r="Y52" i="18"/>
  <c r="X52" i="18"/>
  <c r="W52" i="18"/>
  <c r="V52" i="18"/>
  <c r="U52" i="18"/>
  <c r="T52" i="18"/>
  <c r="S52" i="18"/>
  <c r="R52" i="18"/>
  <c r="AC51" i="18"/>
  <c r="AB51" i="18"/>
  <c r="AA51" i="18"/>
  <c r="Z51" i="18"/>
  <c r="Y51" i="18"/>
  <c r="X51" i="18"/>
  <c r="W51" i="18"/>
  <c r="V51" i="18"/>
  <c r="U51" i="18"/>
  <c r="T51" i="18"/>
  <c r="S51" i="18"/>
  <c r="R51" i="18"/>
  <c r="AC50" i="18"/>
  <c r="AB50" i="18"/>
  <c r="AA50" i="18"/>
  <c r="Z50" i="18"/>
  <c r="Y50" i="18"/>
  <c r="X50" i="18"/>
  <c r="W50" i="18"/>
  <c r="V50" i="18"/>
  <c r="U50" i="18"/>
  <c r="T50" i="18"/>
  <c r="S50" i="18"/>
  <c r="R50" i="18"/>
  <c r="AC49" i="18"/>
  <c r="AB49" i="18"/>
  <c r="AA49" i="18"/>
  <c r="Z49" i="18"/>
  <c r="Y49" i="18"/>
  <c r="X49" i="18"/>
  <c r="W49" i="18"/>
  <c r="V49" i="18"/>
  <c r="U49" i="18"/>
  <c r="T49" i="18"/>
  <c r="S49" i="18"/>
  <c r="R49" i="18"/>
  <c r="AC48" i="18"/>
  <c r="AB48" i="18"/>
  <c r="AA48" i="18"/>
  <c r="Z48" i="18"/>
  <c r="Y48" i="18"/>
  <c r="X48" i="18"/>
  <c r="W48" i="18"/>
  <c r="V48" i="18"/>
  <c r="U48" i="18"/>
  <c r="T48" i="18"/>
  <c r="S48" i="18"/>
  <c r="R48" i="18"/>
  <c r="AC47" i="18"/>
  <c r="AB47" i="18"/>
  <c r="AA47" i="18"/>
  <c r="Z47" i="18"/>
  <c r="Y47" i="18"/>
  <c r="X47" i="18"/>
  <c r="W47" i="18"/>
  <c r="V47" i="18"/>
  <c r="U47" i="18"/>
  <c r="T47" i="18"/>
  <c r="S47" i="18"/>
  <c r="R47" i="18"/>
  <c r="AC46" i="18"/>
  <c r="AB46" i="18"/>
  <c r="AA46" i="18"/>
  <c r="Z46" i="18"/>
  <c r="Y46" i="18"/>
  <c r="X46" i="18"/>
  <c r="W46" i="18"/>
  <c r="V46" i="18"/>
  <c r="U46" i="18"/>
  <c r="T46" i="18"/>
  <c r="S46" i="18"/>
  <c r="R46" i="18"/>
  <c r="AC45" i="18"/>
  <c r="AB45" i="18"/>
  <c r="AA45" i="18"/>
  <c r="Z45" i="18"/>
  <c r="Y45" i="18"/>
  <c r="X45" i="18"/>
  <c r="W45" i="18"/>
  <c r="V45" i="18"/>
  <c r="U45" i="18"/>
  <c r="T45" i="18"/>
  <c r="S45" i="18"/>
  <c r="R45" i="18"/>
  <c r="AC44" i="18"/>
  <c r="AB44" i="18"/>
  <c r="AA44" i="18"/>
  <c r="Z44" i="18"/>
  <c r="Y44" i="18"/>
  <c r="X44" i="18"/>
  <c r="W44" i="18"/>
  <c r="V44" i="18"/>
  <c r="U44" i="18"/>
  <c r="T44" i="18"/>
  <c r="S44" i="18"/>
  <c r="R44" i="18"/>
  <c r="AC43" i="18"/>
  <c r="AB43" i="18"/>
  <c r="AA43" i="18"/>
  <c r="Z43" i="18"/>
  <c r="Y43" i="18"/>
  <c r="X43" i="18"/>
  <c r="W43" i="18"/>
  <c r="V43" i="18"/>
  <c r="U43" i="18"/>
  <c r="T43" i="18"/>
  <c r="S43" i="18"/>
  <c r="R43" i="18"/>
  <c r="AC42" i="18"/>
  <c r="AB42" i="18"/>
  <c r="AA42" i="18"/>
  <c r="Z42" i="18"/>
  <c r="Y42" i="18"/>
  <c r="X42" i="18"/>
  <c r="W42" i="18"/>
  <c r="V42" i="18"/>
  <c r="U42" i="18"/>
  <c r="T42" i="18"/>
  <c r="S42" i="18"/>
  <c r="R42" i="18"/>
  <c r="V34" i="19"/>
  <c r="V31" i="19"/>
  <c r="M94" i="18" s="1"/>
  <c r="P71" i="18"/>
  <c r="V38" i="19"/>
  <c r="N80" i="18" s="1"/>
  <c r="V47" i="19"/>
  <c r="E101" i="18" s="1"/>
  <c r="V13" i="19"/>
  <c r="G33" i="15" s="1"/>
  <c r="B17" i="18"/>
  <c r="B18" i="18"/>
  <c r="B19" i="18"/>
  <c r="B20" i="18"/>
  <c r="B21" i="18"/>
  <c r="B22" i="18"/>
  <c r="B23" i="18"/>
  <c r="B24" i="18"/>
  <c r="B25" i="18"/>
  <c r="B26" i="18"/>
  <c r="B27" i="18"/>
  <c r="B28" i="18"/>
  <c r="C101" i="18"/>
  <c r="C113" i="18"/>
  <c r="BP65" i="18"/>
  <c r="BP64" i="18"/>
  <c r="BP63" i="18"/>
  <c r="BP62" i="18"/>
  <c r="BP61" i="18"/>
  <c r="BP60" i="18"/>
  <c r="BP59" i="18"/>
  <c r="BP58" i="18"/>
  <c r="BP57" i="18"/>
  <c r="BP56" i="18"/>
  <c r="BP55" i="18"/>
  <c r="BP54" i="18"/>
  <c r="BP53" i="18"/>
  <c r="BP52" i="18"/>
  <c r="BP51" i="18"/>
  <c r="BP50" i="18"/>
  <c r="BP49" i="18"/>
  <c r="BP48" i="18"/>
  <c r="BP47" i="18"/>
  <c r="BP46" i="18"/>
  <c r="BP45" i="18"/>
  <c r="BP44" i="18"/>
  <c r="BP43" i="18"/>
  <c r="BP42" i="18"/>
  <c r="BO65" i="18"/>
  <c r="BO64" i="18"/>
  <c r="BO63" i="18"/>
  <c r="BO62" i="18"/>
  <c r="BO61" i="18"/>
  <c r="BO60" i="18"/>
  <c r="BO59" i="18"/>
  <c r="BO58" i="18"/>
  <c r="BO57" i="18"/>
  <c r="BO56" i="18"/>
  <c r="BO55" i="18"/>
  <c r="BO54" i="18"/>
  <c r="BO53" i="18"/>
  <c r="BO52" i="18"/>
  <c r="BO51" i="18"/>
  <c r="BO50" i="18"/>
  <c r="BO49" i="18"/>
  <c r="BO48" i="18"/>
  <c r="BO47" i="18"/>
  <c r="BO46" i="18"/>
  <c r="BO45" i="18"/>
  <c r="BO44" i="18"/>
  <c r="BO43" i="18"/>
  <c r="BO42" i="18"/>
  <c r="J11" i="32"/>
  <c r="J10" i="32"/>
  <c r="J9" i="32"/>
  <c r="J7" i="32"/>
  <c r="J8" i="32" s="1"/>
  <c r="D11" i="32"/>
  <c r="D10" i="32"/>
  <c r="D9" i="32"/>
  <c r="D8" i="32"/>
  <c r="D7" i="32"/>
  <c r="J11" i="31"/>
  <c r="J10" i="31"/>
  <c r="J9" i="31"/>
  <c r="J7" i="31"/>
  <c r="F106" i="31" s="1"/>
  <c r="D11" i="31"/>
  <c r="D10" i="31"/>
  <c r="D9" i="31"/>
  <c r="D8" i="31"/>
  <c r="D7" i="31"/>
  <c r="J11" i="30"/>
  <c r="J10" i="30"/>
  <c r="J9" i="30"/>
  <c r="J7" i="30"/>
  <c r="F106" i="30" s="1"/>
  <c r="AN26" i="30" s="1"/>
  <c r="D11" i="30"/>
  <c r="D10" i="30"/>
  <c r="D9" i="30"/>
  <c r="D8" i="30"/>
  <c r="D7" i="30"/>
  <c r="J11" i="29"/>
  <c r="J10" i="29"/>
  <c r="J9" i="29"/>
  <c r="J7" i="29"/>
  <c r="J8" i="29" s="1"/>
  <c r="D11" i="29"/>
  <c r="D10" i="29"/>
  <c r="D9" i="29"/>
  <c r="D8" i="29"/>
  <c r="D7" i="29"/>
  <c r="J11" i="28"/>
  <c r="J10" i="28"/>
  <c r="J9" i="28"/>
  <c r="J7" i="28"/>
  <c r="J8" i="28" s="1"/>
  <c r="D11" i="28"/>
  <c r="D10" i="28"/>
  <c r="D9" i="28"/>
  <c r="D8" i="28"/>
  <c r="D7" i="28"/>
  <c r="J11" i="27"/>
  <c r="J10" i="27"/>
  <c r="J9" i="27"/>
  <c r="J7" i="27"/>
  <c r="J8" i="27" s="1"/>
  <c r="D11" i="27"/>
  <c r="D10" i="27"/>
  <c r="D9" i="27"/>
  <c r="D8" i="27"/>
  <c r="D7" i="27"/>
  <c r="J11" i="26"/>
  <c r="J10" i="26"/>
  <c r="J9" i="26"/>
  <c r="J7" i="26"/>
  <c r="F106" i="26" s="1"/>
  <c r="AN26" i="26" s="1"/>
  <c r="D11" i="26"/>
  <c r="D10" i="26"/>
  <c r="D9" i="26"/>
  <c r="D8" i="26"/>
  <c r="D7" i="26"/>
  <c r="J11" i="25"/>
  <c r="J10" i="25"/>
  <c r="J9" i="25"/>
  <c r="J7" i="25"/>
  <c r="H106" i="25" s="1"/>
  <c r="D11" i="25"/>
  <c r="D10" i="25"/>
  <c r="D9" i="25"/>
  <c r="D8" i="25"/>
  <c r="D7" i="25"/>
  <c r="J11" i="24"/>
  <c r="J10" i="24"/>
  <c r="J9" i="24"/>
  <c r="J7" i="24"/>
  <c r="J8" i="24" s="1"/>
  <c r="D11" i="24"/>
  <c r="D10" i="24"/>
  <c r="D9" i="24"/>
  <c r="D8" i="24"/>
  <c r="D7" i="24"/>
  <c r="J11" i="23"/>
  <c r="J10" i="23"/>
  <c r="J9" i="23"/>
  <c r="J7" i="23"/>
  <c r="I16" i="23" s="1"/>
  <c r="D11" i="23"/>
  <c r="D10" i="23"/>
  <c r="D9" i="23"/>
  <c r="D8" i="23"/>
  <c r="D7" i="23"/>
  <c r="J11" i="22"/>
  <c r="J10" i="22"/>
  <c r="J9" i="22"/>
  <c r="J7" i="22"/>
  <c r="I106" i="22" s="1"/>
  <c r="D11" i="22"/>
  <c r="D10" i="22"/>
  <c r="D9" i="22"/>
  <c r="D8" i="22"/>
  <c r="D7" i="22"/>
  <c r="J11" i="21"/>
  <c r="J10" i="21"/>
  <c r="J9" i="21"/>
  <c r="J7" i="21"/>
  <c r="I16" i="21" s="1"/>
  <c r="D11" i="21"/>
  <c r="D10" i="21"/>
  <c r="D9" i="21"/>
  <c r="D8" i="21"/>
  <c r="D7" i="21"/>
  <c r="J11" i="1"/>
  <c r="J10" i="1"/>
  <c r="J9" i="1"/>
  <c r="J7" i="1"/>
  <c r="G31" i="1" s="1"/>
  <c r="D11" i="1"/>
  <c r="D10" i="1"/>
  <c r="D9" i="1"/>
  <c r="D8" i="1"/>
  <c r="D7" i="1"/>
  <c r="J11" i="6"/>
  <c r="J10" i="6"/>
  <c r="J9" i="6"/>
  <c r="J7" i="6"/>
  <c r="J8" i="6" s="1"/>
  <c r="D11" i="6"/>
  <c r="D10" i="6"/>
  <c r="D9" i="6"/>
  <c r="D8" i="6"/>
  <c r="D7" i="6"/>
  <c r="J11" i="7"/>
  <c r="J10" i="7"/>
  <c r="J9" i="7"/>
  <c r="J7" i="7"/>
  <c r="G16" i="7" s="1"/>
  <c r="D11" i="7"/>
  <c r="D10" i="7"/>
  <c r="D9" i="7"/>
  <c r="D8" i="7"/>
  <c r="D7" i="7"/>
  <c r="J11" i="8"/>
  <c r="J10" i="8"/>
  <c r="J9" i="8"/>
  <c r="J7" i="8"/>
  <c r="D11" i="8"/>
  <c r="D10" i="8"/>
  <c r="D9" i="8"/>
  <c r="D8" i="8"/>
  <c r="D7" i="8"/>
  <c r="J11" i="9"/>
  <c r="J10" i="9"/>
  <c r="J9" i="9"/>
  <c r="J7" i="9"/>
  <c r="J8" i="9" s="1"/>
  <c r="D11" i="9"/>
  <c r="D10" i="9"/>
  <c r="D9" i="9"/>
  <c r="D8" i="9"/>
  <c r="D7" i="9"/>
  <c r="J11" i="10"/>
  <c r="J10" i="10"/>
  <c r="J9" i="10"/>
  <c r="J7" i="10"/>
  <c r="I106" i="10" s="1"/>
  <c r="D11" i="10"/>
  <c r="D10" i="10"/>
  <c r="D9" i="10"/>
  <c r="D8" i="10"/>
  <c r="D7" i="10"/>
  <c r="J11" i="11"/>
  <c r="J10" i="11"/>
  <c r="J9" i="11"/>
  <c r="J7" i="11"/>
  <c r="J8" i="11" s="1"/>
  <c r="D11" i="11"/>
  <c r="D10" i="11"/>
  <c r="D9" i="11"/>
  <c r="D8" i="11"/>
  <c r="D7" i="11"/>
  <c r="J11" i="12"/>
  <c r="J10" i="12"/>
  <c r="J9" i="12"/>
  <c r="J7" i="12"/>
  <c r="J8" i="12" s="1"/>
  <c r="D11" i="12"/>
  <c r="D10" i="12"/>
  <c r="D9" i="12"/>
  <c r="D8" i="12"/>
  <c r="D7" i="12"/>
  <c r="J11" i="13"/>
  <c r="J10" i="13"/>
  <c r="J9" i="13"/>
  <c r="J7" i="13"/>
  <c r="J8" i="13" s="1"/>
  <c r="D11" i="13"/>
  <c r="D10" i="13"/>
  <c r="D9" i="13"/>
  <c r="D8" i="13"/>
  <c r="D7" i="13"/>
  <c r="J11" i="14"/>
  <c r="J10" i="14"/>
  <c r="J9" i="14"/>
  <c r="J7" i="14"/>
  <c r="J8" i="14" s="1"/>
  <c r="D11" i="14"/>
  <c r="D10" i="14"/>
  <c r="D9" i="14"/>
  <c r="D8" i="14"/>
  <c r="D7" i="14"/>
  <c r="J11" i="15"/>
  <c r="J10" i="15"/>
  <c r="J9" i="15"/>
  <c r="J7" i="15"/>
  <c r="J8" i="15" s="1"/>
  <c r="D11" i="15"/>
  <c r="D10" i="15"/>
  <c r="D9" i="15"/>
  <c r="D8" i="15"/>
  <c r="D7" i="15"/>
  <c r="J11" i="16"/>
  <c r="J10" i="16"/>
  <c r="J9" i="16"/>
  <c r="J7" i="16"/>
  <c r="J8" i="16" s="1"/>
  <c r="D11" i="16"/>
  <c r="D10" i="16"/>
  <c r="D9" i="16"/>
  <c r="D8" i="16"/>
  <c r="D7" i="16"/>
  <c r="CF28" i="40"/>
  <c r="CF27" i="40"/>
  <c r="CF26" i="40"/>
  <c r="CF25" i="40"/>
  <c r="CF24" i="40"/>
  <c r="CF23" i="40"/>
  <c r="CF22" i="40"/>
  <c r="CF21" i="40"/>
  <c r="CF20" i="40"/>
  <c r="CF19" i="40"/>
  <c r="CF18" i="40"/>
  <c r="CF17" i="40"/>
  <c r="CF16" i="40"/>
  <c r="CF15" i="40"/>
  <c r="CF14" i="40"/>
  <c r="CF13" i="40"/>
  <c r="CF12" i="40"/>
  <c r="CF11" i="40"/>
  <c r="CF10" i="40"/>
  <c r="CF9" i="40"/>
  <c r="CF8" i="40"/>
  <c r="CF7" i="40"/>
  <c r="CF6" i="40"/>
  <c r="CE28" i="40"/>
  <c r="CE27" i="40"/>
  <c r="CE26" i="40"/>
  <c r="CE25" i="40"/>
  <c r="CE24" i="40"/>
  <c r="CE23" i="40"/>
  <c r="CE22" i="40"/>
  <c r="CE21" i="40"/>
  <c r="CE20" i="40"/>
  <c r="CE19" i="40"/>
  <c r="CE18" i="40"/>
  <c r="CE17" i="40"/>
  <c r="CE16" i="40"/>
  <c r="CE15" i="40"/>
  <c r="CE14" i="40"/>
  <c r="CE13" i="40"/>
  <c r="CE12" i="40"/>
  <c r="CE11" i="40"/>
  <c r="CE10" i="40"/>
  <c r="CE9" i="40"/>
  <c r="CE8" i="40"/>
  <c r="CE7" i="40"/>
  <c r="CE6" i="40"/>
  <c r="CD28" i="40"/>
  <c r="CD27" i="40"/>
  <c r="CD26" i="40"/>
  <c r="CD25" i="40"/>
  <c r="CD24" i="40"/>
  <c r="CD23" i="40"/>
  <c r="CD22" i="40"/>
  <c r="CD21" i="40"/>
  <c r="CD20" i="40"/>
  <c r="CD19" i="40"/>
  <c r="CD18" i="40"/>
  <c r="CD17" i="40"/>
  <c r="CD16" i="40"/>
  <c r="CD15" i="40"/>
  <c r="CD14" i="40"/>
  <c r="CD13" i="40"/>
  <c r="CD12" i="40"/>
  <c r="CD11" i="40"/>
  <c r="CD10" i="40"/>
  <c r="CD9" i="40"/>
  <c r="CD8" i="40"/>
  <c r="CD7" i="40"/>
  <c r="CD6" i="40"/>
  <c r="CC28" i="40"/>
  <c r="CC27" i="40"/>
  <c r="CC26" i="40"/>
  <c r="CC25" i="40"/>
  <c r="CC24" i="40"/>
  <c r="CC23" i="40"/>
  <c r="CC22" i="40"/>
  <c r="CC21" i="40"/>
  <c r="CC20" i="40"/>
  <c r="CC19" i="40"/>
  <c r="CC18" i="40"/>
  <c r="CC17" i="40"/>
  <c r="CC16" i="40"/>
  <c r="CC15" i="40"/>
  <c r="CC14" i="40"/>
  <c r="CC13" i="40"/>
  <c r="CC12" i="40"/>
  <c r="CC11" i="40"/>
  <c r="CC10" i="40"/>
  <c r="CC9" i="40"/>
  <c r="CC8" i="40"/>
  <c r="CC7" i="40"/>
  <c r="CC6" i="40"/>
  <c r="CB28" i="40"/>
  <c r="CB27" i="40"/>
  <c r="CB26" i="40"/>
  <c r="CB25" i="40"/>
  <c r="CB24" i="40"/>
  <c r="CB23" i="40"/>
  <c r="CB22" i="40"/>
  <c r="CB21" i="40"/>
  <c r="CB20" i="40"/>
  <c r="CB19" i="40"/>
  <c r="CB18" i="40"/>
  <c r="CB17" i="40"/>
  <c r="CB16" i="40"/>
  <c r="CB15" i="40"/>
  <c r="CB14" i="40"/>
  <c r="CB13" i="40"/>
  <c r="CB12" i="40"/>
  <c r="CB11" i="40"/>
  <c r="CB10" i="40"/>
  <c r="CB9" i="40"/>
  <c r="CB8" i="40"/>
  <c r="CB7" i="40"/>
  <c r="CB6" i="40"/>
  <c r="CA28" i="40"/>
  <c r="CA27" i="40"/>
  <c r="CA26" i="40"/>
  <c r="CA25" i="40"/>
  <c r="CA24" i="40"/>
  <c r="CA23" i="40"/>
  <c r="CA22" i="40"/>
  <c r="CA21" i="40"/>
  <c r="CA20" i="40"/>
  <c r="CA19" i="40"/>
  <c r="CA18" i="40"/>
  <c r="CA17" i="40"/>
  <c r="CA16" i="40"/>
  <c r="CA15" i="40"/>
  <c r="CA14" i="40"/>
  <c r="CA13" i="40"/>
  <c r="CA12" i="40"/>
  <c r="CA11" i="40"/>
  <c r="CA10" i="40"/>
  <c r="CA9" i="40"/>
  <c r="CA8" i="40"/>
  <c r="CA7" i="40"/>
  <c r="CA6" i="40"/>
  <c r="BZ28" i="40"/>
  <c r="BZ27" i="40"/>
  <c r="BZ26" i="40"/>
  <c r="BZ25" i="40"/>
  <c r="BZ24" i="40"/>
  <c r="BZ23" i="40"/>
  <c r="BZ22" i="40"/>
  <c r="BZ21" i="40"/>
  <c r="BZ20" i="40"/>
  <c r="BZ19" i="40"/>
  <c r="BZ18" i="40"/>
  <c r="BZ17" i="40"/>
  <c r="BZ16" i="40"/>
  <c r="BZ15" i="40"/>
  <c r="BZ14" i="40"/>
  <c r="BZ13" i="40"/>
  <c r="BZ12" i="40"/>
  <c r="BZ11" i="40"/>
  <c r="BZ10" i="40"/>
  <c r="BZ9" i="40"/>
  <c r="BZ8" i="40"/>
  <c r="BZ7" i="40"/>
  <c r="BZ6" i="40"/>
  <c r="BY28" i="40"/>
  <c r="BY27" i="40"/>
  <c r="BY26" i="40"/>
  <c r="BY25" i="40"/>
  <c r="BY24" i="40"/>
  <c r="BY23" i="40"/>
  <c r="BY22" i="40"/>
  <c r="BY21" i="40"/>
  <c r="BY20" i="40"/>
  <c r="BY19" i="40"/>
  <c r="BY18" i="40"/>
  <c r="BY17" i="40"/>
  <c r="BY16" i="40"/>
  <c r="BY15" i="40"/>
  <c r="BY14" i="40"/>
  <c r="BY13" i="40"/>
  <c r="BY12" i="40"/>
  <c r="BY11" i="40"/>
  <c r="BY10" i="40"/>
  <c r="BY9" i="40"/>
  <c r="BY8" i="40"/>
  <c r="BY7" i="40"/>
  <c r="BY6" i="40"/>
  <c r="BX28" i="40"/>
  <c r="BX27" i="40"/>
  <c r="BX26" i="40"/>
  <c r="BX25" i="40"/>
  <c r="BX24" i="40"/>
  <c r="BX23" i="40"/>
  <c r="BX22" i="40"/>
  <c r="BX21" i="40"/>
  <c r="BX20" i="40"/>
  <c r="BX19" i="40"/>
  <c r="BX18" i="40"/>
  <c r="BX17" i="40"/>
  <c r="BX16" i="40"/>
  <c r="BX15" i="40"/>
  <c r="BX14" i="40"/>
  <c r="BX13" i="40"/>
  <c r="BX12" i="40"/>
  <c r="BX11" i="40"/>
  <c r="BX10" i="40"/>
  <c r="BX9" i="40"/>
  <c r="BX8" i="40"/>
  <c r="BX7" i="40"/>
  <c r="BX6" i="40"/>
  <c r="BW28" i="40"/>
  <c r="BW27" i="40"/>
  <c r="BW26" i="40"/>
  <c r="BW25" i="40"/>
  <c r="BW24" i="40"/>
  <c r="BW23" i="40"/>
  <c r="BW22" i="40"/>
  <c r="BW21" i="40"/>
  <c r="BW20" i="40"/>
  <c r="BW19" i="40"/>
  <c r="BW18" i="40"/>
  <c r="BW17" i="40"/>
  <c r="BW16" i="40"/>
  <c r="BW15" i="40"/>
  <c r="BW14" i="40"/>
  <c r="BW13" i="40"/>
  <c r="BW12" i="40"/>
  <c r="BW11" i="40"/>
  <c r="BW10" i="40"/>
  <c r="BW9" i="40"/>
  <c r="BW8" i="40"/>
  <c r="BW7" i="40"/>
  <c r="BW6" i="40"/>
  <c r="BV28" i="40"/>
  <c r="BV27" i="40"/>
  <c r="BV26" i="40"/>
  <c r="BV25" i="40"/>
  <c r="BV24" i="40"/>
  <c r="BV23" i="40"/>
  <c r="BV22" i="40"/>
  <c r="BV21" i="40"/>
  <c r="BV20" i="40"/>
  <c r="BV19" i="40"/>
  <c r="BV18" i="40"/>
  <c r="BV17" i="40"/>
  <c r="BV16" i="40"/>
  <c r="BV15" i="40"/>
  <c r="BV14" i="40"/>
  <c r="BV13" i="40"/>
  <c r="BV12" i="40"/>
  <c r="BV11" i="40"/>
  <c r="BV10" i="40"/>
  <c r="BV9" i="40"/>
  <c r="BV8" i="40"/>
  <c r="BV7" i="40"/>
  <c r="BV6" i="40"/>
  <c r="BU28" i="40"/>
  <c r="BU27" i="40"/>
  <c r="BU26" i="40"/>
  <c r="BU25" i="40"/>
  <c r="BU24" i="40"/>
  <c r="BU23" i="40"/>
  <c r="BU22" i="40"/>
  <c r="BU21" i="40"/>
  <c r="BU20" i="40"/>
  <c r="BU19" i="40"/>
  <c r="BU18" i="40"/>
  <c r="BU17" i="40"/>
  <c r="BU16" i="40"/>
  <c r="BU15" i="40"/>
  <c r="BU14" i="40"/>
  <c r="BU13" i="40"/>
  <c r="BU12" i="40"/>
  <c r="BU11" i="40"/>
  <c r="BU10" i="40"/>
  <c r="BU9" i="40"/>
  <c r="BU8" i="40"/>
  <c r="BU7" i="40"/>
  <c r="BU6" i="40"/>
  <c r="BT28" i="40"/>
  <c r="BT27" i="40"/>
  <c r="BT26" i="40"/>
  <c r="BT25" i="40"/>
  <c r="BT24" i="40"/>
  <c r="BT23" i="40"/>
  <c r="BT22" i="40"/>
  <c r="BT21" i="40"/>
  <c r="BT20" i="40"/>
  <c r="BT19" i="40"/>
  <c r="BT18" i="40"/>
  <c r="BT17" i="40"/>
  <c r="BT16" i="40"/>
  <c r="BT15" i="40"/>
  <c r="BT14" i="40"/>
  <c r="BT13" i="40"/>
  <c r="BT12" i="40"/>
  <c r="BT11" i="40"/>
  <c r="BT10" i="40"/>
  <c r="BT9" i="40"/>
  <c r="BT8" i="40"/>
  <c r="BT7" i="40"/>
  <c r="BT6" i="40"/>
  <c r="BT5" i="40"/>
  <c r="BS28" i="40"/>
  <c r="BS27" i="40"/>
  <c r="BS26" i="40"/>
  <c r="BS25" i="40"/>
  <c r="BS24" i="40"/>
  <c r="BS23" i="40"/>
  <c r="BS22" i="40"/>
  <c r="BS21" i="40"/>
  <c r="BS20" i="40"/>
  <c r="BS19" i="40"/>
  <c r="BS18" i="40"/>
  <c r="BS17" i="40"/>
  <c r="BS16" i="40"/>
  <c r="BS15" i="40"/>
  <c r="BS14" i="40"/>
  <c r="BS13" i="40"/>
  <c r="BS12" i="40"/>
  <c r="BS11" i="40"/>
  <c r="BS10" i="40"/>
  <c r="BS9" i="40"/>
  <c r="BS8" i="40"/>
  <c r="BS7" i="40"/>
  <c r="BS6" i="40"/>
  <c r="BS5" i="40"/>
  <c r="BQ28" i="40"/>
  <c r="BQ27" i="40"/>
  <c r="BQ26" i="40"/>
  <c r="BQ25" i="40"/>
  <c r="BQ24" i="40"/>
  <c r="BQ23" i="40"/>
  <c r="BQ22" i="40"/>
  <c r="BQ21" i="40"/>
  <c r="BQ20" i="40"/>
  <c r="BQ19" i="40"/>
  <c r="BQ18" i="40"/>
  <c r="BQ17" i="40"/>
  <c r="BQ16" i="40"/>
  <c r="BQ15" i="40"/>
  <c r="BQ14" i="40"/>
  <c r="BQ13" i="40"/>
  <c r="BQ12" i="40"/>
  <c r="BQ11" i="40"/>
  <c r="BQ10" i="40"/>
  <c r="BQ9" i="40"/>
  <c r="BQ8" i="40"/>
  <c r="BQ7" i="40"/>
  <c r="BQ6" i="40"/>
  <c r="BQ5" i="40"/>
  <c r="BP28" i="40"/>
  <c r="BP27" i="40"/>
  <c r="BP26" i="40"/>
  <c r="BP25" i="40"/>
  <c r="BP24" i="40"/>
  <c r="BP23" i="40"/>
  <c r="BP22" i="40"/>
  <c r="BP21" i="40"/>
  <c r="BP20" i="40"/>
  <c r="BP19" i="40"/>
  <c r="BP18" i="40"/>
  <c r="BP17" i="40"/>
  <c r="BP16" i="40"/>
  <c r="BP15" i="40"/>
  <c r="BP14" i="40"/>
  <c r="BP13" i="40"/>
  <c r="BP12" i="40"/>
  <c r="BP11" i="40"/>
  <c r="BP10" i="40"/>
  <c r="BP9" i="40"/>
  <c r="BP8" i="40"/>
  <c r="BP7" i="40"/>
  <c r="BP6" i="40"/>
  <c r="BP5" i="40"/>
  <c r="BO28" i="40"/>
  <c r="BO27" i="40"/>
  <c r="BO26" i="40"/>
  <c r="BO25" i="40"/>
  <c r="BO24" i="40"/>
  <c r="BO23" i="40"/>
  <c r="BO22" i="40"/>
  <c r="BO21" i="40"/>
  <c r="BO20" i="40"/>
  <c r="BO19" i="40"/>
  <c r="BO18" i="40"/>
  <c r="BO17" i="40"/>
  <c r="BO16" i="40"/>
  <c r="BO15" i="40"/>
  <c r="BO14" i="40"/>
  <c r="BO13" i="40"/>
  <c r="BO12" i="40"/>
  <c r="BO11" i="40"/>
  <c r="BO10" i="40"/>
  <c r="BO9" i="40"/>
  <c r="BO8" i="40"/>
  <c r="BO7" i="40"/>
  <c r="BO6" i="40"/>
  <c r="BO5" i="40"/>
  <c r="BT4" i="40"/>
  <c r="BS4" i="40"/>
  <c r="BR28" i="40"/>
  <c r="BR27" i="40"/>
  <c r="BR26" i="40"/>
  <c r="BR25" i="40"/>
  <c r="BR24" i="40"/>
  <c r="BR23" i="40"/>
  <c r="BR22" i="40"/>
  <c r="BR21" i="40"/>
  <c r="BR20" i="40"/>
  <c r="BR19" i="40"/>
  <c r="BR18" i="40"/>
  <c r="BR17" i="40"/>
  <c r="BR16" i="40"/>
  <c r="BR15" i="40"/>
  <c r="BR14" i="40"/>
  <c r="BR13" i="40"/>
  <c r="BR12" i="40"/>
  <c r="BR11" i="40"/>
  <c r="BR10" i="40"/>
  <c r="BR9" i="40"/>
  <c r="BR8" i="40"/>
  <c r="BR7" i="40"/>
  <c r="BR6" i="40"/>
  <c r="BR5" i="40"/>
  <c r="BR4" i="40"/>
  <c r="BQ4" i="40"/>
  <c r="BP4" i="40"/>
  <c r="BU4" i="40"/>
  <c r="BO4" i="40"/>
  <c r="BG3" i="40"/>
  <c r="J107" i="32"/>
  <c r="J103" i="32"/>
  <c r="H100" i="32"/>
  <c r="ER27" i="41" s="1"/>
  <c r="H99" i="32"/>
  <c r="J95" i="32"/>
  <c r="P65" i="18" s="1"/>
  <c r="J89" i="32"/>
  <c r="AP22" i="32" s="1"/>
  <c r="J84" i="32"/>
  <c r="AP21" i="32" s="1"/>
  <c r="I74" i="32"/>
  <c r="H74" i="32"/>
  <c r="G74" i="32"/>
  <c r="I73" i="32"/>
  <c r="H73" i="32"/>
  <c r="G73" i="32"/>
  <c r="J72" i="32"/>
  <c r="J71" i="32"/>
  <c r="J70" i="32"/>
  <c r="I65" i="32"/>
  <c r="H65" i="32"/>
  <c r="G65" i="32"/>
  <c r="I64" i="32"/>
  <c r="H64" i="32"/>
  <c r="G64" i="32"/>
  <c r="J63" i="32"/>
  <c r="J62" i="32"/>
  <c r="J61" i="32"/>
  <c r="I56" i="32"/>
  <c r="H56" i="32"/>
  <c r="G56" i="32"/>
  <c r="I55" i="32"/>
  <c r="H55" i="32"/>
  <c r="G55" i="32"/>
  <c r="J54" i="32"/>
  <c r="J53" i="32"/>
  <c r="J52" i="32"/>
  <c r="I47" i="32"/>
  <c r="H47" i="32"/>
  <c r="G47" i="32"/>
  <c r="I46" i="32"/>
  <c r="H46" i="32"/>
  <c r="G46" i="32"/>
  <c r="J45" i="32"/>
  <c r="J44" i="32"/>
  <c r="J43" i="32"/>
  <c r="I38" i="32"/>
  <c r="H38" i="32"/>
  <c r="G38" i="32"/>
  <c r="I37" i="32"/>
  <c r="H37" i="32"/>
  <c r="G37" i="32"/>
  <c r="J36" i="32"/>
  <c r="J35" i="32"/>
  <c r="J34" i="32"/>
  <c r="AQ27" i="32"/>
  <c r="AP27" i="32"/>
  <c r="AO27" i="32"/>
  <c r="AN27" i="32"/>
  <c r="J27" i="32"/>
  <c r="AT12" i="32" s="1"/>
  <c r="I27" i="32"/>
  <c r="AS12" i="32" s="1"/>
  <c r="H27" i="32"/>
  <c r="AR12" i="32" s="1"/>
  <c r="BF26" i="32"/>
  <c r="BE26" i="32"/>
  <c r="BD26" i="32"/>
  <c r="BC26" i="32"/>
  <c r="BB26" i="32"/>
  <c r="BA26" i="32"/>
  <c r="E26" i="32"/>
  <c r="AP12" i="32" s="1"/>
  <c r="BF25" i="32"/>
  <c r="BE25" i="32"/>
  <c r="BD25" i="32"/>
  <c r="BC25" i="32"/>
  <c r="BB25" i="32"/>
  <c r="BA25" i="32"/>
  <c r="E25" i="32"/>
  <c r="BF24" i="32"/>
  <c r="BE24" i="32"/>
  <c r="BD24" i="32"/>
  <c r="BC24" i="32"/>
  <c r="BB24" i="32"/>
  <c r="BA24" i="32"/>
  <c r="E24" i="32"/>
  <c r="BF23" i="32"/>
  <c r="BE23" i="32"/>
  <c r="BD23" i="32"/>
  <c r="BC23" i="32"/>
  <c r="BB23" i="32"/>
  <c r="BA23" i="32"/>
  <c r="AR23" i="32"/>
  <c r="E23" i="32"/>
  <c r="BF22" i="32"/>
  <c r="BE22" i="32"/>
  <c r="BD22" i="32"/>
  <c r="BC22" i="32"/>
  <c r="BB22" i="32"/>
  <c r="BA22" i="32"/>
  <c r="BF21" i="32"/>
  <c r="BE21" i="32"/>
  <c r="BD21" i="32"/>
  <c r="BC21" i="32"/>
  <c r="BB21" i="32"/>
  <c r="BA21" i="32"/>
  <c r="AR21" i="32"/>
  <c r="BF20" i="32"/>
  <c r="BE20" i="32"/>
  <c r="BD20" i="32"/>
  <c r="BC20" i="32"/>
  <c r="BB20" i="32"/>
  <c r="BA20" i="32"/>
  <c r="E20" i="32"/>
  <c r="BF19" i="32"/>
  <c r="BE19" i="32"/>
  <c r="BD19" i="32"/>
  <c r="BC19" i="32"/>
  <c r="BB19" i="32"/>
  <c r="BA19" i="32"/>
  <c r="BF18" i="32"/>
  <c r="BE18" i="32"/>
  <c r="BD18" i="32"/>
  <c r="BC18" i="32"/>
  <c r="BB18" i="32"/>
  <c r="BA18" i="32"/>
  <c r="BF17" i="32"/>
  <c r="BE17" i="32"/>
  <c r="BD17" i="32"/>
  <c r="BC17" i="32"/>
  <c r="BB17" i="32"/>
  <c r="BA17" i="32"/>
  <c r="J17" i="32"/>
  <c r="D28" i="18" s="1"/>
  <c r="BF16" i="32"/>
  <c r="BE16" i="32"/>
  <c r="BD16" i="32"/>
  <c r="BC16" i="32"/>
  <c r="BB16" i="32"/>
  <c r="BA16" i="32"/>
  <c r="BF15" i="32"/>
  <c r="BE15" i="32"/>
  <c r="BD15" i="32"/>
  <c r="BC15" i="32"/>
  <c r="BB15" i="32"/>
  <c r="BA15" i="32"/>
  <c r="J15" i="32"/>
  <c r="AO12" i="32" s="1"/>
  <c r="BF14" i="32"/>
  <c r="BE14" i="32"/>
  <c r="BD14" i="32"/>
  <c r="BC14" i="32"/>
  <c r="BB14" i="32"/>
  <c r="BA14" i="32"/>
  <c r="BF13" i="32"/>
  <c r="BE13" i="32"/>
  <c r="BD13" i="32"/>
  <c r="BC13" i="32"/>
  <c r="BB13" i="32"/>
  <c r="BA13" i="32"/>
  <c r="BF12" i="32"/>
  <c r="BE12" i="32"/>
  <c r="BD12" i="32"/>
  <c r="BC12" i="32"/>
  <c r="BB12" i="32"/>
  <c r="BA12" i="32"/>
  <c r="AU12" i="32"/>
  <c r="AT11" i="32"/>
  <c r="AS11" i="32"/>
  <c r="AR11" i="32"/>
  <c r="AZ9" i="32"/>
  <c r="J107" i="31"/>
  <c r="BN64" i="18" s="1"/>
  <c r="J103" i="31"/>
  <c r="H100" i="31"/>
  <c r="ER26" i="41" s="1"/>
  <c r="H99" i="31"/>
  <c r="EQ26" i="41" s="1"/>
  <c r="J95" i="31"/>
  <c r="AP23" i="31" s="1"/>
  <c r="J89" i="31"/>
  <c r="AP22" i="31" s="1"/>
  <c r="J84" i="31"/>
  <c r="AP21" i="31" s="1"/>
  <c r="I74" i="31"/>
  <c r="H74" i="31"/>
  <c r="G74" i="31"/>
  <c r="I73" i="31"/>
  <c r="H73" i="31"/>
  <c r="G73" i="31"/>
  <c r="J72" i="31"/>
  <c r="J71" i="31"/>
  <c r="J70" i="31"/>
  <c r="I65" i="31"/>
  <c r="H65" i="31"/>
  <c r="G65" i="31"/>
  <c r="I64" i="31"/>
  <c r="H64" i="31"/>
  <c r="G64" i="31"/>
  <c r="J63" i="31"/>
  <c r="J62" i="31"/>
  <c r="J61" i="31"/>
  <c r="I56" i="31"/>
  <c r="H56" i="31"/>
  <c r="G56" i="31"/>
  <c r="I55" i="31"/>
  <c r="H55" i="31"/>
  <c r="G55" i="31"/>
  <c r="J54" i="31"/>
  <c r="J53" i="31"/>
  <c r="J52" i="31"/>
  <c r="I47" i="31"/>
  <c r="H47" i="31"/>
  <c r="G47" i="31"/>
  <c r="I46" i="31"/>
  <c r="H46" i="31"/>
  <c r="G46" i="31"/>
  <c r="J45" i="31"/>
  <c r="J44" i="31"/>
  <c r="J43" i="31"/>
  <c r="I38" i="31"/>
  <c r="H38" i="31"/>
  <c r="G38" i="31"/>
  <c r="I37" i="31"/>
  <c r="H37" i="31"/>
  <c r="G37" i="31"/>
  <c r="J36" i="31"/>
  <c r="J35" i="31"/>
  <c r="J34" i="31"/>
  <c r="AQ27" i="31"/>
  <c r="AP27" i="31"/>
  <c r="AO27" i="31"/>
  <c r="AN27" i="31"/>
  <c r="J27" i="31"/>
  <c r="AT12" i="31" s="1"/>
  <c r="I27" i="31"/>
  <c r="AS12" i="31" s="1"/>
  <c r="H27" i="31"/>
  <c r="AR12" i="31" s="1"/>
  <c r="BF26" i="31"/>
  <c r="BE26" i="31"/>
  <c r="BD26" i="31"/>
  <c r="BC26" i="31"/>
  <c r="BB26" i="31"/>
  <c r="BA26" i="31"/>
  <c r="E26" i="31"/>
  <c r="AP12" i="31" s="1"/>
  <c r="BF25" i="31"/>
  <c r="BE25" i="31"/>
  <c r="BD25" i="31"/>
  <c r="BC25" i="31"/>
  <c r="BB25" i="31"/>
  <c r="BA25" i="31"/>
  <c r="E25" i="31"/>
  <c r="BF24" i="31"/>
  <c r="BE24" i="31"/>
  <c r="BD24" i="31"/>
  <c r="BC24" i="31"/>
  <c r="BB24" i="31"/>
  <c r="BA24" i="31"/>
  <c r="E24" i="31"/>
  <c r="BF23" i="31"/>
  <c r="BE23" i="31"/>
  <c r="BD23" i="31"/>
  <c r="BC23" i="31"/>
  <c r="BB23" i="31"/>
  <c r="BA23" i="31"/>
  <c r="AR23" i="31"/>
  <c r="E23" i="31"/>
  <c r="BF22" i="31"/>
  <c r="BE22" i="31"/>
  <c r="BD22" i="31"/>
  <c r="BC22" i="31"/>
  <c r="BB22" i="31"/>
  <c r="BA22" i="31"/>
  <c r="BF21" i="31"/>
  <c r="BE21" i="31"/>
  <c r="BD21" i="31"/>
  <c r="BC21" i="31"/>
  <c r="BB21" i="31"/>
  <c r="BA21" i="31"/>
  <c r="AR21" i="31"/>
  <c r="BF20" i="31"/>
  <c r="BE20" i="31"/>
  <c r="BD20" i="31"/>
  <c r="BC20" i="31"/>
  <c r="BB20" i="31"/>
  <c r="BA20" i="31"/>
  <c r="E20" i="31"/>
  <c r="BF19" i="31"/>
  <c r="BE19" i="31"/>
  <c r="BD19" i="31"/>
  <c r="BC19" i="31"/>
  <c r="BB19" i="31"/>
  <c r="BA19" i="31"/>
  <c r="BF18" i="31"/>
  <c r="BE18" i="31"/>
  <c r="BD18" i="31"/>
  <c r="BC18" i="31"/>
  <c r="BB18" i="31"/>
  <c r="BA18" i="31"/>
  <c r="BF17" i="31"/>
  <c r="BE17" i="31"/>
  <c r="BD17" i="31"/>
  <c r="BC17" i="31"/>
  <c r="BB17" i="31"/>
  <c r="BA17" i="31"/>
  <c r="J17" i="31"/>
  <c r="AQ12" i="31" s="1"/>
  <c r="BF16" i="31"/>
  <c r="BE16" i="31"/>
  <c r="BD16" i="31"/>
  <c r="BC16" i="31"/>
  <c r="BB16" i="31"/>
  <c r="BA16" i="31"/>
  <c r="BF15" i="31"/>
  <c r="BE15" i="31"/>
  <c r="BD15" i="31"/>
  <c r="BC15" i="31"/>
  <c r="BB15" i="31"/>
  <c r="BA15" i="31"/>
  <c r="J15" i="31"/>
  <c r="BF14" i="31"/>
  <c r="BE14" i="31"/>
  <c r="BD14" i="31"/>
  <c r="BC14" i="31"/>
  <c r="BB14" i="31"/>
  <c r="BA14" i="31"/>
  <c r="BF13" i="31"/>
  <c r="BE13" i="31"/>
  <c r="BD13" i="31"/>
  <c r="BC13" i="31"/>
  <c r="BB13" i="31"/>
  <c r="BA13" i="31"/>
  <c r="BF12" i="31"/>
  <c r="BE12" i="31"/>
  <c r="BD12" i="31"/>
  <c r="BC12" i="31"/>
  <c r="BB12" i="31"/>
  <c r="BA12" i="31"/>
  <c r="AU12" i="31"/>
  <c r="AO12" i="31"/>
  <c r="AT11" i="31"/>
  <c r="AS11" i="31"/>
  <c r="AR11" i="31"/>
  <c r="AZ9" i="31"/>
  <c r="J107" i="30"/>
  <c r="BN63" i="18" s="1"/>
  <c r="J103" i="30"/>
  <c r="H100" i="30"/>
  <c r="ER25" i="41" s="1"/>
  <c r="H99" i="30"/>
  <c r="EQ25" i="41" s="1"/>
  <c r="J95" i="30"/>
  <c r="AP23" i="30" s="1"/>
  <c r="J89" i="30"/>
  <c r="O63" i="18" s="1"/>
  <c r="J84" i="30"/>
  <c r="AP21" i="30" s="1"/>
  <c r="I74" i="30"/>
  <c r="H74" i="30"/>
  <c r="G74" i="30"/>
  <c r="I73" i="30"/>
  <c r="H73" i="30"/>
  <c r="G73" i="30"/>
  <c r="J72" i="30"/>
  <c r="J71" i="30"/>
  <c r="J70" i="30"/>
  <c r="I65" i="30"/>
  <c r="H65" i="30"/>
  <c r="G65" i="30"/>
  <c r="I64" i="30"/>
  <c r="H64" i="30"/>
  <c r="G64" i="30"/>
  <c r="J63" i="30"/>
  <c r="J62" i="30"/>
  <c r="J61" i="30"/>
  <c r="I56" i="30"/>
  <c r="H56" i="30"/>
  <c r="G56" i="30"/>
  <c r="I55" i="30"/>
  <c r="H55" i="30"/>
  <c r="G55" i="30"/>
  <c r="J54" i="30"/>
  <c r="J53" i="30"/>
  <c r="J52" i="30"/>
  <c r="I47" i="30"/>
  <c r="H47" i="30"/>
  <c r="G47" i="30"/>
  <c r="I46" i="30"/>
  <c r="H46" i="30"/>
  <c r="G46" i="30"/>
  <c r="J45" i="30"/>
  <c r="J44" i="30"/>
  <c r="J43" i="30"/>
  <c r="I38" i="30"/>
  <c r="H38" i="30"/>
  <c r="G38" i="30"/>
  <c r="I37" i="30"/>
  <c r="H37" i="30"/>
  <c r="G37" i="30"/>
  <c r="J36" i="30"/>
  <c r="J35" i="30"/>
  <c r="J34" i="30"/>
  <c r="AQ27" i="30"/>
  <c r="AP27" i="30"/>
  <c r="AO27" i="30"/>
  <c r="AN27" i="30"/>
  <c r="J27" i="30"/>
  <c r="AT12" i="30" s="1"/>
  <c r="I27" i="30"/>
  <c r="AS12" i="30" s="1"/>
  <c r="H27" i="30"/>
  <c r="AR12" i="30" s="1"/>
  <c r="BF26" i="30"/>
  <c r="BE26" i="30"/>
  <c r="BD26" i="30"/>
  <c r="BC26" i="30"/>
  <c r="BB26" i="30"/>
  <c r="BA26" i="30"/>
  <c r="E26" i="30"/>
  <c r="AP12" i="30" s="1"/>
  <c r="BF25" i="30"/>
  <c r="BE25" i="30"/>
  <c r="BD25" i="30"/>
  <c r="BC25" i="30"/>
  <c r="BB25" i="30"/>
  <c r="BA25" i="30"/>
  <c r="E25" i="30"/>
  <c r="BF24" i="30"/>
  <c r="BE24" i="30"/>
  <c r="BD24" i="30"/>
  <c r="BC24" i="30"/>
  <c r="BB24" i="30"/>
  <c r="BA24" i="30"/>
  <c r="E24" i="30"/>
  <c r="BF23" i="30"/>
  <c r="BE23" i="30"/>
  <c r="BD23" i="30"/>
  <c r="BC23" i="30"/>
  <c r="BB23" i="30"/>
  <c r="BA23" i="30"/>
  <c r="AR23" i="30"/>
  <c r="E23" i="30"/>
  <c r="BF22" i="30"/>
  <c r="BE22" i="30"/>
  <c r="BD22" i="30"/>
  <c r="BC22" i="30"/>
  <c r="BB22" i="30"/>
  <c r="BA22" i="30"/>
  <c r="BF21" i="30"/>
  <c r="BE21" i="30"/>
  <c r="BD21" i="30"/>
  <c r="BC21" i="30"/>
  <c r="BB21" i="30"/>
  <c r="BA21" i="30"/>
  <c r="AR21" i="30"/>
  <c r="BF20" i="30"/>
  <c r="BE20" i="30"/>
  <c r="BD20" i="30"/>
  <c r="BC20" i="30"/>
  <c r="BB20" i="30"/>
  <c r="BA20" i="30"/>
  <c r="E20" i="30"/>
  <c r="BF19" i="30"/>
  <c r="BE19" i="30"/>
  <c r="BD19" i="30"/>
  <c r="BC19" i="30"/>
  <c r="BB19" i="30"/>
  <c r="BA19" i="30"/>
  <c r="BF18" i="30"/>
  <c r="BE18" i="30"/>
  <c r="BD18" i="30"/>
  <c r="BC18" i="30"/>
  <c r="BB18" i="30"/>
  <c r="BA18" i="30"/>
  <c r="BF17" i="30"/>
  <c r="BE17" i="30"/>
  <c r="BD17" i="30"/>
  <c r="BC17" i="30"/>
  <c r="BB17" i="30"/>
  <c r="BA17" i="30"/>
  <c r="J17" i="30"/>
  <c r="D26" i="18" s="1"/>
  <c r="BF16" i="30"/>
  <c r="BE16" i="30"/>
  <c r="BD16" i="30"/>
  <c r="BC16" i="30"/>
  <c r="BB16" i="30"/>
  <c r="BA16" i="30"/>
  <c r="BF15" i="30"/>
  <c r="BE15" i="30"/>
  <c r="BD15" i="30"/>
  <c r="BC15" i="30"/>
  <c r="BB15" i="30"/>
  <c r="BA15" i="30"/>
  <c r="J15" i="30"/>
  <c r="AO12" i="30" s="1"/>
  <c r="BF14" i="30"/>
  <c r="BE14" i="30"/>
  <c r="BD14" i="30"/>
  <c r="BC14" i="30"/>
  <c r="BB14" i="30"/>
  <c r="BA14" i="30"/>
  <c r="BF13" i="30"/>
  <c r="BE13" i="30"/>
  <c r="BD13" i="30"/>
  <c r="BC13" i="30"/>
  <c r="BB13" i="30"/>
  <c r="BA13" i="30"/>
  <c r="BF12" i="30"/>
  <c r="BE12" i="30"/>
  <c r="BD12" i="30"/>
  <c r="BC12" i="30"/>
  <c r="BB12" i="30"/>
  <c r="BA12" i="30"/>
  <c r="AU12" i="30"/>
  <c r="AT11" i="30"/>
  <c r="AS11" i="30"/>
  <c r="AR11" i="30"/>
  <c r="AZ9" i="30"/>
  <c r="J107" i="29"/>
  <c r="J103" i="29"/>
  <c r="H100" i="29"/>
  <c r="ER24" i="41" s="1"/>
  <c r="H99" i="29"/>
  <c r="EQ24" i="41" s="1"/>
  <c r="J95" i="29"/>
  <c r="AP23" i="29" s="1"/>
  <c r="J89" i="29"/>
  <c r="AP22" i="29" s="1"/>
  <c r="J84" i="29"/>
  <c r="AP21" i="29" s="1"/>
  <c r="I74" i="29"/>
  <c r="H74" i="29"/>
  <c r="G74" i="29"/>
  <c r="I73" i="29"/>
  <c r="H73" i="29"/>
  <c r="G73" i="29"/>
  <c r="J72" i="29"/>
  <c r="J71" i="29"/>
  <c r="J70" i="29"/>
  <c r="I65" i="29"/>
  <c r="H65" i="29"/>
  <c r="G65" i="29"/>
  <c r="I64" i="29"/>
  <c r="H64" i="29"/>
  <c r="G64" i="29"/>
  <c r="J63" i="29"/>
  <c r="J62" i="29"/>
  <c r="J61" i="29"/>
  <c r="I56" i="29"/>
  <c r="H56" i="29"/>
  <c r="G56" i="29"/>
  <c r="I55" i="29"/>
  <c r="H55" i="29"/>
  <c r="G55" i="29"/>
  <c r="J54" i="29"/>
  <c r="J53" i="29"/>
  <c r="J52" i="29"/>
  <c r="I47" i="29"/>
  <c r="H47" i="29"/>
  <c r="G47" i="29"/>
  <c r="I46" i="29"/>
  <c r="H46" i="29"/>
  <c r="G46" i="29"/>
  <c r="J45" i="29"/>
  <c r="J44" i="29"/>
  <c r="J43" i="29"/>
  <c r="I38" i="29"/>
  <c r="H38" i="29"/>
  <c r="G38" i="29"/>
  <c r="I37" i="29"/>
  <c r="H37" i="29"/>
  <c r="G37" i="29"/>
  <c r="J36" i="29"/>
  <c r="J35" i="29"/>
  <c r="J34" i="29"/>
  <c r="AQ27" i="29"/>
  <c r="AP27" i="29"/>
  <c r="AO27" i="29"/>
  <c r="AN27" i="29"/>
  <c r="BJ62" i="18" s="1"/>
  <c r="J27" i="29"/>
  <c r="AT12" i="29" s="1"/>
  <c r="I27" i="29"/>
  <c r="AS12" i="29" s="1"/>
  <c r="H27" i="29"/>
  <c r="AR12" i="29" s="1"/>
  <c r="BF26" i="29"/>
  <c r="BE26" i="29"/>
  <c r="BD26" i="29"/>
  <c r="BC26" i="29"/>
  <c r="BB26" i="29"/>
  <c r="BA26" i="29"/>
  <c r="E26" i="29"/>
  <c r="AP12" i="29" s="1"/>
  <c r="BF25" i="29"/>
  <c r="BE25" i="29"/>
  <c r="BD25" i="29"/>
  <c r="BC25" i="29"/>
  <c r="BB25" i="29"/>
  <c r="BA25" i="29"/>
  <c r="E25" i="29"/>
  <c r="BF24" i="29"/>
  <c r="BE24" i="29"/>
  <c r="BD24" i="29"/>
  <c r="BC24" i="29"/>
  <c r="BB24" i="29"/>
  <c r="BA24" i="29"/>
  <c r="E24" i="29"/>
  <c r="BF23" i="29"/>
  <c r="BE23" i="29"/>
  <c r="BD23" i="29"/>
  <c r="BC23" i="29"/>
  <c r="BB23" i="29"/>
  <c r="BA23" i="29"/>
  <c r="AR23" i="29"/>
  <c r="E23" i="29"/>
  <c r="BF22" i="29"/>
  <c r="BE22" i="29"/>
  <c r="BD22" i="29"/>
  <c r="BC22" i="29"/>
  <c r="BB22" i="29"/>
  <c r="BA22" i="29"/>
  <c r="BF21" i="29"/>
  <c r="BE21" i="29"/>
  <c r="BD21" i="29"/>
  <c r="BC21" i="29"/>
  <c r="BB21" i="29"/>
  <c r="BA21" i="29"/>
  <c r="AR21" i="29"/>
  <c r="BF20" i="29"/>
  <c r="BE20" i="29"/>
  <c r="BD20" i="29"/>
  <c r="BC20" i="29"/>
  <c r="BB20" i="29"/>
  <c r="BA20" i="29"/>
  <c r="E20" i="29"/>
  <c r="BF19" i="29"/>
  <c r="BE19" i="29"/>
  <c r="BD19" i="29"/>
  <c r="BC19" i="29"/>
  <c r="BB19" i="29"/>
  <c r="BA19" i="29"/>
  <c r="BF18" i="29"/>
  <c r="BE18" i="29"/>
  <c r="BD18" i="29"/>
  <c r="BC18" i="29"/>
  <c r="BB18" i="29"/>
  <c r="BA18" i="29"/>
  <c r="BF17" i="29"/>
  <c r="BE17" i="29"/>
  <c r="BD17" i="29"/>
  <c r="BC17" i="29"/>
  <c r="BB17" i="29"/>
  <c r="BA17" i="29"/>
  <c r="J17" i="29"/>
  <c r="AQ12" i="29" s="1"/>
  <c r="BF16" i="29"/>
  <c r="BE16" i="29"/>
  <c r="BD16" i="29"/>
  <c r="BC16" i="29"/>
  <c r="BB16" i="29"/>
  <c r="BA16" i="29"/>
  <c r="BF15" i="29"/>
  <c r="BE15" i="29"/>
  <c r="BD15" i="29"/>
  <c r="BC15" i="29"/>
  <c r="BB15" i="29"/>
  <c r="BA15" i="29"/>
  <c r="J15" i="29"/>
  <c r="AO12" i="29" s="1"/>
  <c r="BF14" i="29"/>
  <c r="BE14" i="29"/>
  <c r="BD14" i="29"/>
  <c r="BC14" i="29"/>
  <c r="BB14" i="29"/>
  <c r="BA14" i="29"/>
  <c r="BF13" i="29"/>
  <c r="BE13" i="29"/>
  <c r="BD13" i="29"/>
  <c r="BC13" i="29"/>
  <c r="BB13" i="29"/>
  <c r="BA13" i="29"/>
  <c r="BF12" i="29"/>
  <c r="BE12" i="29"/>
  <c r="BD12" i="29"/>
  <c r="BC12" i="29"/>
  <c r="BB12" i="29"/>
  <c r="BA12" i="29"/>
  <c r="AU12" i="29"/>
  <c r="AT11" i="29"/>
  <c r="AS11" i="29"/>
  <c r="AR11" i="29"/>
  <c r="AZ9" i="29"/>
  <c r="J107" i="28"/>
  <c r="J103" i="28"/>
  <c r="H100" i="28"/>
  <c r="ER23" i="41" s="1"/>
  <c r="H99" i="28"/>
  <c r="J95" i="28"/>
  <c r="AP23" i="28" s="1"/>
  <c r="J89" i="28"/>
  <c r="AP22" i="28" s="1"/>
  <c r="J84" i="28"/>
  <c r="N61" i="18" s="1"/>
  <c r="I74" i="28"/>
  <c r="H74" i="28"/>
  <c r="G74" i="28"/>
  <c r="I73" i="28"/>
  <c r="H73" i="28"/>
  <c r="G73" i="28"/>
  <c r="J72" i="28"/>
  <c r="J71" i="28"/>
  <c r="J70" i="28"/>
  <c r="I65" i="28"/>
  <c r="H65" i="28"/>
  <c r="G65" i="28"/>
  <c r="I64" i="28"/>
  <c r="H64" i="28"/>
  <c r="G64" i="28"/>
  <c r="J63" i="28"/>
  <c r="J62" i="28"/>
  <c r="J61" i="28"/>
  <c r="I56" i="28"/>
  <c r="H56" i="28"/>
  <c r="G56" i="28"/>
  <c r="I55" i="28"/>
  <c r="H55" i="28"/>
  <c r="G55" i="28"/>
  <c r="J54" i="28"/>
  <c r="J53" i="28"/>
  <c r="J52" i="28"/>
  <c r="I47" i="28"/>
  <c r="H47" i="28"/>
  <c r="G47" i="28"/>
  <c r="I46" i="28"/>
  <c r="H46" i="28"/>
  <c r="G46" i="28"/>
  <c r="J45" i="28"/>
  <c r="J44" i="28"/>
  <c r="J43" i="28"/>
  <c r="I38" i="28"/>
  <c r="H38" i="28"/>
  <c r="G38" i="28"/>
  <c r="I37" i="28"/>
  <c r="H37" i="28"/>
  <c r="G37" i="28"/>
  <c r="J36" i="28"/>
  <c r="J35" i="28"/>
  <c r="J34" i="28"/>
  <c r="AQ27" i="28"/>
  <c r="AP27" i="28"/>
  <c r="BL61" i="18" s="1"/>
  <c r="AO27" i="28"/>
  <c r="AN27" i="28"/>
  <c r="J27" i="28"/>
  <c r="AT12" i="28" s="1"/>
  <c r="I27" i="28"/>
  <c r="AS12" i="28" s="1"/>
  <c r="H27" i="28"/>
  <c r="AR12" i="28" s="1"/>
  <c r="BF26" i="28"/>
  <c r="BE26" i="28"/>
  <c r="BD26" i="28"/>
  <c r="BC26" i="28"/>
  <c r="BB26" i="28"/>
  <c r="BA26" i="28"/>
  <c r="E26" i="28"/>
  <c r="AP12" i="28" s="1"/>
  <c r="BF25" i="28"/>
  <c r="BE25" i="28"/>
  <c r="BD25" i="28"/>
  <c r="BC25" i="28"/>
  <c r="BB25" i="28"/>
  <c r="BA25" i="28"/>
  <c r="E25" i="28"/>
  <c r="BF24" i="28"/>
  <c r="BE24" i="28"/>
  <c r="BD24" i="28"/>
  <c r="BC24" i="28"/>
  <c r="BB24" i="28"/>
  <c r="BA24" i="28"/>
  <c r="E24" i="28"/>
  <c r="BF23" i="28"/>
  <c r="BE23" i="28"/>
  <c r="BD23" i="28"/>
  <c r="BC23" i="28"/>
  <c r="BB23" i="28"/>
  <c r="BA23" i="28"/>
  <c r="AR23" i="28"/>
  <c r="E23" i="28"/>
  <c r="BF22" i="28"/>
  <c r="BE22" i="28"/>
  <c r="BD22" i="28"/>
  <c r="BC22" i="28"/>
  <c r="BB22" i="28"/>
  <c r="BA22" i="28"/>
  <c r="BF21" i="28"/>
  <c r="BE21" i="28"/>
  <c r="BD21" i="28"/>
  <c r="BC21" i="28"/>
  <c r="BB21" i="28"/>
  <c r="BA21" i="28"/>
  <c r="AR21" i="28"/>
  <c r="BF20" i="28"/>
  <c r="BE20" i="28"/>
  <c r="BD20" i="28"/>
  <c r="BC20" i="28"/>
  <c r="BB20" i="28"/>
  <c r="BA20" i="28"/>
  <c r="E20" i="28"/>
  <c r="BF19" i="28"/>
  <c r="BE19" i="28"/>
  <c r="BD19" i="28"/>
  <c r="BC19" i="28"/>
  <c r="BB19" i="28"/>
  <c r="BA19" i="28"/>
  <c r="BF18" i="28"/>
  <c r="BE18" i="28"/>
  <c r="BD18" i="28"/>
  <c r="BC18" i="28"/>
  <c r="BB18" i="28"/>
  <c r="BA18" i="28"/>
  <c r="BF17" i="28"/>
  <c r="BE17" i="28"/>
  <c r="BD17" i="28"/>
  <c r="BC17" i="28"/>
  <c r="BB17" i="28"/>
  <c r="BA17" i="28"/>
  <c r="J17" i="28"/>
  <c r="AQ12" i="28" s="1"/>
  <c r="BF16" i="28"/>
  <c r="BE16" i="28"/>
  <c r="BD16" i="28"/>
  <c r="BC16" i="28"/>
  <c r="BB16" i="28"/>
  <c r="BA16" i="28"/>
  <c r="BF15" i="28"/>
  <c r="BE15" i="28"/>
  <c r="BD15" i="28"/>
  <c r="BC15" i="28"/>
  <c r="BB15" i="28"/>
  <c r="BA15" i="28"/>
  <c r="J15" i="28"/>
  <c r="AO12" i="28" s="1"/>
  <c r="BF14" i="28"/>
  <c r="BE14" i="28"/>
  <c r="BD14" i="28"/>
  <c r="BC14" i="28"/>
  <c r="BB14" i="28"/>
  <c r="BA14" i="28"/>
  <c r="BF13" i="28"/>
  <c r="BE13" i="28"/>
  <c r="BD13" i="28"/>
  <c r="BC13" i="28"/>
  <c r="BB13" i="28"/>
  <c r="BA13" i="28"/>
  <c r="BF12" i="28"/>
  <c r="BE12" i="28"/>
  <c r="BD12" i="28"/>
  <c r="BC12" i="28"/>
  <c r="BB12" i="28"/>
  <c r="BA12" i="28"/>
  <c r="AU12" i="28"/>
  <c r="AT11" i="28"/>
  <c r="AS11" i="28"/>
  <c r="AR11" i="28"/>
  <c r="AZ9" i="28"/>
  <c r="J107" i="27"/>
  <c r="J103" i="27"/>
  <c r="H100" i="27"/>
  <c r="ER22" i="41" s="1"/>
  <c r="H99" i="27"/>
  <c r="EQ22" i="41" s="1"/>
  <c r="J95" i="27"/>
  <c r="P60" i="18" s="1"/>
  <c r="J89" i="27"/>
  <c r="AP22" i="27" s="1"/>
  <c r="J84" i="27"/>
  <c r="AP21" i="27" s="1"/>
  <c r="I74" i="27"/>
  <c r="H74" i="27"/>
  <c r="G74" i="27"/>
  <c r="I73" i="27"/>
  <c r="H73" i="27"/>
  <c r="G73" i="27"/>
  <c r="J72" i="27"/>
  <c r="J71" i="27"/>
  <c r="J70" i="27"/>
  <c r="I65" i="27"/>
  <c r="H65" i="27"/>
  <c r="G65" i="27"/>
  <c r="I64" i="27"/>
  <c r="H64" i="27"/>
  <c r="G64" i="27"/>
  <c r="J63" i="27"/>
  <c r="J62" i="27"/>
  <c r="J61" i="27"/>
  <c r="I56" i="27"/>
  <c r="H56" i="27"/>
  <c r="G56" i="27"/>
  <c r="I55" i="27"/>
  <c r="H55" i="27"/>
  <c r="G55" i="27"/>
  <c r="J54" i="27"/>
  <c r="J53" i="27"/>
  <c r="J52" i="27"/>
  <c r="I47" i="27"/>
  <c r="H47" i="27"/>
  <c r="G47" i="27"/>
  <c r="I46" i="27"/>
  <c r="H46" i="27"/>
  <c r="G46" i="27"/>
  <c r="J45" i="27"/>
  <c r="J44" i="27"/>
  <c r="J43" i="27"/>
  <c r="I38" i="27"/>
  <c r="H38" i="27"/>
  <c r="G38" i="27"/>
  <c r="I37" i="27"/>
  <c r="H37" i="27"/>
  <c r="G37" i="27"/>
  <c r="J36" i="27"/>
  <c r="J35" i="27"/>
  <c r="J34" i="27"/>
  <c r="AQ27" i="27"/>
  <c r="AP27" i="27"/>
  <c r="AO27" i="27"/>
  <c r="AN27" i="27"/>
  <c r="BJ60" i="18" s="1"/>
  <c r="J27" i="27"/>
  <c r="AT12" i="27" s="1"/>
  <c r="I27" i="27"/>
  <c r="AS12" i="27" s="1"/>
  <c r="H27" i="27"/>
  <c r="AR12" i="27" s="1"/>
  <c r="BF26" i="27"/>
  <c r="BE26" i="27"/>
  <c r="BD26" i="27"/>
  <c r="BC26" i="27"/>
  <c r="BB26" i="27"/>
  <c r="BA26" i="27"/>
  <c r="E26" i="27"/>
  <c r="AP12" i="27" s="1"/>
  <c r="BF25" i="27"/>
  <c r="BE25" i="27"/>
  <c r="BD25" i="27"/>
  <c r="BC25" i="27"/>
  <c r="BB25" i="27"/>
  <c r="BA25" i="27"/>
  <c r="E25" i="27"/>
  <c r="BF24" i="27"/>
  <c r="BE24" i="27"/>
  <c r="BD24" i="27"/>
  <c r="BC24" i="27"/>
  <c r="BB24" i="27"/>
  <c r="BA24" i="27"/>
  <c r="E24" i="27"/>
  <c r="BF23" i="27"/>
  <c r="BE23" i="27"/>
  <c r="BD23" i="27"/>
  <c r="BC23" i="27"/>
  <c r="BB23" i="27"/>
  <c r="BA23" i="27"/>
  <c r="AR23" i="27"/>
  <c r="E23" i="27"/>
  <c r="BF22" i="27"/>
  <c r="BE22" i="27"/>
  <c r="BD22" i="27"/>
  <c r="BC22" i="27"/>
  <c r="BB22" i="27"/>
  <c r="BA22" i="27"/>
  <c r="BF21" i="27"/>
  <c r="BE21" i="27"/>
  <c r="BD21" i="27"/>
  <c r="BC21" i="27"/>
  <c r="BB21" i="27"/>
  <c r="BA21" i="27"/>
  <c r="AR21" i="27"/>
  <c r="BF20" i="27"/>
  <c r="BE20" i="27"/>
  <c r="BD20" i="27"/>
  <c r="BC20" i="27"/>
  <c r="BB20" i="27"/>
  <c r="BA20" i="27"/>
  <c r="E20" i="27"/>
  <c r="BF19" i="27"/>
  <c r="BE19" i="27"/>
  <c r="BD19" i="27"/>
  <c r="BC19" i="27"/>
  <c r="BB19" i="27"/>
  <c r="BA19" i="27"/>
  <c r="BF18" i="27"/>
  <c r="BE18" i="27"/>
  <c r="BD18" i="27"/>
  <c r="BC18" i="27"/>
  <c r="BB18" i="27"/>
  <c r="BA18" i="27"/>
  <c r="BF17" i="27"/>
  <c r="BE17" i="27"/>
  <c r="BD17" i="27"/>
  <c r="BC17" i="27"/>
  <c r="BB17" i="27"/>
  <c r="BA17" i="27"/>
  <c r="J17" i="27"/>
  <c r="AQ12" i="27" s="1"/>
  <c r="BF16" i="27"/>
  <c r="BE16" i="27"/>
  <c r="BD16" i="27"/>
  <c r="BC16" i="27"/>
  <c r="BB16" i="27"/>
  <c r="BA16" i="27"/>
  <c r="BF15" i="27"/>
  <c r="BE15" i="27"/>
  <c r="BD15" i="27"/>
  <c r="BC15" i="27"/>
  <c r="BB15" i="27"/>
  <c r="BA15" i="27"/>
  <c r="J15" i="27"/>
  <c r="AO12" i="27" s="1"/>
  <c r="BF14" i="27"/>
  <c r="BE14" i="27"/>
  <c r="BD14" i="27"/>
  <c r="BC14" i="27"/>
  <c r="BB14" i="27"/>
  <c r="BA14" i="27"/>
  <c r="BF13" i="27"/>
  <c r="BE13" i="27"/>
  <c r="BD13" i="27"/>
  <c r="BC13" i="27"/>
  <c r="BB13" i="27"/>
  <c r="BA13" i="27"/>
  <c r="BF12" i="27"/>
  <c r="BE12" i="27"/>
  <c r="BD12" i="27"/>
  <c r="BC12" i="27"/>
  <c r="BB12" i="27"/>
  <c r="BA12" i="27"/>
  <c r="AU12" i="27"/>
  <c r="AT11" i="27"/>
  <c r="AS11" i="27"/>
  <c r="AR11" i="27"/>
  <c r="AZ9" i="27"/>
  <c r="J107" i="26"/>
  <c r="J103" i="26"/>
  <c r="H100" i="26"/>
  <c r="ER21" i="41" s="1"/>
  <c r="H99" i="26"/>
  <c r="J95" i="26"/>
  <c r="P59" i="18" s="1"/>
  <c r="J89" i="26"/>
  <c r="O59" i="18" s="1"/>
  <c r="J84" i="26"/>
  <c r="AP21" i="26" s="1"/>
  <c r="I74" i="26"/>
  <c r="H74" i="26"/>
  <c r="G74" i="26"/>
  <c r="I73" i="26"/>
  <c r="H73" i="26"/>
  <c r="G73" i="26"/>
  <c r="J72" i="26"/>
  <c r="J71" i="26"/>
  <c r="J70" i="26"/>
  <c r="I65" i="26"/>
  <c r="H65" i="26"/>
  <c r="G65" i="26"/>
  <c r="I64" i="26"/>
  <c r="H64" i="26"/>
  <c r="G64" i="26"/>
  <c r="J63" i="26"/>
  <c r="J62" i="26"/>
  <c r="J61" i="26"/>
  <c r="I56" i="26"/>
  <c r="H56" i="26"/>
  <c r="G56" i="26"/>
  <c r="I55" i="26"/>
  <c r="H55" i="26"/>
  <c r="G55" i="26"/>
  <c r="J54" i="26"/>
  <c r="J53" i="26"/>
  <c r="J52" i="26"/>
  <c r="I47" i="26"/>
  <c r="H47" i="26"/>
  <c r="G47" i="26"/>
  <c r="I46" i="26"/>
  <c r="H46" i="26"/>
  <c r="G46" i="26"/>
  <c r="J45" i="26"/>
  <c r="J44" i="26"/>
  <c r="J43" i="26"/>
  <c r="I38" i="26"/>
  <c r="H38" i="26"/>
  <c r="G38" i="26"/>
  <c r="I37" i="26"/>
  <c r="H37" i="26"/>
  <c r="G37" i="26"/>
  <c r="J36" i="26"/>
  <c r="J35" i="26"/>
  <c r="J34" i="26"/>
  <c r="AQ27" i="26"/>
  <c r="AP27" i="26"/>
  <c r="AO27" i="26"/>
  <c r="AN27" i="26"/>
  <c r="J27" i="26"/>
  <c r="AT12" i="26" s="1"/>
  <c r="I27" i="26"/>
  <c r="AS12" i="26" s="1"/>
  <c r="H27" i="26"/>
  <c r="AR12" i="26" s="1"/>
  <c r="BF26" i="26"/>
  <c r="BE26" i="26"/>
  <c r="BD26" i="26"/>
  <c r="BC26" i="26"/>
  <c r="BB26" i="26"/>
  <c r="BA26" i="26"/>
  <c r="E26" i="26"/>
  <c r="AP12" i="26" s="1"/>
  <c r="BF25" i="26"/>
  <c r="BE25" i="26"/>
  <c r="BD25" i="26"/>
  <c r="BC25" i="26"/>
  <c r="BB25" i="26"/>
  <c r="BA25" i="26"/>
  <c r="E25" i="26"/>
  <c r="BF24" i="26"/>
  <c r="BE24" i="26"/>
  <c r="BD24" i="26"/>
  <c r="BC24" i="26"/>
  <c r="BB24" i="26"/>
  <c r="BA24" i="26"/>
  <c r="E24" i="26"/>
  <c r="BF23" i="26"/>
  <c r="BE23" i="26"/>
  <c r="BD23" i="26"/>
  <c r="BC23" i="26"/>
  <c r="BB23" i="26"/>
  <c r="BA23" i="26"/>
  <c r="AR23" i="26"/>
  <c r="AP23" i="26"/>
  <c r="E23" i="26"/>
  <c r="BF22" i="26"/>
  <c r="BE22" i="26"/>
  <c r="BD22" i="26"/>
  <c r="BC22" i="26"/>
  <c r="BB22" i="26"/>
  <c r="BA22" i="26"/>
  <c r="BF21" i="26"/>
  <c r="BE21" i="26"/>
  <c r="BD21" i="26"/>
  <c r="BC21" i="26"/>
  <c r="BB21" i="26"/>
  <c r="BA21" i="26"/>
  <c r="AR21" i="26"/>
  <c r="BF20" i="26"/>
  <c r="BE20" i="26"/>
  <c r="BD20" i="26"/>
  <c r="BC20" i="26"/>
  <c r="BB20" i="26"/>
  <c r="BA20" i="26"/>
  <c r="E20" i="26"/>
  <c r="BF19" i="26"/>
  <c r="BE19" i="26"/>
  <c r="BD19" i="26"/>
  <c r="BC19" i="26"/>
  <c r="BB19" i="26"/>
  <c r="BA19" i="26"/>
  <c r="BF18" i="26"/>
  <c r="BE18" i="26"/>
  <c r="BD18" i="26"/>
  <c r="BC18" i="26"/>
  <c r="BB18" i="26"/>
  <c r="BA18" i="26"/>
  <c r="BF17" i="26"/>
  <c r="BE17" i="26"/>
  <c r="BD17" i="26"/>
  <c r="BC17" i="26"/>
  <c r="BB17" i="26"/>
  <c r="BA17" i="26"/>
  <c r="J17" i="26"/>
  <c r="AQ12" i="26" s="1"/>
  <c r="BF16" i="26"/>
  <c r="BE16" i="26"/>
  <c r="BD16" i="26"/>
  <c r="BC16" i="26"/>
  <c r="BB16" i="26"/>
  <c r="BA16" i="26"/>
  <c r="BF15" i="26"/>
  <c r="BE15" i="26"/>
  <c r="BD15" i="26"/>
  <c r="BC15" i="26"/>
  <c r="BB15" i="26"/>
  <c r="BA15" i="26"/>
  <c r="J15" i="26"/>
  <c r="AO12" i="26" s="1"/>
  <c r="BF14" i="26"/>
  <c r="BE14" i="26"/>
  <c r="BD14" i="26"/>
  <c r="BC14" i="26"/>
  <c r="BB14" i="26"/>
  <c r="BA14" i="26"/>
  <c r="BF13" i="26"/>
  <c r="BE13" i="26"/>
  <c r="BD13" i="26"/>
  <c r="BC13" i="26"/>
  <c r="BB13" i="26"/>
  <c r="BA13" i="26"/>
  <c r="BF12" i="26"/>
  <c r="BE12" i="26"/>
  <c r="BD12" i="26"/>
  <c r="BC12" i="26"/>
  <c r="BB12" i="26"/>
  <c r="BA12" i="26"/>
  <c r="AU12" i="26"/>
  <c r="AT11" i="26"/>
  <c r="AS11" i="26"/>
  <c r="AR11" i="26"/>
  <c r="AZ9" i="26"/>
  <c r="J107" i="25"/>
  <c r="J103" i="25"/>
  <c r="H100" i="25"/>
  <c r="ER20" i="41" s="1"/>
  <c r="H99" i="25"/>
  <c r="EQ20" i="41" s="1"/>
  <c r="J95" i="25"/>
  <c r="P58" i="18" s="1"/>
  <c r="J89" i="25"/>
  <c r="AP22" i="25" s="1"/>
  <c r="J84" i="25"/>
  <c r="AP21" i="25" s="1"/>
  <c r="I74" i="25"/>
  <c r="H74" i="25"/>
  <c r="G74" i="25"/>
  <c r="I73" i="25"/>
  <c r="H73" i="25"/>
  <c r="G73" i="25"/>
  <c r="J72" i="25"/>
  <c r="J71" i="25"/>
  <c r="J70" i="25"/>
  <c r="I65" i="25"/>
  <c r="H65" i="25"/>
  <c r="G65" i="25"/>
  <c r="I64" i="25"/>
  <c r="H64" i="25"/>
  <c r="G64" i="25"/>
  <c r="J63" i="25"/>
  <c r="J62" i="25"/>
  <c r="J61" i="25"/>
  <c r="I56" i="25"/>
  <c r="H56" i="25"/>
  <c r="G56" i="25"/>
  <c r="I55" i="25"/>
  <c r="H55" i="25"/>
  <c r="G55" i="25"/>
  <c r="J54" i="25"/>
  <c r="J53" i="25"/>
  <c r="J52" i="25"/>
  <c r="I47" i="25"/>
  <c r="H47" i="25"/>
  <c r="G47" i="25"/>
  <c r="I46" i="25"/>
  <c r="H46" i="25"/>
  <c r="G46" i="25"/>
  <c r="J45" i="25"/>
  <c r="J44" i="25"/>
  <c r="J43" i="25"/>
  <c r="I38" i="25"/>
  <c r="H38" i="25"/>
  <c r="G38" i="25"/>
  <c r="I37" i="25"/>
  <c r="H37" i="25"/>
  <c r="G37" i="25"/>
  <c r="J36" i="25"/>
  <c r="J35" i="25"/>
  <c r="J34" i="25"/>
  <c r="AQ27" i="25"/>
  <c r="AP27" i="25"/>
  <c r="AO27" i="25"/>
  <c r="AN27" i="25"/>
  <c r="J27" i="25"/>
  <c r="AT12" i="25" s="1"/>
  <c r="I27" i="25"/>
  <c r="AS12" i="25" s="1"/>
  <c r="H27" i="25"/>
  <c r="AR12" i="25" s="1"/>
  <c r="BF26" i="25"/>
  <c r="BE26" i="25"/>
  <c r="BD26" i="25"/>
  <c r="BC26" i="25"/>
  <c r="BB26" i="25"/>
  <c r="BA26" i="25"/>
  <c r="E26" i="25"/>
  <c r="AP12" i="25" s="1"/>
  <c r="BF25" i="25"/>
  <c r="BE25" i="25"/>
  <c r="BD25" i="25"/>
  <c r="BC25" i="25"/>
  <c r="BB25" i="25"/>
  <c r="BA25" i="25"/>
  <c r="E25" i="25"/>
  <c r="BF24" i="25"/>
  <c r="BE24" i="25"/>
  <c r="BD24" i="25"/>
  <c r="BC24" i="25"/>
  <c r="BB24" i="25"/>
  <c r="BA24" i="25"/>
  <c r="E24" i="25"/>
  <c r="BF23" i="25"/>
  <c r="BE23" i="25"/>
  <c r="BD23" i="25"/>
  <c r="BC23" i="25"/>
  <c r="BB23" i="25"/>
  <c r="BA23" i="25"/>
  <c r="AR23" i="25"/>
  <c r="E23" i="25"/>
  <c r="BF22" i="25"/>
  <c r="BE22" i="25"/>
  <c r="BD22" i="25"/>
  <c r="BC22" i="25"/>
  <c r="BB22" i="25"/>
  <c r="BA22" i="25"/>
  <c r="BF21" i="25"/>
  <c r="BE21" i="25"/>
  <c r="BD21" i="25"/>
  <c r="BC21" i="25"/>
  <c r="BB21" i="25"/>
  <c r="BA21" i="25"/>
  <c r="AR21" i="25"/>
  <c r="BF20" i="25"/>
  <c r="BE20" i="25"/>
  <c r="BD20" i="25"/>
  <c r="BC20" i="25"/>
  <c r="BB20" i="25"/>
  <c r="BA20" i="25"/>
  <c r="E20" i="25"/>
  <c r="BF19" i="25"/>
  <c r="BE19" i="25"/>
  <c r="BD19" i="25"/>
  <c r="BC19" i="25"/>
  <c r="BB19" i="25"/>
  <c r="BA19" i="25"/>
  <c r="BF18" i="25"/>
  <c r="BE18" i="25"/>
  <c r="BD18" i="25"/>
  <c r="BC18" i="25"/>
  <c r="BB18" i="25"/>
  <c r="BA18" i="25"/>
  <c r="BF17" i="25"/>
  <c r="BE17" i="25"/>
  <c r="BD17" i="25"/>
  <c r="BC17" i="25"/>
  <c r="BB17" i="25"/>
  <c r="BA17" i="25"/>
  <c r="J17" i="25"/>
  <c r="AQ12" i="25" s="1"/>
  <c r="BF16" i="25"/>
  <c r="BE16" i="25"/>
  <c r="BD16" i="25"/>
  <c r="BC16" i="25"/>
  <c r="BB16" i="25"/>
  <c r="BA16" i="25"/>
  <c r="BF15" i="25"/>
  <c r="BE15" i="25"/>
  <c r="BD15" i="25"/>
  <c r="BC15" i="25"/>
  <c r="BB15" i="25"/>
  <c r="BA15" i="25"/>
  <c r="J15" i="25"/>
  <c r="AO12" i="25" s="1"/>
  <c r="BF14" i="25"/>
  <c r="BE14" i="25"/>
  <c r="BD14" i="25"/>
  <c r="BC14" i="25"/>
  <c r="BB14" i="25"/>
  <c r="BA14" i="25"/>
  <c r="BF13" i="25"/>
  <c r="BE13" i="25"/>
  <c r="BD13" i="25"/>
  <c r="BC13" i="25"/>
  <c r="BB13" i="25"/>
  <c r="BA13" i="25"/>
  <c r="BF12" i="25"/>
  <c r="BE12" i="25"/>
  <c r="BD12" i="25"/>
  <c r="BC12" i="25"/>
  <c r="BB12" i="25"/>
  <c r="BA12" i="25"/>
  <c r="AU12" i="25"/>
  <c r="AT11" i="25"/>
  <c r="AS11" i="25"/>
  <c r="AR11" i="25"/>
  <c r="AZ9" i="25"/>
  <c r="J107" i="24"/>
  <c r="J103" i="24"/>
  <c r="BQ57" i="18" s="1"/>
  <c r="H100" i="24"/>
  <c r="ER19" i="41" s="1"/>
  <c r="H99" i="24"/>
  <c r="J95" i="24"/>
  <c r="P57" i="18" s="1"/>
  <c r="J89" i="24"/>
  <c r="O57" i="18" s="1"/>
  <c r="J84" i="24"/>
  <c r="AP21" i="24" s="1"/>
  <c r="I74" i="24"/>
  <c r="H74" i="24"/>
  <c r="G74" i="24"/>
  <c r="I73" i="24"/>
  <c r="H73" i="24"/>
  <c r="G73" i="24"/>
  <c r="J72" i="24"/>
  <c r="J71" i="24"/>
  <c r="J70" i="24"/>
  <c r="I65" i="24"/>
  <c r="H65" i="24"/>
  <c r="G65" i="24"/>
  <c r="I64" i="24"/>
  <c r="H64" i="24"/>
  <c r="G64" i="24"/>
  <c r="J63" i="24"/>
  <c r="J62" i="24"/>
  <c r="J61" i="24"/>
  <c r="I56" i="24"/>
  <c r="H56" i="24"/>
  <c r="G56" i="24"/>
  <c r="I55" i="24"/>
  <c r="H55" i="24"/>
  <c r="G55" i="24"/>
  <c r="J54" i="24"/>
  <c r="J53" i="24"/>
  <c r="J52" i="24"/>
  <c r="I47" i="24"/>
  <c r="H47" i="24"/>
  <c r="G47" i="24"/>
  <c r="I46" i="24"/>
  <c r="H46" i="24"/>
  <c r="G46" i="24"/>
  <c r="J45" i="24"/>
  <c r="J44" i="24"/>
  <c r="J43" i="24"/>
  <c r="I38" i="24"/>
  <c r="H38" i="24"/>
  <c r="G38" i="24"/>
  <c r="I37" i="24"/>
  <c r="H37" i="24"/>
  <c r="G37" i="24"/>
  <c r="J36" i="24"/>
  <c r="J35" i="24"/>
  <c r="J34" i="24"/>
  <c r="AQ27" i="24"/>
  <c r="BM57" i="18" s="1"/>
  <c r="AP27" i="24"/>
  <c r="AO27" i="24"/>
  <c r="AN27" i="24"/>
  <c r="J27" i="24"/>
  <c r="AT12" i="24" s="1"/>
  <c r="I27" i="24"/>
  <c r="AS12" i="24" s="1"/>
  <c r="H27" i="24"/>
  <c r="AR12" i="24" s="1"/>
  <c r="BF26" i="24"/>
  <c r="BE26" i="24"/>
  <c r="BD26" i="24"/>
  <c r="BC26" i="24"/>
  <c r="BB26" i="24"/>
  <c r="BA26" i="24"/>
  <c r="E26" i="24"/>
  <c r="AP12" i="24" s="1"/>
  <c r="BF25" i="24"/>
  <c r="BE25" i="24"/>
  <c r="BD25" i="24"/>
  <c r="BC25" i="24"/>
  <c r="BB25" i="24"/>
  <c r="BA25" i="24"/>
  <c r="E25" i="24"/>
  <c r="BF24" i="24"/>
  <c r="BE24" i="24"/>
  <c r="BD24" i="24"/>
  <c r="BC24" i="24"/>
  <c r="BB24" i="24"/>
  <c r="BA24" i="24"/>
  <c r="E24" i="24"/>
  <c r="BF23" i="24"/>
  <c r="BE23" i="24"/>
  <c r="BD23" i="24"/>
  <c r="BC23" i="24"/>
  <c r="BB23" i="24"/>
  <c r="BA23" i="24"/>
  <c r="AR23" i="24"/>
  <c r="E23" i="24"/>
  <c r="BF22" i="24"/>
  <c r="BE22" i="24"/>
  <c r="BD22" i="24"/>
  <c r="BC22" i="24"/>
  <c r="BB22" i="24"/>
  <c r="BA22" i="24"/>
  <c r="BF21" i="24"/>
  <c r="BE21" i="24"/>
  <c r="BD21" i="24"/>
  <c r="BC21" i="24"/>
  <c r="BB21" i="24"/>
  <c r="BA21" i="24"/>
  <c r="AR21" i="24"/>
  <c r="BF20" i="24"/>
  <c r="BE20" i="24"/>
  <c r="BD20" i="24"/>
  <c r="BC20" i="24"/>
  <c r="BB20" i="24"/>
  <c r="BA20" i="24"/>
  <c r="E20" i="24"/>
  <c r="BF19" i="24"/>
  <c r="BE19" i="24"/>
  <c r="BD19" i="24"/>
  <c r="BC19" i="24"/>
  <c r="BB19" i="24"/>
  <c r="BA19" i="24"/>
  <c r="BF18" i="24"/>
  <c r="BE18" i="24"/>
  <c r="BD18" i="24"/>
  <c r="BC18" i="24"/>
  <c r="BB18" i="24"/>
  <c r="BA18" i="24"/>
  <c r="BF17" i="24"/>
  <c r="BE17" i="24"/>
  <c r="BD17" i="24"/>
  <c r="BC17" i="24"/>
  <c r="BB17" i="24"/>
  <c r="BA17" i="24"/>
  <c r="J17" i="24"/>
  <c r="D20" i="18" s="1"/>
  <c r="BF16" i="24"/>
  <c r="BE16" i="24"/>
  <c r="BD16" i="24"/>
  <c r="BC16" i="24"/>
  <c r="BB16" i="24"/>
  <c r="BA16" i="24"/>
  <c r="BF15" i="24"/>
  <c r="BE15" i="24"/>
  <c r="BD15" i="24"/>
  <c r="BC15" i="24"/>
  <c r="BB15" i="24"/>
  <c r="BA15" i="24"/>
  <c r="J15" i="24"/>
  <c r="AO12" i="24" s="1"/>
  <c r="BF14" i="24"/>
  <c r="BE14" i="24"/>
  <c r="BD14" i="24"/>
  <c r="BC14" i="24"/>
  <c r="BB14" i="24"/>
  <c r="BA14" i="24"/>
  <c r="BF13" i="24"/>
  <c r="BE13" i="24"/>
  <c r="BD13" i="24"/>
  <c r="BC13" i="24"/>
  <c r="BB13" i="24"/>
  <c r="BA13" i="24"/>
  <c r="BF12" i="24"/>
  <c r="BE12" i="24"/>
  <c r="BD12" i="24"/>
  <c r="BC12" i="24"/>
  <c r="BB12" i="24"/>
  <c r="BA12" i="24"/>
  <c r="AU12" i="24"/>
  <c r="AT11" i="24"/>
  <c r="AS11" i="24"/>
  <c r="AR11" i="24"/>
  <c r="AZ9" i="24"/>
  <c r="J107" i="23"/>
  <c r="J103" i="23"/>
  <c r="H100" i="23"/>
  <c r="ER18" i="41" s="1"/>
  <c r="H99" i="23"/>
  <c r="EQ18" i="41" s="1"/>
  <c r="J95" i="23"/>
  <c r="P56" i="18" s="1"/>
  <c r="J89" i="23"/>
  <c r="AP22" i="23" s="1"/>
  <c r="J84" i="23"/>
  <c r="AP21" i="23" s="1"/>
  <c r="I74" i="23"/>
  <c r="H74" i="23"/>
  <c r="G74" i="23"/>
  <c r="I73" i="23"/>
  <c r="H73" i="23"/>
  <c r="G73" i="23"/>
  <c r="J72" i="23"/>
  <c r="J71" i="23"/>
  <c r="J70" i="23"/>
  <c r="I65" i="23"/>
  <c r="H65" i="23"/>
  <c r="G65" i="23"/>
  <c r="I64" i="23"/>
  <c r="H64" i="23"/>
  <c r="G64" i="23"/>
  <c r="J63" i="23"/>
  <c r="J62" i="23"/>
  <c r="J61" i="23"/>
  <c r="I56" i="23"/>
  <c r="H56" i="23"/>
  <c r="G56" i="23"/>
  <c r="I55" i="23"/>
  <c r="H55" i="23"/>
  <c r="G55" i="23"/>
  <c r="J54" i="23"/>
  <c r="J53" i="23"/>
  <c r="J52" i="23"/>
  <c r="I47" i="23"/>
  <c r="H47" i="23"/>
  <c r="G47" i="23"/>
  <c r="I46" i="23"/>
  <c r="H46" i="23"/>
  <c r="G46" i="23"/>
  <c r="J45" i="23"/>
  <c r="J44" i="23"/>
  <c r="J43" i="23"/>
  <c r="I38" i="23"/>
  <c r="H38" i="23"/>
  <c r="G38" i="23"/>
  <c r="I37" i="23"/>
  <c r="H37" i="23"/>
  <c r="G37" i="23"/>
  <c r="J36" i="23"/>
  <c r="J35" i="23"/>
  <c r="J34" i="23"/>
  <c r="AQ27" i="23"/>
  <c r="BM56" i="18" s="1"/>
  <c r="AP27" i="23"/>
  <c r="AO27" i="23"/>
  <c r="AN27" i="23"/>
  <c r="J27" i="23"/>
  <c r="AT12" i="23" s="1"/>
  <c r="I27" i="23"/>
  <c r="AS12" i="23" s="1"/>
  <c r="H27" i="23"/>
  <c r="AR12" i="23" s="1"/>
  <c r="BF26" i="23"/>
  <c r="BE26" i="23"/>
  <c r="BD26" i="23"/>
  <c r="BC26" i="23"/>
  <c r="BB26" i="23"/>
  <c r="BA26" i="23"/>
  <c r="E26" i="23"/>
  <c r="AP12" i="23" s="1"/>
  <c r="BF25" i="23"/>
  <c r="BE25" i="23"/>
  <c r="BD25" i="23"/>
  <c r="BC25" i="23"/>
  <c r="BK16" i="23" s="1"/>
  <c r="BB25" i="23"/>
  <c r="BA25" i="23"/>
  <c r="E25" i="23"/>
  <c r="BF24" i="23"/>
  <c r="BE24" i="23"/>
  <c r="BD24" i="23"/>
  <c r="BC24" i="23"/>
  <c r="BB24" i="23"/>
  <c r="BA24" i="23"/>
  <c r="E24" i="23"/>
  <c r="BF23" i="23"/>
  <c r="BE23" i="23"/>
  <c r="BD23" i="23"/>
  <c r="BC23" i="23"/>
  <c r="BB23" i="23"/>
  <c r="BA23" i="23"/>
  <c r="AR23" i="23"/>
  <c r="E23" i="23"/>
  <c r="BF22" i="23"/>
  <c r="BE22" i="23"/>
  <c r="BD22" i="23"/>
  <c r="BC22" i="23"/>
  <c r="BB22" i="23"/>
  <c r="BA22" i="23"/>
  <c r="BF21" i="23"/>
  <c r="BE21" i="23"/>
  <c r="BD21" i="23"/>
  <c r="BC21" i="23"/>
  <c r="BB21" i="23"/>
  <c r="BA21" i="23"/>
  <c r="AR21" i="23"/>
  <c r="BF20" i="23"/>
  <c r="BE20" i="23"/>
  <c r="BD20" i="23"/>
  <c r="BC20" i="23"/>
  <c r="BB20" i="23"/>
  <c r="BA20" i="23"/>
  <c r="E20" i="23"/>
  <c r="BF19" i="23"/>
  <c r="BE19" i="23"/>
  <c r="BD19" i="23"/>
  <c r="BC19" i="23"/>
  <c r="BB19" i="23"/>
  <c r="BA19" i="23"/>
  <c r="BF18" i="23"/>
  <c r="BE18" i="23"/>
  <c r="BD18" i="23"/>
  <c r="BC18" i="23"/>
  <c r="BB18" i="23"/>
  <c r="BA18" i="23"/>
  <c r="BF17" i="23"/>
  <c r="BE17" i="23"/>
  <c r="BD17" i="23"/>
  <c r="BC17" i="23"/>
  <c r="BB17" i="23"/>
  <c r="BA17" i="23"/>
  <c r="J17" i="23"/>
  <c r="AQ12" i="23" s="1"/>
  <c r="BF16" i="23"/>
  <c r="BE16" i="23"/>
  <c r="BD16" i="23"/>
  <c r="BC16" i="23"/>
  <c r="BB16" i="23"/>
  <c r="BA16" i="23"/>
  <c r="BF15" i="23"/>
  <c r="BE15" i="23"/>
  <c r="BD15" i="23"/>
  <c r="BC15" i="23"/>
  <c r="BB15" i="23"/>
  <c r="BA15" i="23"/>
  <c r="J15" i="23"/>
  <c r="AO12" i="23" s="1"/>
  <c r="BF14" i="23"/>
  <c r="BE14" i="23"/>
  <c r="BD14" i="23"/>
  <c r="BC14" i="23"/>
  <c r="BB14" i="23"/>
  <c r="BA14" i="23"/>
  <c r="BF13" i="23"/>
  <c r="BE13" i="23"/>
  <c r="BD13" i="23"/>
  <c r="BC13" i="23"/>
  <c r="BB13" i="23"/>
  <c r="BA13" i="23"/>
  <c r="BF12" i="23"/>
  <c r="BE12" i="23"/>
  <c r="BD12" i="23"/>
  <c r="BC12" i="23"/>
  <c r="BB12" i="23"/>
  <c r="BJ12" i="23" s="1"/>
  <c r="BA12" i="23"/>
  <c r="AU12" i="23"/>
  <c r="AT11" i="23"/>
  <c r="AS11" i="23"/>
  <c r="AR11" i="23"/>
  <c r="AZ9" i="23"/>
  <c r="J107" i="22"/>
  <c r="J103" i="22"/>
  <c r="H100" i="22"/>
  <c r="ER17" i="41" s="1"/>
  <c r="H99" i="22"/>
  <c r="EQ17" i="41" s="1"/>
  <c r="J95" i="22"/>
  <c r="AP23" i="22" s="1"/>
  <c r="J89" i="22"/>
  <c r="AP22" i="22" s="1"/>
  <c r="J84" i="22"/>
  <c r="N55" i="18" s="1"/>
  <c r="I74" i="22"/>
  <c r="H74" i="22"/>
  <c r="G74" i="22"/>
  <c r="I73" i="22"/>
  <c r="H73" i="22"/>
  <c r="G73" i="22"/>
  <c r="J72" i="22"/>
  <c r="J71" i="22"/>
  <c r="J70" i="22"/>
  <c r="I65" i="22"/>
  <c r="H65" i="22"/>
  <c r="G65" i="22"/>
  <c r="I64" i="22"/>
  <c r="H64" i="22"/>
  <c r="G64" i="22"/>
  <c r="J63" i="22"/>
  <c r="J62" i="22"/>
  <c r="J61" i="22"/>
  <c r="I56" i="22"/>
  <c r="H56" i="22"/>
  <c r="G56" i="22"/>
  <c r="I55" i="22"/>
  <c r="H55" i="22"/>
  <c r="G55" i="22"/>
  <c r="J54" i="22"/>
  <c r="J53" i="22"/>
  <c r="J52" i="22"/>
  <c r="I47" i="22"/>
  <c r="H47" i="22"/>
  <c r="G47" i="22"/>
  <c r="I46" i="22"/>
  <c r="H46" i="22"/>
  <c r="G46" i="22"/>
  <c r="J45" i="22"/>
  <c r="J44" i="22"/>
  <c r="J43" i="22"/>
  <c r="I38" i="22"/>
  <c r="H38" i="22"/>
  <c r="G38" i="22"/>
  <c r="I37" i="22"/>
  <c r="H37" i="22"/>
  <c r="G37" i="22"/>
  <c r="J36" i="22"/>
  <c r="J35" i="22"/>
  <c r="J34" i="22"/>
  <c r="AQ27" i="22"/>
  <c r="AP27" i="22"/>
  <c r="AO27" i="22"/>
  <c r="AN27" i="22"/>
  <c r="J27" i="22"/>
  <c r="AT12" i="22" s="1"/>
  <c r="I27" i="22"/>
  <c r="AS12" i="22" s="1"/>
  <c r="H27" i="22"/>
  <c r="AR12" i="22" s="1"/>
  <c r="BF26" i="22"/>
  <c r="BE26" i="22"/>
  <c r="BD26" i="22"/>
  <c r="BC26" i="22"/>
  <c r="BB26" i="22"/>
  <c r="BA26" i="22"/>
  <c r="E26" i="22"/>
  <c r="AP12" i="22" s="1"/>
  <c r="BF25" i="22"/>
  <c r="BE25" i="22"/>
  <c r="BD25" i="22"/>
  <c r="BC25" i="22"/>
  <c r="BB25" i="22"/>
  <c r="BA25" i="22"/>
  <c r="E25" i="22"/>
  <c r="BF24" i="22"/>
  <c r="BE24" i="22"/>
  <c r="BD24" i="22"/>
  <c r="BC24" i="22"/>
  <c r="BB24" i="22"/>
  <c r="BA24" i="22"/>
  <c r="E24" i="22"/>
  <c r="BF23" i="22"/>
  <c r="BE23" i="22"/>
  <c r="BD23" i="22"/>
  <c r="BC23" i="22"/>
  <c r="BB23" i="22"/>
  <c r="BA23" i="22"/>
  <c r="AR23" i="22"/>
  <c r="E23" i="22"/>
  <c r="BF22" i="22"/>
  <c r="BE22" i="22"/>
  <c r="BD22" i="22"/>
  <c r="BC22" i="22"/>
  <c r="BB22" i="22"/>
  <c r="BA22" i="22"/>
  <c r="BF21" i="22"/>
  <c r="BE21" i="22"/>
  <c r="BD21" i="22"/>
  <c r="BC21" i="22"/>
  <c r="BB21" i="22"/>
  <c r="BA21" i="22"/>
  <c r="AR21" i="22"/>
  <c r="BF20" i="22"/>
  <c r="BE20" i="22"/>
  <c r="BD20" i="22"/>
  <c r="BC20" i="22"/>
  <c r="BB20" i="22"/>
  <c r="BA20" i="22"/>
  <c r="E20" i="22"/>
  <c r="BF19" i="22"/>
  <c r="BE19" i="22"/>
  <c r="BD19" i="22"/>
  <c r="BC19" i="22"/>
  <c r="BB19" i="22"/>
  <c r="BA19" i="22"/>
  <c r="BF18" i="22"/>
  <c r="BE18" i="22"/>
  <c r="BD18" i="22"/>
  <c r="BC18" i="22"/>
  <c r="BB18" i="22"/>
  <c r="BA18" i="22"/>
  <c r="BF17" i="22"/>
  <c r="BE17" i="22"/>
  <c r="BD17" i="22"/>
  <c r="BC17" i="22"/>
  <c r="BB17" i="22"/>
  <c r="BA17" i="22"/>
  <c r="J17" i="22"/>
  <c r="AQ12" i="22" s="1"/>
  <c r="BF16" i="22"/>
  <c r="BE16" i="22"/>
  <c r="BD16" i="22"/>
  <c r="BC16" i="22"/>
  <c r="BB16" i="22"/>
  <c r="BA16" i="22"/>
  <c r="BF15" i="22"/>
  <c r="BE15" i="22"/>
  <c r="BD15" i="22"/>
  <c r="BC15" i="22"/>
  <c r="BB15" i="22"/>
  <c r="BA15" i="22"/>
  <c r="J15" i="22"/>
  <c r="AO12" i="22" s="1"/>
  <c r="BF14" i="22"/>
  <c r="BE14" i="22"/>
  <c r="BD14" i="22"/>
  <c r="BC14" i="22"/>
  <c r="BB14" i="22"/>
  <c r="BA14" i="22"/>
  <c r="BF13" i="22"/>
  <c r="BE13" i="22"/>
  <c r="BD13" i="22"/>
  <c r="BC13" i="22"/>
  <c r="BB13" i="22"/>
  <c r="BA13" i="22"/>
  <c r="BF12" i="22"/>
  <c r="BE12" i="22"/>
  <c r="BD12" i="22"/>
  <c r="BC12" i="22"/>
  <c r="BB12" i="22"/>
  <c r="BA12" i="22"/>
  <c r="AU12" i="22"/>
  <c r="AT11" i="22"/>
  <c r="AS11" i="22"/>
  <c r="AR11" i="22"/>
  <c r="AZ9" i="22"/>
  <c r="J107" i="21"/>
  <c r="J103" i="21"/>
  <c r="H100" i="21"/>
  <c r="ER16" i="41" s="1"/>
  <c r="H99" i="21"/>
  <c r="EQ16" i="41" s="1"/>
  <c r="J95" i="21"/>
  <c r="AP23" i="21" s="1"/>
  <c r="J89" i="21"/>
  <c r="AP22" i="21" s="1"/>
  <c r="J84" i="21"/>
  <c r="AP21" i="21" s="1"/>
  <c r="I74" i="21"/>
  <c r="H74" i="21"/>
  <c r="G74" i="21"/>
  <c r="I73" i="21"/>
  <c r="H73" i="21"/>
  <c r="G73" i="21"/>
  <c r="J72" i="21"/>
  <c r="J71" i="21"/>
  <c r="J70" i="21"/>
  <c r="I65" i="21"/>
  <c r="H65" i="21"/>
  <c r="G65" i="21"/>
  <c r="I64" i="21"/>
  <c r="H64" i="21"/>
  <c r="G64" i="21"/>
  <c r="J63" i="21"/>
  <c r="J62" i="21"/>
  <c r="J61" i="21"/>
  <c r="I56" i="21"/>
  <c r="H56" i="21"/>
  <c r="G56" i="21"/>
  <c r="I55" i="21"/>
  <c r="H55" i="21"/>
  <c r="G55" i="21"/>
  <c r="J54" i="21"/>
  <c r="J53" i="21"/>
  <c r="J52" i="21"/>
  <c r="I47" i="21"/>
  <c r="H47" i="21"/>
  <c r="G47" i="21"/>
  <c r="I46" i="21"/>
  <c r="H46" i="21"/>
  <c r="G46" i="21"/>
  <c r="J45" i="21"/>
  <c r="J44" i="21"/>
  <c r="J43" i="21"/>
  <c r="I38" i="21"/>
  <c r="H38" i="21"/>
  <c r="G38" i="21"/>
  <c r="I37" i="21"/>
  <c r="H37" i="21"/>
  <c r="G37" i="21"/>
  <c r="J36" i="21"/>
  <c r="J35" i="21"/>
  <c r="J34" i="21"/>
  <c r="AQ27" i="21"/>
  <c r="AP27" i="21"/>
  <c r="BL54" i="18" s="1"/>
  <c r="AO27" i="21"/>
  <c r="AN27" i="21"/>
  <c r="J27" i="21"/>
  <c r="AT12" i="21" s="1"/>
  <c r="I27" i="21"/>
  <c r="AS12" i="21" s="1"/>
  <c r="H27" i="21"/>
  <c r="AR12" i="21" s="1"/>
  <c r="BF26" i="21"/>
  <c r="BE26" i="21"/>
  <c r="BD26" i="21"/>
  <c r="BC26" i="21"/>
  <c r="BB26" i="21"/>
  <c r="BA26" i="21"/>
  <c r="E26" i="21"/>
  <c r="AP12" i="21" s="1"/>
  <c r="BF25" i="21"/>
  <c r="BE25" i="21"/>
  <c r="BD25" i="21"/>
  <c r="BC25" i="21"/>
  <c r="BB25" i="21"/>
  <c r="BA25" i="21"/>
  <c r="E25" i="21"/>
  <c r="BF24" i="21"/>
  <c r="BE24" i="21"/>
  <c r="BD24" i="21"/>
  <c r="BC24" i="21"/>
  <c r="BB24" i="21"/>
  <c r="BA24" i="21"/>
  <c r="E24" i="21"/>
  <c r="BF23" i="21"/>
  <c r="BE23" i="21"/>
  <c r="BD23" i="21"/>
  <c r="BC23" i="21"/>
  <c r="BB23" i="21"/>
  <c r="BA23" i="21"/>
  <c r="AR23" i="21"/>
  <c r="E23" i="21"/>
  <c r="BF22" i="21"/>
  <c r="BE22" i="21"/>
  <c r="BD22" i="21"/>
  <c r="BC22" i="21"/>
  <c r="BB22" i="21"/>
  <c r="BA22" i="21"/>
  <c r="BF21" i="21"/>
  <c r="BE21" i="21"/>
  <c r="BD21" i="21"/>
  <c r="BC21" i="21"/>
  <c r="BB21" i="21"/>
  <c r="BA21" i="21"/>
  <c r="AR21" i="21"/>
  <c r="BF20" i="21"/>
  <c r="BE20" i="21"/>
  <c r="BD20" i="21"/>
  <c r="BC20" i="21"/>
  <c r="BB20" i="21"/>
  <c r="BA20" i="21"/>
  <c r="E20" i="21"/>
  <c r="BF19" i="21"/>
  <c r="BE19" i="21"/>
  <c r="BD19" i="21"/>
  <c r="BC19" i="21"/>
  <c r="BB19" i="21"/>
  <c r="BA19" i="21"/>
  <c r="BF18" i="21"/>
  <c r="BE18" i="21"/>
  <c r="BD18" i="21"/>
  <c r="BC18" i="21"/>
  <c r="BB18" i="21"/>
  <c r="BA18" i="21"/>
  <c r="BF17" i="21"/>
  <c r="BE17" i="21"/>
  <c r="BD17" i="21"/>
  <c r="BC17" i="21"/>
  <c r="BB17" i="21"/>
  <c r="BA17" i="21"/>
  <c r="J17" i="21"/>
  <c r="AQ12" i="21" s="1"/>
  <c r="BF16" i="21"/>
  <c r="BE16" i="21"/>
  <c r="BD16" i="21"/>
  <c r="BC16" i="21"/>
  <c r="BB16" i="21"/>
  <c r="BA16" i="21"/>
  <c r="BF15" i="21"/>
  <c r="BE15" i="21"/>
  <c r="BD15" i="21"/>
  <c r="BC15" i="21"/>
  <c r="BB15" i="21"/>
  <c r="BA15" i="21"/>
  <c r="J15" i="21"/>
  <c r="AO12" i="21" s="1"/>
  <c r="BF14" i="21"/>
  <c r="BE14" i="21"/>
  <c r="BD14" i="21"/>
  <c r="BC14" i="21"/>
  <c r="BB14" i="21"/>
  <c r="BA14" i="21"/>
  <c r="BF13" i="21"/>
  <c r="BE13" i="21"/>
  <c r="BD13" i="21"/>
  <c r="BC13" i="21"/>
  <c r="BB13" i="21"/>
  <c r="BA13" i="21"/>
  <c r="BF12" i="21"/>
  <c r="BE12" i="21"/>
  <c r="BD12" i="21"/>
  <c r="BC12" i="21"/>
  <c r="BB12" i="21"/>
  <c r="BA12" i="21"/>
  <c r="AU12" i="21"/>
  <c r="AT11" i="21"/>
  <c r="AS11" i="21"/>
  <c r="AR11" i="21"/>
  <c r="AZ9" i="21"/>
  <c r="J107" i="1"/>
  <c r="J103" i="1"/>
  <c r="H100" i="1"/>
  <c r="ER15" i="41" s="1"/>
  <c r="H99" i="1"/>
  <c r="J95" i="1"/>
  <c r="P53" i="18" s="1"/>
  <c r="J89" i="1"/>
  <c r="O53" i="18" s="1"/>
  <c r="J84" i="1"/>
  <c r="AP21" i="1" s="1"/>
  <c r="I74" i="1"/>
  <c r="H74" i="1"/>
  <c r="G74" i="1"/>
  <c r="I73" i="1"/>
  <c r="H73" i="1"/>
  <c r="G73" i="1"/>
  <c r="J72" i="1"/>
  <c r="J71" i="1"/>
  <c r="J70" i="1"/>
  <c r="I65" i="1"/>
  <c r="H65" i="1"/>
  <c r="G65" i="1"/>
  <c r="I64" i="1"/>
  <c r="H64" i="1"/>
  <c r="G64" i="1"/>
  <c r="J63" i="1"/>
  <c r="J62" i="1"/>
  <c r="J61" i="1"/>
  <c r="I56" i="1"/>
  <c r="H56" i="1"/>
  <c r="G56" i="1"/>
  <c r="I55" i="1"/>
  <c r="H55" i="1"/>
  <c r="G55" i="1"/>
  <c r="J54" i="1"/>
  <c r="J53" i="1"/>
  <c r="J52" i="1"/>
  <c r="I47" i="1"/>
  <c r="H47" i="1"/>
  <c r="G47" i="1"/>
  <c r="I46" i="1"/>
  <c r="H46" i="1"/>
  <c r="G46" i="1"/>
  <c r="J45" i="1"/>
  <c r="J44" i="1"/>
  <c r="J43" i="1"/>
  <c r="I38" i="1"/>
  <c r="H38" i="1"/>
  <c r="G38" i="1"/>
  <c r="I37" i="1"/>
  <c r="H37" i="1"/>
  <c r="G37" i="1"/>
  <c r="J36" i="1"/>
  <c r="J35" i="1"/>
  <c r="J34" i="1"/>
  <c r="AQ27" i="1"/>
  <c r="AP27" i="1"/>
  <c r="AO27" i="1"/>
  <c r="AN27" i="1"/>
  <c r="J27" i="1"/>
  <c r="AT12" i="1" s="1"/>
  <c r="I27" i="1"/>
  <c r="AS12" i="1" s="1"/>
  <c r="H27" i="1"/>
  <c r="AR12" i="1" s="1"/>
  <c r="BF26" i="1"/>
  <c r="BE26" i="1"/>
  <c r="BD26" i="1"/>
  <c r="BC26" i="1"/>
  <c r="BB26" i="1"/>
  <c r="BA26" i="1"/>
  <c r="E26" i="1"/>
  <c r="AP12" i="1" s="1"/>
  <c r="BF25" i="1"/>
  <c r="BE25" i="1"/>
  <c r="BD25" i="1"/>
  <c r="BC25" i="1"/>
  <c r="BB25" i="1"/>
  <c r="BA25" i="1"/>
  <c r="E25" i="1"/>
  <c r="BF24" i="1"/>
  <c r="BN16" i="1" s="1"/>
  <c r="BE24" i="1"/>
  <c r="BD24" i="1"/>
  <c r="BC24" i="1"/>
  <c r="BB24" i="1"/>
  <c r="BJ16" i="1" s="1"/>
  <c r="BA24" i="1"/>
  <c r="E24" i="1"/>
  <c r="BF23" i="1"/>
  <c r="BE23" i="1"/>
  <c r="BD23" i="1"/>
  <c r="BC23" i="1"/>
  <c r="BB23" i="1"/>
  <c r="BA23" i="1"/>
  <c r="AR23" i="1"/>
  <c r="E23" i="1"/>
  <c r="BF22" i="1"/>
  <c r="BE22" i="1"/>
  <c r="BD22" i="1"/>
  <c r="BC22" i="1"/>
  <c r="BB22" i="1"/>
  <c r="BA22" i="1"/>
  <c r="BF21" i="1"/>
  <c r="BE21" i="1"/>
  <c r="BD21" i="1"/>
  <c r="BC21" i="1"/>
  <c r="BB21" i="1"/>
  <c r="BA21" i="1"/>
  <c r="AR21" i="1"/>
  <c r="BF20" i="1"/>
  <c r="BE20" i="1"/>
  <c r="BD20" i="1"/>
  <c r="BC20" i="1"/>
  <c r="BB20" i="1"/>
  <c r="BA20" i="1"/>
  <c r="E20" i="1"/>
  <c r="BF19" i="1"/>
  <c r="BE19" i="1"/>
  <c r="BD19" i="1"/>
  <c r="BC19" i="1"/>
  <c r="BB19" i="1"/>
  <c r="BA19" i="1"/>
  <c r="BF18" i="1"/>
  <c r="BE18" i="1"/>
  <c r="BD18" i="1"/>
  <c r="BC18" i="1"/>
  <c r="BB18" i="1"/>
  <c r="BA18" i="1"/>
  <c r="BF17" i="1"/>
  <c r="BE17" i="1"/>
  <c r="BD17" i="1"/>
  <c r="BC17" i="1"/>
  <c r="BB17" i="1"/>
  <c r="BA17" i="1"/>
  <c r="J17" i="1"/>
  <c r="D16" i="18" s="1"/>
  <c r="BF16" i="1"/>
  <c r="BE16" i="1"/>
  <c r="BD16" i="1"/>
  <c r="BC16" i="1"/>
  <c r="BB16" i="1"/>
  <c r="BA16" i="1"/>
  <c r="BF15" i="1"/>
  <c r="BE15" i="1"/>
  <c r="BD15" i="1"/>
  <c r="BC15" i="1"/>
  <c r="BB15" i="1"/>
  <c r="BA15" i="1"/>
  <c r="J15" i="1"/>
  <c r="AO12" i="1" s="1"/>
  <c r="BF14" i="1"/>
  <c r="BE14" i="1"/>
  <c r="BD14" i="1"/>
  <c r="BC14" i="1"/>
  <c r="BB14" i="1"/>
  <c r="BA14" i="1"/>
  <c r="BF13" i="1"/>
  <c r="BE13" i="1"/>
  <c r="BD13" i="1"/>
  <c r="BC13" i="1"/>
  <c r="BB13" i="1"/>
  <c r="BA13" i="1"/>
  <c r="BF12" i="1"/>
  <c r="BE12" i="1"/>
  <c r="BD12" i="1"/>
  <c r="BL12" i="1" s="1"/>
  <c r="BC12" i="1"/>
  <c r="BB12" i="1"/>
  <c r="BA12" i="1"/>
  <c r="AU12" i="1"/>
  <c r="AT11" i="1"/>
  <c r="AS11" i="1"/>
  <c r="AR11" i="1"/>
  <c r="AZ9" i="1"/>
  <c r="J107" i="6"/>
  <c r="J103" i="6"/>
  <c r="H100" i="6"/>
  <c r="ER14" i="41" s="1"/>
  <c r="H99" i="6"/>
  <c r="EQ14" i="41" s="1"/>
  <c r="J95" i="6"/>
  <c r="P52" i="18" s="1"/>
  <c r="J89" i="6"/>
  <c r="AP22" i="6" s="1"/>
  <c r="J84" i="6"/>
  <c r="AP21" i="6" s="1"/>
  <c r="I74" i="6"/>
  <c r="H74" i="6"/>
  <c r="G74" i="6"/>
  <c r="I73" i="6"/>
  <c r="H73" i="6"/>
  <c r="G73" i="6"/>
  <c r="J72" i="6"/>
  <c r="J71" i="6"/>
  <c r="J70" i="6"/>
  <c r="I65" i="6"/>
  <c r="H65" i="6"/>
  <c r="G65" i="6"/>
  <c r="I64" i="6"/>
  <c r="H64" i="6"/>
  <c r="G64" i="6"/>
  <c r="J63" i="6"/>
  <c r="J62" i="6"/>
  <c r="J61" i="6"/>
  <c r="I56" i="6"/>
  <c r="H56" i="6"/>
  <c r="G56" i="6"/>
  <c r="I55" i="6"/>
  <c r="H55" i="6"/>
  <c r="G55" i="6"/>
  <c r="J54" i="6"/>
  <c r="J53" i="6"/>
  <c r="J52" i="6"/>
  <c r="I47" i="6"/>
  <c r="H47" i="6"/>
  <c r="G47" i="6"/>
  <c r="I46" i="6"/>
  <c r="H46" i="6"/>
  <c r="G46" i="6"/>
  <c r="J45" i="6"/>
  <c r="J44" i="6"/>
  <c r="J43" i="6"/>
  <c r="I38" i="6"/>
  <c r="H38" i="6"/>
  <c r="G38" i="6"/>
  <c r="I37" i="6"/>
  <c r="H37" i="6"/>
  <c r="G37" i="6"/>
  <c r="J36" i="6"/>
  <c r="J35" i="6"/>
  <c r="J34" i="6"/>
  <c r="AQ27" i="6"/>
  <c r="AP27" i="6"/>
  <c r="AO27" i="6"/>
  <c r="AN27" i="6"/>
  <c r="J27" i="6"/>
  <c r="AT12" i="6" s="1"/>
  <c r="I27" i="6"/>
  <c r="AS12" i="6" s="1"/>
  <c r="H27" i="6"/>
  <c r="AR12" i="6" s="1"/>
  <c r="BF26" i="6"/>
  <c r="BE26" i="6"/>
  <c r="BD26" i="6"/>
  <c r="BC26" i="6"/>
  <c r="BB26" i="6"/>
  <c r="BA26" i="6"/>
  <c r="E26" i="6"/>
  <c r="AP12" i="6" s="1"/>
  <c r="BF25" i="6"/>
  <c r="BE25" i="6"/>
  <c r="BD25" i="6"/>
  <c r="BC25" i="6"/>
  <c r="BB25" i="6"/>
  <c r="BA25" i="6"/>
  <c r="E25" i="6"/>
  <c r="BF24" i="6"/>
  <c r="BE24" i="6"/>
  <c r="BD24" i="6"/>
  <c r="BC24" i="6"/>
  <c r="BB24" i="6"/>
  <c r="BA24" i="6"/>
  <c r="E24" i="6"/>
  <c r="BF23" i="6"/>
  <c r="BE23" i="6"/>
  <c r="BD23" i="6"/>
  <c r="BC23" i="6"/>
  <c r="BB23" i="6"/>
  <c r="BA23" i="6"/>
  <c r="AR23" i="6"/>
  <c r="E23" i="6"/>
  <c r="BF22" i="6"/>
  <c r="BE22" i="6"/>
  <c r="BD22" i="6"/>
  <c r="BC22" i="6"/>
  <c r="BB22" i="6"/>
  <c r="BA22" i="6"/>
  <c r="BF21" i="6"/>
  <c r="BE21" i="6"/>
  <c r="BD21" i="6"/>
  <c r="BC21" i="6"/>
  <c r="BB21" i="6"/>
  <c r="BA21" i="6"/>
  <c r="AR21" i="6"/>
  <c r="BF20" i="6"/>
  <c r="BE20" i="6"/>
  <c r="BD20" i="6"/>
  <c r="BC20" i="6"/>
  <c r="BB20" i="6"/>
  <c r="BA20" i="6"/>
  <c r="E20" i="6"/>
  <c r="BF19" i="6"/>
  <c r="BE19" i="6"/>
  <c r="BD19" i="6"/>
  <c r="BC19" i="6"/>
  <c r="BB19" i="6"/>
  <c r="BA19" i="6"/>
  <c r="BF18" i="6"/>
  <c r="BE18" i="6"/>
  <c r="BD18" i="6"/>
  <c r="BC18" i="6"/>
  <c r="BB18" i="6"/>
  <c r="BA18" i="6"/>
  <c r="BF17" i="6"/>
  <c r="BE17" i="6"/>
  <c r="BD17" i="6"/>
  <c r="BC17" i="6"/>
  <c r="BB17" i="6"/>
  <c r="BA17" i="6"/>
  <c r="J17" i="6"/>
  <c r="AQ12" i="6" s="1"/>
  <c r="BF16" i="6"/>
  <c r="BE16" i="6"/>
  <c r="BD16" i="6"/>
  <c r="BC16" i="6"/>
  <c r="BB16" i="6"/>
  <c r="BA16" i="6"/>
  <c r="BF15" i="6"/>
  <c r="BE15" i="6"/>
  <c r="BD15" i="6"/>
  <c r="BC15" i="6"/>
  <c r="BB15" i="6"/>
  <c r="BA15" i="6"/>
  <c r="J15" i="6"/>
  <c r="AO12" i="6" s="1"/>
  <c r="BF14" i="6"/>
  <c r="BE14" i="6"/>
  <c r="BD14" i="6"/>
  <c r="BC14" i="6"/>
  <c r="BB14" i="6"/>
  <c r="BA14" i="6"/>
  <c r="BF13" i="6"/>
  <c r="BE13" i="6"/>
  <c r="BD13" i="6"/>
  <c r="BC13" i="6"/>
  <c r="BB13" i="6"/>
  <c r="BA13" i="6"/>
  <c r="BF12" i="6"/>
  <c r="BE12" i="6"/>
  <c r="BD12" i="6"/>
  <c r="BL12" i="6" s="1"/>
  <c r="BC12" i="6"/>
  <c r="BK12" i="6" s="1"/>
  <c r="BB12" i="6"/>
  <c r="BA12" i="6"/>
  <c r="AU12" i="6"/>
  <c r="AT11" i="6"/>
  <c r="AS11" i="6"/>
  <c r="AR11" i="6"/>
  <c r="AZ9" i="6"/>
  <c r="J107" i="7"/>
  <c r="J103" i="7"/>
  <c r="H100" i="7"/>
  <c r="ER13" i="41" s="1"/>
  <c r="H99" i="7"/>
  <c r="EQ13" i="41" s="1"/>
  <c r="J95" i="7"/>
  <c r="P51" i="18" s="1"/>
  <c r="J89" i="7"/>
  <c r="AP22" i="7" s="1"/>
  <c r="J84" i="7"/>
  <c r="AP21" i="7" s="1"/>
  <c r="I74" i="7"/>
  <c r="H74" i="7"/>
  <c r="G74" i="7"/>
  <c r="I73" i="7"/>
  <c r="H73" i="7"/>
  <c r="G73" i="7"/>
  <c r="J72" i="7"/>
  <c r="J71" i="7"/>
  <c r="J70" i="7"/>
  <c r="I65" i="7"/>
  <c r="H65" i="7"/>
  <c r="G65" i="7"/>
  <c r="I64" i="7"/>
  <c r="H64" i="7"/>
  <c r="G64" i="7"/>
  <c r="J63" i="7"/>
  <c r="J62" i="7"/>
  <c r="J61" i="7"/>
  <c r="I56" i="7"/>
  <c r="H56" i="7"/>
  <c r="G56" i="7"/>
  <c r="I55" i="7"/>
  <c r="H55" i="7"/>
  <c r="G55" i="7"/>
  <c r="J54" i="7"/>
  <c r="J53" i="7"/>
  <c r="J52" i="7"/>
  <c r="I47" i="7"/>
  <c r="H47" i="7"/>
  <c r="G47" i="7"/>
  <c r="I46" i="7"/>
  <c r="H46" i="7"/>
  <c r="G46" i="7"/>
  <c r="J45" i="7"/>
  <c r="J44" i="7"/>
  <c r="J43" i="7"/>
  <c r="I38" i="7"/>
  <c r="H38" i="7"/>
  <c r="G38" i="7"/>
  <c r="I37" i="7"/>
  <c r="H37" i="7"/>
  <c r="G37" i="7"/>
  <c r="J36" i="7"/>
  <c r="J35" i="7"/>
  <c r="J34" i="7"/>
  <c r="AQ27" i="7"/>
  <c r="AP27" i="7"/>
  <c r="AO27" i="7"/>
  <c r="AN27" i="7"/>
  <c r="J27" i="7"/>
  <c r="AT12" i="7" s="1"/>
  <c r="I27" i="7"/>
  <c r="AS12" i="7" s="1"/>
  <c r="H27" i="7"/>
  <c r="BF26" i="7"/>
  <c r="BE26" i="7"/>
  <c r="BD26" i="7"/>
  <c r="BC26" i="7"/>
  <c r="BB26" i="7"/>
  <c r="BA26" i="7"/>
  <c r="E26" i="7"/>
  <c r="AP12" i="7" s="1"/>
  <c r="BF25" i="7"/>
  <c r="BE25" i="7"/>
  <c r="BD25" i="7"/>
  <c r="BC25" i="7"/>
  <c r="BB25" i="7"/>
  <c r="BA25" i="7"/>
  <c r="E25" i="7"/>
  <c r="BF24" i="7"/>
  <c r="BE24" i="7"/>
  <c r="BD24" i="7"/>
  <c r="BC24" i="7"/>
  <c r="BB24" i="7"/>
  <c r="BA24" i="7"/>
  <c r="E24" i="7"/>
  <c r="BF23" i="7"/>
  <c r="BE23" i="7"/>
  <c r="BD23" i="7"/>
  <c r="BC23" i="7"/>
  <c r="BB23" i="7"/>
  <c r="BA23" i="7"/>
  <c r="AR23" i="7"/>
  <c r="E23" i="7"/>
  <c r="BF22" i="7"/>
  <c r="BE22" i="7"/>
  <c r="BD22" i="7"/>
  <c r="BC22" i="7"/>
  <c r="BB22" i="7"/>
  <c r="BA22" i="7"/>
  <c r="BF21" i="7"/>
  <c r="BE21" i="7"/>
  <c r="BD21" i="7"/>
  <c r="BC21" i="7"/>
  <c r="BB21" i="7"/>
  <c r="BA21" i="7"/>
  <c r="AR21" i="7"/>
  <c r="BF20" i="7"/>
  <c r="BE20" i="7"/>
  <c r="BD20" i="7"/>
  <c r="BC20" i="7"/>
  <c r="BB20" i="7"/>
  <c r="BA20" i="7"/>
  <c r="E20" i="7"/>
  <c r="BF19" i="7"/>
  <c r="BE19" i="7"/>
  <c r="BD19" i="7"/>
  <c r="BC19" i="7"/>
  <c r="BB19" i="7"/>
  <c r="BA19" i="7"/>
  <c r="BF18" i="7"/>
  <c r="BE18" i="7"/>
  <c r="BD18" i="7"/>
  <c r="BC18" i="7"/>
  <c r="BB18" i="7"/>
  <c r="BA18" i="7"/>
  <c r="BF17" i="7"/>
  <c r="BE17" i="7"/>
  <c r="BD17" i="7"/>
  <c r="BC17" i="7"/>
  <c r="BB17" i="7"/>
  <c r="BA17" i="7"/>
  <c r="J17" i="7"/>
  <c r="D14" i="18" s="1"/>
  <c r="BF16" i="7"/>
  <c r="BE16" i="7"/>
  <c r="BD16" i="7"/>
  <c r="BC16" i="7"/>
  <c r="BB16" i="7"/>
  <c r="BA16" i="7"/>
  <c r="BF15" i="7"/>
  <c r="BE15" i="7"/>
  <c r="BD15" i="7"/>
  <c r="BC15" i="7"/>
  <c r="BB15" i="7"/>
  <c r="BA15" i="7"/>
  <c r="J15" i="7"/>
  <c r="AO12" i="7" s="1"/>
  <c r="BF14" i="7"/>
  <c r="BE14" i="7"/>
  <c r="BD14" i="7"/>
  <c r="BC14" i="7"/>
  <c r="BB14" i="7"/>
  <c r="BA14" i="7"/>
  <c r="BF13" i="7"/>
  <c r="BE13" i="7"/>
  <c r="BD13" i="7"/>
  <c r="BC13" i="7"/>
  <c r="BB13" i="7"/>
  <c r="BA13" i="7"/>
  <c r="BF12" i="7"/>
  <c r="BE12" i="7"/>
  <c r="BD12" i="7"/>
  <c r="BC12" i="7"/>
  <c r="BB12" i="7"/>
  <c r="BA12" i="7"/>
  <c r="AU12" i="7"/>
  <c r="AR12" i="7"/>
  <c r="AT11" i="7"/>
  <c r="AS11" i="7"/>
  <c r="AR11" i="7"/>
  <c r="AZ9" i="7"/>
  <c r="J107" i="8"/>
  <c r="J103" i="8"/>
  <c r="H100" i="8"/>
  <c r="ER12" i="41" s="1"/>
  <c r="H99" i="8"/>
  <c r="J95" i="8"/>
  <c r="AP23" i="8" s="1"/>
  <c r="J89" i="8"/>
  <c r="AP22" i="8" s="1"/>
  <c r="J84" i="8"/>
  <c r="AP21" i="8" s="1"/>
  <c r="I74" i="8"/>
  <c r="H74" i="8"/>
  <c r="G74" i="8"/>
  <c r="I73" i="8"/>
  <c r="H73" i="8"/>
  <c r="G73" i="8"/>
  <c r="J72" i="8"/>
  <c r="J71" i="8"/>
  <c r="J70" i="8"/>
  <c r="I65" i="8"/>
  <c r="H65" i="8"/>
  <c r="G65" i="8"/>
  <c r="I64" i="8"/>
  <c r="H64" i="8"/>
  <c r="G64" i="8"/>
  <c r="J63" i="8"/>
  <c r="J62" i="8"/>
  <c r="J61" i="8"/>
  <c r="I56" i="8"/>
  <c r="H56" i="8"/>
  <c r="G56" i="8"/>
  <c r="I55" i="8"/>
  <c r="H55" i="8"/>
  <c r="G55" i="8"/>
  <c r="J54" i="8"/>
  <c r="J53" i="8"/>
  <c r="J52" i="8"/>
  <c r="I47" i="8"/>
  <c r="H47" i="8"/>
  <c r="G47" i="8"/>
  <c r="I46" i="8"/>
  <c r="H46" i="8"/>
  <c r="G46" i="8"/>
  <c r="J45" i="8"/>
  <c r="J44" i="8"/>
  <c r="J43" i="8"/>
  <c r="I38" i="8"/>
  <c r="H38" i="8"/>
  <c r="G38" i="8"/>
  <c r="I37" i="8"/>
  <c r="H37" i="8"/>
  <c r="G37" i="8"/>
  <c r="J36" i="8"/>
  <c r="J35" i="8"/>
  <c r="J34" i="8"/>
  <c r="AQ27" i="8"/>
  <c r="AP27" i="8"/>
  <c r="AO27" i="8"/>
  <c r="AN27" i="8"/>
  <c r="J27" i="8"/>
  <c r="AT12" i="8" s="1"/>
  <c r="I27" i="8"/>
  <c r="AS12" i="8" s="1"/>
  <c r="H27" i="8"/>
  <c r="AR12" i="8" s="1"/>
  <c r="BF26" i="8"/>
  <c r="BE26" i="8"/>
  <c r="BD26" i="8"/>
  <c r="BC26" i="8"/>
  <c r="BB26" i="8"/>
  <c r="BA26" i="8"/>
  <c r="E26" i="8"/>
  <c r="AP12" i="8" s="1"/>
  <c r="BF25" i="8"/>
  <c r="BE25" i="8"/>
  <c r="BD25" i="8"/>
  <c r="BC25" i="8"/>
  <c r="BB25" i="8"/>
  <c r="BA25" i="8"/>
  <c r="E25" i="8"/>
  <c r="BF24" i="8"/>
  <c r="BE24" i="8"/>
  <c r="BD24" i="8"/>
  <c r="BC24" i="8"/>
  <c r="BB24" i="8"/>
  <c r="BA24" i="8"/>
  <c r="E24" i="8"/>
  <c r="BF23" i="8"/>
  <c r="BE23" i="8"/>
  <c r="BD23" i="8"/>
  <c r="BC23" i="8"/>
  <c r="BB23" i="8"/>
  <c r="BA23" i="8"/>
  <c r="AR23" i="8"/>
  <c r="E23" i="8"/>
  <c r="BF22" i="8"/>
  <c r="BE22" i="8"/>
  <c r="BD22" i="8"/>
  <c r="BC22" i="8"/>
  <c r="BB22" i="8"/>
  <c r="BA22" i="8"/>
  <c r="BF21" i="8"/>
  <c r="BE21" i="8"/>
  <c r="BD21" i="8"/>
  <c r="BC21" i="8"/>
  <c r="BB21" i="8"/>
  <c r="BA21" i="8"/>
  <c r="AR21" i="8"/>
  <c r="BF20" i="8"/>
  <c r="BE20" i="8"/>
  <c r="BD20" i="8"/>
  <c r="BC20" i="8"/>
  <c r="BB20" i="8"/>
  <c r="BA20" i="8"/>
  <c r="E20" i="8"/>
  <c r="BF19" i="8"/>
  <c r="BE19" i="8"/>
  <c r="BD19" i="8"/>
  <c r="BC19" i="8"/>
  <c r="BB19" i="8"/>
  <c r="BA19" i="8"/>
  <c r="BF18" i="8"/>
  <c r="BE18" i="8"/>
  <c r="BD18" i="8"/>
  <c r="BC18" i="8"/>
  <c r="BB18" i="8"/>
  <c r="BA18" i="8"/>
  <c r="BF17" i="8"/>
  <c r="BE17" i="8"/>
  <c r="BD17" i="8"/>
  <c r="BC17" i="8"/>
  <c r="BB17" i="8"/>
  <c r="BA17" i="8"/>
  <c r="J17" i="8"/>
  <c r="D13" i="18" s="1"/>
  <c r="BF16" i="8"/>
  <c r="BE16" i="8"/>
  <c r="BD16" i="8"/>
  <c r="BC16" i="8"/>
  <c r="BB16" i="8"/>
  <c r="BA16" i="8"/>
  <c r="BF15" i="8"/>
  <c r="BE15" i="8"/>
  <c r="BD15" i="8"/>
  <c r="BC15" i="8"/>
  <c r="BB15" i="8"/>
  <c r="BA15" i="8"/>
  <c r="J15" i="8"/>
  <c r="AO12" i="8" s="1"/>
  <c r="BF14" i="8"/>
  <c r="BE14" i="8"/>
  <c r="BD14" i="8"/>
  <c r="BC14" i="8"/>
  <c r="BB14" i="8"/>
  <c r="BA14" i="8"/>
  <c r="BF13" i="8"/>
  <c r="BE13" i="8"/>
  <c r="BD13" i="8"/>
  <c r="BC13" i="8"/>
  <c r="BB13" i="8"/>
  <c r="BA13" i="8"/>
  <c r="BF12" i="8"/>
  <c r="BE12" i="8"/>
  <c r="BD12" i="8"/>
  <c r="BC12" i="8"/>
  <c r="BB12" i="8"/>
  <c r="BA12" i="8"/>
  <c r="AU12" i="8"/>
  <c r="AT11" i="8"/>
  <c r="AS11" i="8"/>
  <c r="AR11" i="8"/>
  <c r="AZ9" i="8"/>
  <c r="J107" i="9"/>
  <c r="BN49" i="18" s="1"/>
  <c r="J103" i="9"/>
  <c r="H100" i="9"/>
  <c r="ER11" i="41" s="1"/>
  <c r="H99" i="9"/>
  <c r="EQ11" i="41" s="1"/>
  <c r="J95" i="9"/>
  <c r="AP23" i="9" s="1"/>
  <c r="J89" i="9"/>
  <c r="AP22" i="9" s="1"/>
  <c r="J84" i="9"/>
  <c r="AP21" i="9" s="1"/>
  <c r="I74" i="9"/>
  <c r="H74" i="9"/>
  <c r="G74" i="9"/>
  <c r="I73" i="9"/>
  <c r="H73" i="9"/>
  <c r="G73" i="9"/>
  <c r="J72" i="9"/>
  <c r="J71" i="9"/>
  <c r="J70" i="9"/>
  <c r="I65" i="9"/>
  <c r="H65" i="9"/>
  <c r="G65" i="9"/>
  <c r="I64" i="9"/>
  <c r="H64" i="9"/>
  <c r="G64" i="9"/>
  <c r="J63" i="9"/>
  <c r="J62" i="9"/>
  <c r="J61" i="9"/>
  <c r="I56" i="9"/>
  <c r="H56" i="9"/>
  <c r="G56" i="9"/>
  <c r="I55" i="9"/>
  <c r="H55" i="9"/>
  <c r="G55" i="9"/>
  <c r="J54" i="9"/>
  <c r="J53" i="9"/>
  <c r="J52" i="9"/>
  <c r="I47" i="9"/>
  <c r="H47" i="9"/>
  <c r="G47" i="9"/>
  <c r="I46" i="9"/>
  <c r="H46" i="9"/>
  <c r="G46" i="9"/>
  <c r="J45" i="9"/>
  <c r="J44" i="9"/>
  <c r="J43" i="9"/>
  <c r="I38" i="9"/>
  <c r="H38" i="9"/>
  <c r="G38" i="9"/>
  <c r="I37" i="9"/>
  <c r="J37" i="9" s="1"/>
  <c r="AP14" i="9" s="1"/>
  <c r="H37" i="9"/>
  <c r="G37" i="9"/>
  <c r="J36" i="9"/>
  <c r="J35" i="9"/>
  <c r="J34" i="9"/>
  <c r="AQ27" i="9"/>
  <c r="AP27" i="9"/>
  <c r="AO27" i="9"/>
  <c r="AN27" i="9"/>
  <c r="J27" i="9"/>
  <c r="AT12" i="9" s="1"/>
  <c r="I27" i="9"/>
  <c r="AS12" i="9" s="1"/>
  <c r="H27" i="9"/>
  <c r="AR12" i="9" s="1"/>
  <c r="BF26" i="9"/>
  <c r="BE26" i="9"/>
  <c r="BD26" i="9"/>
  <c r="BC26" i="9"/>
  <c r="BB26" i="9"/>
  <c r="BA26" i="9"/>
  <c r="E26" i="9"/>
  <c r="AP12" i="9" s="1"/>
  <c r="BF25" i="9"/>
  <c r="BE25" i="9"/>
  <c r="BD25" i="9"/>
  <c r="BC25" i="9"/>
  <c r="BB25" i="9"/>
  <c r="BA25" i="9"/>
  <c r="E25" i="9"/>
  <c r="BF24" i="9"/>
  <c r="BE24" i="9"/>
  <c r="BD24" i="9"/>
  <c r="BC24" i="9"/>
  <c r="BB24" i="9"/>
  <c r="BA24" i="9"/>
  <c r="E24" i="9"/>
  <c r="BF23" i="9"/>
  <c r="BE23" i="9"/>
  <c r="BD23" i="9"/>
  <c r="BC23" i="9"/>
  <c r="BB23" i="9"/>
  <c r="BA23" i="9"/>
  <c r="AR23" i="9"/>
  <c r="E23" i="9"/>
  <c r="BF22" i="9"/>
  <c r="BE22" i="9"/>
  <c r="BD22" i="9"/>
  <c r="BC22" i="9"/>
  <c r="BB22" i="9"/>
  <c r="BA22" i="9"/>
  <c r="BF21" i="9"/>
  <c r="BE21" i="9"/>
  <c r="BD21" i="9"/>
  <c r="BC21" i="9"/>
  <c r="BB21" i="9"/>
  <c r="BA21" i="9"/>
  <c r="AR21" i="9"/>
  <c r="BF20" i="9"/>
  <c r="BE20" i="9"/>
  <c r="BD20" i="9"/>
  <c r="BC20" i="9"/>
  <c r="BB20" i="9"/>
  <c r="BA20" i="9"/>
  <c r="E20" i="9"/>
  <c r="BF19" i="9"/>
  <c r="BE19" i="9"/>
  <c r="BD19" i="9"/>
  <c r="BC19" i="9"/>
  <c r="BB19" i="9"/>
  <c r="BA19" i="9"/>
  <c r="BF18" i="9"/>
  <c r="BE18" i="9"/>
  <c r="BD18" i="9"/>
  <c r="BC18" i="9"/>
  <c r="BB18" i="9"/>
  <c r="BA18" i="9"/>
  <c r="BF17" i="9"/>
  <c r="BE17" i="9"/>
  <c r="BD17" i="9"/>
  <c r="BC17" i="9"/>
  <c r="BB17" i="9"/>
  <c r="BA17" i="9"/>
  <c r="J17" i="9"/>
  <c r="AQ12" i="9" s="1"/>
  <c r="BF16" i="9"/>
  <c r="BE16" i="9"/>
  <c r="BD16" i="9"/>
  <c r="BC16" i="9"/>
  <c r="BB16" i="9"/>
  <c r="BA16" i="9"/>
  <c r="BF15" i="9"/>
  <c r="BE15" i="9"/>
  <c r="BD15" i="9"/>
  <c r="BC15" i="9"/>
  <c r="BB15" i="9"/>
  <c r="BA15" i="9"/>
  <c r="J15" i="9"/>
  <c r="AO12" i="9" s="1"/>
  <c r="BF14" i="9"/>
  <c r="BE14" i="9"/>
  <c r="BD14" i="9"/>
  <c r="BC14" i="9"/>
  <c r="BB14" i="9"/>
  <c r="BA14" i="9"/>
  <c r="BF13" i="9"/>
  <c r="BE13" i="9"/>
  <c r="BD13" i="9"/>
  <c r="BC13" i="9"/>
  <c r="BB13" i="9"/>
  <c r="BA13" i="9"/>
  <c r="BF12" i="9"/>
  <c r="BE12" i="9"/>
  <c r="BD12" i="9"/>
  <c r="BC12" i="9"/>
  <c r="BB12" i="9"/>
  <c r="BA12" i="9"/>
  <c r="AU12" i="9"/>
  <c r="AT11" i="9"/>
  <c r="AS11" i="9"/>
  <c r="AR11" i="9"/>
  <c r="AZ9" i="9"/>
  <c r="J107" i="10"/>
  <c r="J103" i="10"/>
  <c r="H100" i="10"/>
  <c r="ER10" i="41" s="1"/>
  <c r="H99" i="10"/>
  <c r="EQ10" i="41" s="1"/>
  <c r="J95" i="10"/>
  <c r="AP23" i="10" s="1"/>
  <c r="J89" i="10"/>
  <c r="AP22" i="10" s="1"/>
  <c r="J84" i="10"/>
  <c r="AP21" i="10" s="1"/>
  <c r="I74" i="10"/>
  <c r="H74" i="10"/>
  <c r="G74" i="10"/>
  <c r="I73" i="10"/>
  <c r="H73" i="10"/>
  <c r="G73" i="10"/>
  <c r="J72" i="10"/>
  <c r="J71" i="10"/>
  <c r="J70" i="10"/>
  <c r="I65" i="10"/>
  <c r="H65" i="10"/>
  <c r="G65" i="10"/>
  <c r="I64" i="10"/>
  <c r="H64" i="10"/>
  <c r="G64" i="10"/>
  <c r="J63" i="10"/>
  <c r="J62" i="10"/>
  <c r="J61" i="10"/>
  <c r="I56" i="10"/>
  <c r="H56" i="10"/>
  <c r="G56" i="10"/>
  <c r="I55" i="10"/>
  <c r="H55" i="10"/>
  <c r="G55" i="10"/>
  <c r="J54" i="10"/>
  <c r="J53" i="10"/>
  <c r="J52" i="10"/>
  <c r="I47" i="10"/>
  <c r="H47" i="10"/>
  <c r="G47" i="10"/>
  <c r="I46" i="10"/>
  <c r="H46" i="10"/>
  <c r="G46" i="10"/>
  <c r="J45" i="10"/>
  <c r="J44" i="10"/>
  <c r="J43" i="10"/>
  <c r="I38" i="10"/>
  <c r="H38" i="10"/>
  <c r="G38" i="10"/>
  <c r="I37" i="10"/>
  <c r="H37" i="10"/>
  <c r="G37" i="10"/>
  <c r="J36" i="10"/>
  <c r="J35" i="10"/>
  <c r="J34" i="10"/>
  <c r="AQ27" i="10"/>
  <c r="AP27" i="10"/>
  <c r="AO27" i="10"/>
  <c r="BK48" i="18" s="1"/>
  <c r="AN27" i="10"/>
  <c r="J27" i="10"/>
  <c r="AT12" i="10" s="1"/>
  <c r="I27" i="10"/>
  <c r="AS12" i="10" s="1"/>
  <c r="H27" i="10"/>
  <c r="AR12" i="10" s="1"/>
  <c r="BF26" i="10"/>
  <c r="BE26" i="10"/>
  <c r="BD26" i="10"/>
  <c r="BC26" i="10"/>
  <c r="BB26" i="10"/>
  <c r="BA26" i="10"/>
  <c r="E26" i="10"/>
  <c r="AP12" i="10" s="1"/>
  <c r="BF25" i="10"/>
  <c r="BE25" i="10"/>
  <c r="BD25" i="10"/>
  <c r="BC25" i="10"/>
  <c r="BB25" i="10"/>
  <c r="BA25" i="10"/>
  <c r="E25" i="10"/>
  <c r="BF24" i="10"/>
  <c r="BE24" i="10"/>
  <c r="BD24" i="10"/>
  <c r="BC24" i="10"/>
  <c r="BB24" i="10"/>
  <c r="BA24" i="10"/>
  <c r="E24" i="10"/>
  <c r="BF23" i="10"/>
  <c r="BE23" i="10"/>
  <c r="BD23" i="10"/>
  <c r="BC23" i="10"/>
  <c r="BB23" i="10"/>
  <c r="BA23" i="10"/>
  <c r="AR23" i="10"/>
  <c r="E23" i="10"/>
  <c r="BF22" i="10"/>
  <c r="BE22" i="10"/>
  <c r="BD22" i="10"/>
  <c r="BC22" i="10"/>
  <c r="BB22" i="10"/>
  <c r="BA22" i="10"/>
  <c r="BF21" i="10"/>
  <c r="BE21" i="10"/>
  <c r="BD21" i="10"/>
  <c r="BC21" i="10"/>
  <c r="BB21" i="10"/>
  <c r="BA21" i="10"/>
  <c r="AR21" i="10"/>
  <c r="BF20" i="10"/>
  <c r="BE20" i="10"/>
  <c r="BD20" i="10"/>
  <c r="BC20" i="10"/>
  <c r="BB20" i="10"/>
  <c r="BA20" i="10"/>
  <c r="E20" i="10"/>
  <c r="BF19" i="10"/>
  <c r="BE19" i="10"/>
  <c r="BD19" i="10"/>
  <c r="BC19" i="10"/>
  <c r="BB19" i="10"/>
  <c r="BA19" i="10"/>
  <c r="BF18" i="10"/>
  <c r="BE18" i="10"/>
  <c r="BD18" i="10"/>
  <c r="BC18" i="10"/>
  <c r="BB18" i="10"/>
  <c r="BA18" i="10"/>
  <c r="BF17" i="10"/>
  <c r="BE17" i="10"/>
  <c r="BD17" i="10"/>
  <c r="BC17" i="10"/>
  <c r="BB17" i="10"/>
  <c r="BA17" i="10"/>
  <c r="J17" i="10"/>
  <c r="D11" i="18" s="1"/>
  <c r="BF16" i="10"/>
  <c r="BE16" i="10"/>
  <c r="BD16" i="10"/>
  <c r="BC16" i="10"/>
  <c r="BB16" i="10"/>
  <c r="BA16" i="10"/>
  <c r="BF15" i="10"/>
  <c r="BE15" i="10"/>
  <c r="BD15" i="10"/>
  <c r="BC15" i="10"/>
  <c r="BB15" i="10"/>
  <c r="BA15" i="10"/>
  <c r="J15" i="10"/>
  <c r="AO12" i="10" s="1"/>
  <c r="BF14" i="10"/>
  <c r="BE14" i="10"/>
  <c r="BD14" i="10"/>
  <c r="BC14" i="10"/>
  <c r="BB14" i="10"/>
  <c r="BA14" i="10"/>
  <c r="BF13" i="10"/>
  <c r="BE13" i="10"/>
  <c r="BD13" i="10"/>
  <c r="BC13" i="10"/>
  <c r="BB13" i="10"/>
  <c r="BA13" i="10"/>
  <c r="BF12" i="10"/>
  <c r="BE12" i="10"/>
  <c r="BD12" i="10"/>
  <c r="BC12" i="10"/>
  <c r="BB12" i="10"/>
  <c r="BA12" i="10"/>
  <c r="AU12" i="10"/>
  <c r="AT11" i="10"/>
  <c r="AS11" i="10"/>
  <c r="AR11" i="10"/>
  <c r="AZ9" i="10"/>
  <c r="J107" i="11"/>
  <c r="J103" i="11"/>
  <c r="H100" i="11"/>
  <c r="ER9" i="41" s="1"/>
  <c r="H99" i="11"/>
  <c r="EQ9" i="41" s="1"/>
  <c r="J95" i="11"/>
  <c r="P47" i="18" s="1"/>
  <c r="J89" i="11"/>
  <c r="AP22" i="11" s="1"/>
  <c r="J84" i="11"/>
  <c r="AP21" i="11" s="1"/>
  <c r="I74" i="11"/>
  <c r="H74" i="11"/>
  <c r="G74" i="11"/>
  <c r="I73" i="11"/>
  <c r="H73" i="11"/>
  <c r="G73" i="11"/>
  <c r="J72" i="11"/>
  <c r="J71" i="11"/>
  <c r="J70" i="11"/>
  <c r="I65" i="11"/>
  <c r="H65" i="11"/>
  <c r="G65" i="11"/>
  <c r="I64" i="11"/>
  <c r="H64" i="11"/>
  <c r="G64" i="11"/>
  <c r="J63" i="11"/>
  <c r="J62" i="11"/>
  <c r="J61" i="11"/>
  <c r="I56" i="11"/>
  <c r="H56" i="11"/>
  <c r="G56" i="11"/>
  <c r="I55" i="11"/>
  <c r="H55" i="11"/>
  <c r="G55" i="11"/>
  <c r="J54" i="11"/>
  <c r="J53" i="11"/>
  <c r="J52" i="11"/>
  <c r="I47" i="11"/>
  <c r="H47" i="11"/>
  <c r="G47" i="11"/>
  <c r="I46" i="11"/>
  <c r="H46" i="11"/>
  <c r="G46" i="11"/>
  <c r="J45" i="11"/>
  <c r="J44" i="11"/>
  <c r="J43" i="11"/>
  <c r="I38" i="11"/>
  <c r="H38" i="11"/>
  <c r="G38" i="11"/>
  <c r="I37" i="11"/>
  <c r="H37" i="11"/>
  <c r="G37" i="11"/>
  <c r="J36" i="11"/>
  <c r="J35" i="11"/>
  <c r="J34" i="11"/>
  <c r="AQ27" i="11"/>
  <c r="AP27" i="11"/>
  <c r="AO27" i="11"/>
  <c r="AN27" i="11"/>
  <c r="J27" i="11"/>
  <c r="AT12" i="11" s="1"/>
  <c r="I27" i="11"/>
  <c r="AS12" i="11" s="1"/>
  <c r="H27" i="11"/>
  <c r="AR12" i="11" s="1"/>
  <c r="BF26" i="11"/>
  <c r="BE26" i="11"/>
  <c r="BD26" i="11"/>
  <c r="BC26" i="11"/>
  <c r="BB26" i="11"/>
  <c r="BA26" i="11"/>
  <c r="E26" i="11"/>
  <c r="AP12" i="11" s="1"/>
  <c r="BF25" i="11"/>
  <c r="BE25" i="11"/>
  <c r="BD25" i="11"/>
  <c r="BC25" i="11"/>
  <c r="BB25" i="11"/>
  <c r="BA25" i="11"/>
  <c r="E25" i="11"/>
  <c r="BF24" i="11"/>
  <c r="BE24" i="11"/>
  <c r="BD24" i="11"/>
  <c r="BC24" i="11"/>
  <c r="BB24" i="11"/>
  <c r="BA24" i="11"/>
  <c r="E24" i="11"/>
  <c r="BF23" i="11"/>
  <c r="BE23" i="11"/>
  <c r="BD23" i="11"/>
  <c r="BC23" i="11"/>
  <c r="BB23" i="11"/>
  <c r="BA23" i="11"/>
  <c r="AR23" i="11"/>
  <c r="E23" i="11"/>
  <c r="BF22" i="11"/>
  <c r="BE22" i="11"/>
  <c r="BD22" i="11"/>
  <c r="BC22" i="11"/>
  <c r="BB22" i="11"/>
  <c r="BA22" i="11"/>
  <c r="BF21" i="11"/>
  <c r="BE21" i="11"/>
  <c r="BD21" i="11"/>
  <c r="BC21" i="11"/>
  <c r="BB21" i="11"/>
  <c r="BA21" i="11"/>
  <c r="AR21" i="11"/>
  <c r="BF20" i="11"/>
  <c r="BE20" i="11"/>
  <c r="BD20" i="11"/>
  <c r="BC20" i="11"/>
  <c r="BB20" i="11"/>
  <c r="BA20" i="11"/>
  <c r="E20" i="11"/>
  <c r="BF19" i="11"/>
  <c r="BE19" i="11"/>
  <c r="BD19" i="11"/>
  <c r="BC19" i="11"/>
  <c r="BB19" i="11"/>
  <c r="BA19" i="11"/>
  <c r="BF18" i="11"/>
  <c r="BE18" i="11"/>
  <c r="BD18" i="11"/>
  <c r="BC18" i="11"/>
  <c r="BB18" i="11"/>
  <c r="BA18" i="11"/>
  <c r="BF17" i="11"/>
  <c r="BE17" i="11"/>
  <c r="BD17" i="11"/>
  <c r="BC17" i="11"/>
  <c r="BB17" i="11"/>
  <c r="BA17" i="11"/>
  <c r="J17" i="11"/>
  <c r="AQ12" i="11" s="1"/>
  <c r="BF16" i="11"/>
  <c r="BE16" i="11"/>
  <c r="BD16" i="11"/>
  <c r="BC16" i="11"/>
  <c r="BB16" i="11"/>
  <c r="BA16" i="11"/>
  <c r="BF15" i="11"/>
  <c r="BE15" i="11"/>
  <c r="BD15" i="11"/>
  <c r="BC15" i="11"/>
  <c r="BB15" i="11"/>
  <c r="BA15" i="11"/>
  <c r="J15" i="11"/>
  <c r="AO12" i="11" s="1"/>
  <c r="BF14" i="11"/>
  <c r="BE14" i="11"/>
  <c r="BD14" i="11"/>
  <c r="BC14" i="11"/>
  <c r="BB14" i="11"/>
  <c r="BA14" i="11"/>
  <c r="BF13" i="11"/>
  <c r="BE13" i="11"/>
  <c r="BD13" i="11"/>
  <c r="BC13" i="11"/>
  <c r="BB13" i="11"/>
  <c r="BA13" i="11"/>
  <c r="BF12" i="11"/>
  <c r="BE12" i="11"/>
  <c r="BD12" i="11"/>
  <c r="BC12" i="11"/>
  <c r="BB12" i="11"/>
  <c r="BA12" i="11"/>
  <c r="AU12" i="11"/>
  <c r="AT11" i="11"/>
  <c r="AS11" i="11"/>
  <c r="AR11" i="11"/>
  <c r="AZ9" i="11"/>
  <c r="J107" i="12"/>
  <c r="BN46" i="18" s="1"/>
  <c r="J103" i="12"/>
  <c r="H100" i="12"/>
  <c r="ER8" i="41" s="1"/>
  <c r="H99" i="12"/>
  <c r="J95" i="12"/>
  <c r="P46" i="18" s="1"/>
  <c r="J89" i="12"/>
  <c r="AP22" i="12" s="1"/>
  <c r="J84" i="12"/>
  <c r="N46" i="18" s="1"/>
  <c r="I74" i="12"/>
  <c r="H74" i="12"/>
  <c r="G74" i="12"/>
  <c r="I73" i="12"/>
  <c r="H73" i="12"/>
  <c r="G73" i="12"/>
  <c r="J72" i="12"/>
  <c r="J71" i="12"/>
  <c r="J70" i="12"/>
  <c r="I65" i="12"/>
  <c r="H65" i="12"/>
  <c r="G65" i="12"/>
  <c r="I64" i="12"/>
  <c r="H64" i="12"/>
  <c r="G64" i="12"/>
  <c r="J63" i="12"/>
  <c r="J62" i="12"/>
  <c r="J61" i="12"/>
  <c r="I56" i="12"/>
  <c r="H56" i="12"/>
  <c r="G56" i="12"/>
  <c r="I55" i="12"/>
  <c r="H55" i="12"/>
  <c r="G55" i="12"/>
  <c r="J54" i="12"/>
  <c r="J53" i="12"/>
  <c r="J52" i="12"/>
  <c r="I47" i="12"/>
  <c r="H47" i="12"/>
  <c r="G47" i="12"/>
  <c r="I46" i="12"/>
  <c r="H46" i="12"/>
  <c r="G46" i="12"/>
  <c r="J45" i="12"/>
  <c r="J44" i="12"/>
  <c r="J43" i="12"/>
  <c r="I38" i="12"/>
  <c r="H38" i="12"/>
  <c r="G38" i="12"/>
  <c r="I37" i="12"/>
  <c r="H37" i="12"/>
  <c r="G37" i="12"/>
  <c r="J36" i="12"/>
  <c r="J35" i="12"/>
  <c r="J34" i="12"/>
  <c r="AQ27" i="12"/>
  <c r="AP27" i="12"/>
  <c r="BL46" i="18" s="1"/>
  <c r="AO27" i="12"/>
  <c r="BK46" i="18" s="1"/>
  <c r="AN27" i="12"/>
  <c r="J27" i="12"/>
  <c r="AT12" i="12" s="1"/>
  <c r="I27" i="12"/>
  <c r="AS12" i="12" s="1"/>
  <c r="H27" i="12"/>
  <c r="AR12" i="12" s="1"/>
  <c r="BF26" i="12"/>
  <c r="BE26" i="12"/>
  <c r="BD26" i="12"/>
  <c r="BC26" i="12"/>
  <c r="BB26" i="12"/>
  <c r="BA26" i="12"/>
  <c r="E26" i="12"/>
  <c r="AP12" i="12" s="1"/>
  <c r="BF25" i="12"/>
  <c r="BE25" i="12"/>
  <c r="BD25" i="12"/>
  <c r="BC25" i="12"/>
  <c r="BB25" i="12"/>
  <c r="BA25" i="12"/>
  <c r="E25" i="12"/>
  <c r="BF24" i="12"/>
  <c r="BE24" i="12"/>
  <c r="BD24" i="12"/>
  <c r="BC24" i="12"/>
  <c r="BB24" i="12"/>
  <c r="BA24" i="12"/>
  <c r="E24" i="12"/>
  <c r="BF23" i="12"/>
  <c r="BE23" i="12"/>
  <c r="BD23" i="12"/>
  <c r="BC23" i="12"/>
  <c r="BB23" i="12"/>
  <c r="BA23" i="12"/>
  <c r="AR23" i="12"/>
  <c r="E23" i="12"/>
  <c r="BF22" i="12"/>
  <c r="BE22" i="12"/>
  <c r="BD22" i="12"/>
  <c r="BC22" i="12"/>
  <c r="BB22" i="12"/>
  <c r="BA22" i="12"/>
  <c r="BF21" i="12"/>
  <c r="BE21" i="12"/>
  <c r="BD21" i="12"/>
  <c r="BC21" i="12"/>
  <c r="BB21" i="12"/>
  <c r="BA21" i="12"/>
  <c r="AR21" i="12"/>
  <c r="BF20" i="12"/>
  <c r="BE20" i="12"/>
  <c r="BD20" i="12"/>
  <c r="BC20" i="12"/>
  <c r="BB20" i="12"/>
  <c r="BA20" i="12"/>
  <c r="E20" i="12"/>
  <c r="BF19" i="12"/>
  <c r="BE19" i="12"/>
  <c r="BD19" i="12"/>
  <c r="BC19" i="12"/>
  <c r="BB19" i="12"/>
  <c r="BA19" i="12"/>
  <c r="BF18" i="12"/>
  <c r="BE18" i="12"/>
  <c r="BD18" i="12"/>
  <c r="BC18" i="12"/>
  <c r="BB18" i="12"/>
  <c r="BA18" i="12"/>
  <c r="BF17" i="12"/>
  <c r="BE17" i="12"/>
  <c r="BD17" i="12"/>
  <c r="BC17" i="12"/>
  <c r="BB17" i="12"/>
  <c r="BA17" i="12"/>
  <c r="J17" i="12"/>
  <c r="D9" i="18" s="1"/>
  <c r="BF16" i="12"/>
  <c r="BE16" i="12"/>
  <c r="BD16" i="12"/>
  <c r="BC16" i="12"/>
  <c r="BB16" i="12"/>
  <c r="BA16" i="12"/>
  <c r="BF15" i="12"/>
  <c r="BE15" i="12"/>
  <c r="BD15" i="12"/>
  <c r="BC15" i="12"/>
  <c r="BB15" i="12"/>
  <c r="BA15" i="12"/>
  <c r="J15" i="12"/>
  <c r="AO12" i="12" s="1"/>
  <c r="BF14" i="12"/>
  <c r="BE14" i="12"/>
  <c r="BD14" i="12"/>
  <c r="BC14" i="12"/>
  <c r="BB14" i="12"/>
  <c r="BA14" i="12"/>
  <c r="BF13" i="12"/>
  <c r="BE13" i="12"/>
  <c r="BD13" i="12"/>
  <c r="BC13" i="12"/>
  <c r="BB13" i="12"/>
  <c r="BA13" i="12"/>
  <c r="BF12" i="12"/>
  <c r="BE12" i="12"/>
  <c r="BD12" i="12"/>
  <c r="BC12" i="12"/>
  <c r="BB12" i="12"/>
  <c r="BA12" i="12"/>
  <c r="AU12" i="12"/>
  <c r="AT11" i="12"/>
  <c r="AS11" i="12"/>
  <c r="AR11" i="12"/>
  <c r="AZ9" i="12"/>
  <c r="J107" i="13"/>
  <c r="J103" i="13"/>
  <c r="H100" i="13"/>
  <c r="ER7" i="41" s="1"/>
  <c r="H99" i="13"/>
  <c r="J95" i="13"/>
  <c r="AP23" i="13" s="1"/>
  <c r="J89" i="13"/>
  <c r="AP22" i="13" s="1"/>
  <c r="J84" i="13"/>
  <c r="AP21" i="13" s="1"/>
  <c r="I74" i="13"/>
  <c r="H74" i="13"/>
  <c r="G74" i="13"/>
  <c r="I73" i="13"/>
  <c r="H73" i="13"/>
  <c r="G73" i="13"/>
  <c r="J72" i="13"/>
  <c r="J71" i="13"/>
  <c r="J70" i="13"/>
  <c r="I65" i="13"/>
  <c r="H65" i="13"/>
  <c r="G65" i="13"/>
  <c r="I64" i="13"/>
  <c r="H64" i="13"/>
  <c r="G64" i="13"/>
  <c r="J63" i="13"/>
  <c r="J62" i="13"/>
  <c r="J61" i="13"/>
  <c r="I56" i="13"/>
  <c r="H56" i="13"/>
  <c r="G56" i="13"/>
  <c r="I55" i="13"/>
  <c r="H55" i="13"/>
  <c r="G55" i="13"/>
  <c r="J54" i="13"/>
  <c r="J53" i="13"/>
  <c r="J52" i="13"/>
  <c r="I47" i="13"/>
  <c r="H47" i="13"/>
  <c r="G47" i="13"/>
  <c r="I46" i="13"/>
  <c r="H46" i="13"/>
  <c r="G46" i="13"/>
  <c r="J45" i="13"/>
  <c r="J44" i="13"/>
  <c r="J43" i="13"/>
  <c r="I38" i="13"/>
  <c r="H38" i="13"/>
  <c r="G38" i="13"/>
  <c r="I37" i="13"/>
  <c r="H37" i="13"/>
  <c r="G37" i="13"/>
  <c r="J36" i="13"/>
  <c r="J35" i="13"/>
  <c r="J34" i="13"/>
  <c r="AQ27" i="13"/>
  <c r="AP27" i="13"/>
  <c r="AO27" i="13"/>
  <c r="AN27" i="13"/>
  <c r="J27" i="13"/>
  <c r="AT12" i="13" s="1"/>
  <c r="I27" i="13"/>
  <c r="AS12" i="13" s="1"/>
  <c r="H27" i="13"/>
  <c r="AR12" i="13" s="1"/>
  <c r="BF26" i="13"/>
  <c r="BE26" i="13"/>
  <c r="BD26" i="13"/>
  <c r="BC26" i="13"/>
  <c r="BB26" i="13"/>
  <c r="BA26" i="13"/>
  <c r="E26" i="13"/>
  <c r="AP12" i="13" s="1"/>
  <c r="BF25" i="13"/>
  <c r="BE25" i="13"/>
  <c r="BD25" i="13"/>
  <c r="BC25" i="13"/>
  <c r="BB25" i="13"/>
  <c r="BA25" i="13"/>
  <c r="E25" i="13"/>
  <c r="BF24" i="13"/>
  <c r="BE24" i="13"/>
  <c r="BD24" i="13"/>
  <c r="BC24" i="13"/>
  <c r="BB24" i="13"/>
  <c r="BA24" i="13"/>
  <c r="E24" i="13"/>
  <c r="BF23" i="13"/>
  <c r="BE23" i="13"/>
  <c r="BD23" i="13"/>
  <c r="BC23" i="13"/>
  <c r="BB23" i="13"/>
  <c r="BA23" i="13"/>
  <c r="AR23" i="13"/>
  <c r="E23" i="13"/>
  <c r="BF22" i="13"/>
  <c r="BE22" i="13"/>
  <c r="BD22" i="13"/>
  <c r="BC22" i="13"/>
  <c r="BB22" i="13"/>
  <c r="BA22" i="13"/>
  <c r="BF21" i="13"/>
  <c r="BE21" i="13"/>
  <c r="BD21" i="13"/>
  <c r="BC21" i="13"/>
  <c r="BB21" i="13"/>
  <c r="BA21" i="13"/>
  <c r="AR21" i="13"/>
  <c r="BF20" i="13"/>
  <c r="BE20" i="13"/>
  <c r="BD20" i="13"/>
  <c r="BC20" i="13"/>
  <c r="BB20" i="13"/>
  <c r="BA20" i="13"/>
  <c r="E20" i="13"/>
  <c r="BF19" i="13"/>
  <c r="BE19" i="13"/>
  <c r="BD19" i="13"/>
  <c r="BC19" i="13"/>
  <c r="BB19" i="13"/>
  <c r="BA19" i="13"/>
  <c r="BF18" i="13"/>
  <c r="BE18" i="13"/>
  <c r="BD18" i="13"/>
  <c r="BC18" i="13"/>
  <c r="BB18" i="13"/>
  <c r="BA18" i="13"/>
  <c r="BF17" i="13"/>
  <c r="BE17" i="13"/>
  <c r="BD17" i="13"/>
  <c r="BC17" i="13"/>
  <c r="BB17" i="13"/>
  <c r="BA17" i="13"/>
  <c r="J17" i="13"/>
  <c r="D8" i="18" s="1"/>
  <c r="BF16" i="13"/>
  <c r="BE16" i="13"/>
  <c r="BD16" i="13"/>
  <c r="BC16" i="13"/>
  <c r="BB16" i="13"/>
  <c r="BA16" i="13"/>
  <c r="BF15" i="13"/>
  <c r="BE15" i="13"/>
  <c r="BD15" i="13"/>
  <c r="BC15" i="13"/>
  <c r="BB15" i="13"/>
  <c r="BA15" i="13"/>
  <c r="J15" i="13"/>
  <c r="AO12" i="13" s="1"/>
  <c r="BF14" i="13"/>
  <c r="BE14" i="13"/>
  <c r="BD14" i="13"/>
  <c r="BC14" i="13"/>
  <c r="BB14" i="13"/>
  <c r="BA14" i="13"/>
  <c r="BF13" i="13"/>
  <c r="BE13" i="13"/>
  <c r="BD13" i="13"/>
  <c r="BC13" i="13"/>
  <c r="BB13" i="13"/>
  <c r="BA13" i="13"/>
  <c r="BF12" i="13"/>
  <c r="BE12" i="13"/>
  <c r="BD12" i="13"/>
  <c r="BC12" i="13"/>
  <c r="BB12" i="13"/>
  <c r="BA12" i="13"/>
  <c r="AU12" i="13"/>
  <c r="AT11" i="13"/>
  <c r="AS11" i="13"/>
  <c r="AR11" i="13"/>
  <c r="AZ9" i="13"/>
  <c r="J107" i="14"/>
  <c r="J103" i="14"/>
  <c r="H100" i="14"/>
  <c r="ER6" i="41" s="1"/>
  <c r="H99" i="14"/>
  <c r="EQ6" i="41" s="1"/>
  <c r="J95" i="14"/>
  <c r="AP23" i="14" s="1"/>
  <c r="J89" i="14"/>
  <c r="AP22" i="14" s="1"/>
  <c r="J84" i="14"/>
  <c r="N44" i="18" s="1"/>
  <c r="I74" i="14"/>
  <c r="H74" i="14"/>
  <c r="G74" i="14"/>
  <c r="I73" i="14"/>
  <c r="H73" i="14"/>
  <c r="G73" i="14"/>
  <c r="J72" i="14"/>
  <c r="J71" i="14"/>
  <c r="J70" i="14"/>
  <c r="I65" i="14"/>
  <c r="H65" i="14"/>
  <c r="G65" i="14"/>
  <c r="I64" i="14"/>
  <c r="H64" i="14"/>
  <c r="G64" i="14"/>
  <c r="J63" i="14"/>
  <c r="J62" i="14"/>
  <c r="J61" i="14"/>
  <c r="I56" i="14"/>
  <c r="H56" i="14"/>
  <c r="G56" i="14"/>
  <c r="I55" i="14"/>
  <c r="H55" i="14"/>
  <c r="G55" i="14"/>
  <c r="J54" i="14"/>
  <c r="J53" i="14"/>
  <c r="J52" i="14"/>
  <c r="I47" i="14"/>
  <c r="H47" i="14"/>
  <c r="G47" i="14"/>
  <c r="I46" i="14"/>
  <c r="H46" i="14"/>
  <c r="G46" i="14"/>
  <c r="J45" i="14"/>
  <c r="J44" i="14"/>
  <c r="J43" i="14"/>
  <c r="I38" i="14"/>
  <c r="H38" i="14"/>
  <c r="G38" i="14"/>
  <c r="I37" i="14"/>
  <c r="H37" i="14"/>
  <c r="G37" i="14"/>
  <c r="J36" i="14"/>
  <c r="J35" i="14"/>
  <c r="J34" i="14"/>
  <c r="AQ27" i="14"/>
  <c r="AP27" i="14"/>
  <c r="AO27" i="14"/>
  <c r="BK44" i="18" s="1"/>
  <c r="AN27" i="14"/>
  <c r="J27" i="14"/>
  <c r="AT12" i="14" s="1"/>
  <c r="I27" i="14"/>
  <c r="AS12" i="14" s="1"/>
  <c r="H27" i="14"/>
  <c r="AR12" i="14" s="1"/>
  <c r="BF26" i="14"/>
  <c r="BE26" i="14"/>
  <c r="BD26" i="14"/>
  <c r="BC26" i="14"/>
  <c r="BB26" i="14"/>
  <c r="BA26" i="14"/>
  <c r="E26" i="14"/>
  <c r="AP12" i="14" s="1"/>
  <c r="BF25" i="14"/>
  <c r="BE25" i="14"/>
  <c r="BD25" i="14"/>
  <c r="BC25" i="14"/>
  <c r="BB25" i="14"/>
  <c r="BA25" i="14"/>
  <c r="E25" i="14"/>
  <c r="BF24" i="14"/>
  <c r="BE24" i="14"/>
  <c r="BD24" i="14"/>
  <c r="BC24" i="14"/>
  <c r="BB24" i="14"/>
  <c r="BA24" i="14"/>
  <c r="E24" i="14"/>
  <c r="BF23" i="14"/>
  <c r="BE23" i="14"/>
  <c r="BD23" i="14"/>
  <c r="BC23" i="14"/>
  <c r="BB23" i="14"/>
  <c r="BA23" i="14"/>
  <c r="AR23" i="14"/>
  <c r="E23" i="14"/>
  <c r="BF22" i="14"/>
  <c r="BE22" i="14"/>
  <c r="BD22" i="14"/>
  <c r="BC22" i="14"/>
  <c r="BB22" i="14"/>
  <c r="BA22" i="14"/>
  <c r="BF21" i="14"/>
  <c r="BE21" i="14"/>
  <c r="BD21" i="14"/>
  <c r="BC21" i="14"/>
  <c r="BB21" i="14"/>
  <c r="BA21" i="14"/>
  <c r="AR21" i="14"/>
  <c r="BF20" i="14"/>
  <c r="BE20" i="14"/>
  <c r="BD20" i="14"/>
  <c r="BC20" i="14"/>
  <c r="BB20" i="14"/>
  <c r="BA20" i="14"/>
  <c r="E20" i="14"/>
  <c r="BF19" i="14"/>
  <c r="BE19" i="14"/>
  <c r="BD19" i="14"/>
  <c r="BC19" i="14"/>
  <c r="BB19" i="14"/>
  <c r="BA19" i="14"/>
  <c r="BF18" i="14"/>
  <c r="BE18" i="14"/>
  <c r="BD18" i="14"/>
  <c r="BC18" i="14"/>
  <c r="BB18" i="14"/>
  <c r="BA18" i="14"/>
  <c r="BF17" i="14"/>
  <c r="BE17" i="14"/>
  <c r="BD17" i="14"/>
  <c r="BC17" i="14"/>
  <c r="BB17" i="14"/>
  <c r="BA17" i="14"/>
  <c r="J17" i="14"/>
  <c r="AQ12" i="14" s="1"/>
  <c r="BF16" i="14"/>
  <c r="BE16" i="14"/>
  <c r="BD16" i="14"/>
  <c r="BC16" i="14"/>
  <c r="BB16" i="14"/>
  <c r="BA16" i="14"/>
  <c r="BF15" i="14"/>
  <c r="BE15" i="14"/>
  <c r="BD15" i="14"/>
  <c r="BC15" i="14"/>
  <c r="BB15" i="14"/>
  <c r="BA15" i="14"/>
  <c r="J15" i="14"/>
  <c r="AO12" i="14" s="1"/>
  <c r="BF14" i="14"/>
  <c r="BE14" i="14"/>
  <c r="BD14" i="14"/>
  <c r="BC14" i="14"/>
  <c r="BB14" i="14"/>
  <c r="BA14" i="14"/>
  <c r="BF13" i="14"/>
  <c r="BE13" i="14"/>
  <c r="BD13" i="14"/>
  <c r="BC13" i="14"/>
  <c r="BB13" i="14"/>
  <c r="BA13" i="14"/>
  <c r="BF12" i="14"/>
  <c r="BE12" i="14"/>
  <c r="BD12" i="14"/>
  <c r="BC12" i="14"/>
  <c r="BB12" i="14"/>
  <c r="BA12" i="14"/>
  <c r="AU12" i="14"/>
  <c r="AT11" i="14"/>
  <c r="AS11" i="14"/>
  <c r="AR11" i="14"/>
  <c r="AZ9" i="14"/>
  <c r="J107" i="15"/>
  <c r="J103" i="15"/>
  <c r="H100" i="15"/>
  <c r="ER5" i="41" s="1"/>
  <c r="H99" i="15"/>
  <c r="EQ5" i="41" s="1"/>
  <c r="J95" i="15"/>
  <c r="P43" i="18" s="1"/>
  <c r="J89" i="15"/>
  <c r="O43" i="18" s="1"/>
  <c r="J84" i="15"/>
  <c r="AP21" i="15" s="1"/>
  <c r="I74" i="15"/>
  <c r="H74" i="15"/>
  <c r="G74" i="15"/>
  <c r="I73" i="15"/>
  <c r="H73" i="15"/>
  <c r="G73" i="15"/>
  <c r="J72" i="15"/>
  <c r="J71" i="15"/>
  <c r="J70" i="15"/>
  <c r="I65" i="15"/>
  <c r="H65" i="15"/>
  <c r="G65" i="15"/>
  <c r="I64" i="15"/>
  <c r="H64" i="15"/>
  <c r="G64" i="15"/>
  <c r="J63" i="15"/>
  <c r="J62" i="15"/>
  <c r="J61" i="15"/>
  <c r="I56" i="15"/>
  <c r="H56" i="15"/>
  <c r="G56" i="15"/>
  <c r="I55" i="15"/>
  <c r="H55" i="15"/>
  <c r="G55" i="15"/>
  <c r="J54" i="15"/>
  <c r="J53" i="15"/>
  <c r="J52" i="15"/>
  <c r="I47" i="15"/>
  <c r="H47" i="15"/>
  <c r="G47" i="15"/>
  <c r="I46" i="15"/>
  <c r="H46" i="15"/>
  <c r="G46" i="15"/>
  <c r="J45" i="15"/>
  <c r="J44" i="15"/>
  <c r="J43" i="15"/>
  <c r="I38" i="15"/>
  <c r="H38" i="15"/>
  <c r="G38" i="15"/>
  <c r="I37" i="15"/>
  <c r="H37" i="15"/>
  <c r="G37" i="15"/>
  <c r="J36" i="15"/>
  <c r="J35" i="15"/>
  <c r="J34" i="15"/>
  <c r="AQ27" i="15"/>
  <c r="BM43" i="18" s="1"/>
  <c r="AP27" i="15"/>
  <c r="AO27" i="15"/>
  <c r="AN27" i="15"/>
  <c r="J27" i="15"/>
  <c r="AT12" i="15" s="1"/>
  <c r="I27" i="15"/>
  <c r="AS12" i="15" s="1"/>
  <c r="H27" i="15"/>
  <c r="AR12" i="15" s="1"/>
  <c r="BF26" i="15"/>
  <c r="BE26" i="15"/>
  <c r="BD26" i="15"/>
  <c r="BC26" i="15"/>
  <c r="BB26" i="15"/>
  <c r="BA26" i="15"/>
  <c r="E26" i="15"/>
  <c r="AP12" i="15" s="1"/>
  <c r="BF25" i="15"/>
  <c r="BE25" i="15"/>
  <c r="BD25" i="15"/>
  <c r="BC25" i="15"/>
  <c r="BB25" i="15"/>
  <c r="BA25" i="15"/>
  <c r="E25" i="15"/>
  <c r="BF24" i="15"/>
  <c r="BE24" i="15"/>
  <c r="BD24" i="15"/>
  <c r="BC24" i="15"/>
  <c r="BB24" i="15"/>
  <c r="BA24" i="15"/>
  <c r="E24" i="15"/>
  <c r="BF23" i="15"/>
  <c r="BE23" i="15"/>
  <c r="BD23" i="15"/>
  <c r="BC23" i="15"/>
  <c r="BB23" i="15"/>
  <c r="BA23" i="15"/>
  <c r="AR23" i="15"/>
  <c r="E23" i="15"/>
  <c r="BF22" i="15"/>
  <c r="BE22" i="15"/>
  <c r="BD22" i="15"/>
  <c r="BC22" i="15"/>
  <c r="BB22" i="15"/>
  <c r="BA22" i="15"/>
  <c r="BF21" i="15"/>
  <c r="BE21" i="15"/>
  <c r="BD21" i="15"/>
  <c r="BC21" i="15"/>
  <c r="BB21" i="15"/>
  <c r="BA21" i="15"/>
  <c r="AR21" i="15"/>
  <c r="BF20" i="15"/>
  <c r="BE20" i="15"/>
  <c r="BD20" i="15"/>
  <c r="BC20" i="15"/>
  <c r="BB20" i="15"/>
  <c r="BA20" i="15"/>
  <c r="E20" i="15"/>
  <c r="BF19" i="15"/>
  <c r="BE19" i="15"/>
  <c r="BD19" i="15"/>
  <c r="BC19" i="15"/>
  <c r="BB19" i="15"/>
  <c r="BA19" i="15"/>
  <c r="BF18" i="15"/>
  <c r="BE18" i="15"/>
  <c r="BD18" i="15"/>
  <c r="BC18" i="15"/>
  <c r="BB18" i="15"/>
  <c r="BA18" i="15"/>
  <c r="BF17" i="15"/>
  <c r="BE17" i="15"/>
  <c r="BD17" i="15"/>
  <c r="BC17" i="15"/>
  <c r="BB17" i="15"/>
  <c r="BA17" i="15"/>
  <c r="J17" i="15"/>
  <c r="D6" i="18" s="1"/>
  <c r="BF16" i="15"/>
  <c r="BE16" i="15"/>
  <c r="BD16" i="15"/>
  <c r="BC16" i="15"/>
  <c r="BB16" i="15"/>
  <c r="BA16" i="15"/>
  <c r="BF15" i="15"/>
  <c r="BE15" i="15"/>
  <c r="BD15" i="15"/>
  <c r="BC15" i="15"/>
  <c r="BB15" i="15"/>
  <c r="BA15" i="15"/>
  <c r="J15" i="15"/>
  <c r="AO12" i="15" s="1"/>
  <c r="BF14" i="15"/>
  <c r="BE14" i="15"/>
  <c r="BD14" i="15"/>
  <c r="BC14" i="15"/>
  <c r="BB14" i="15"/>
  <c r="BA14" i="15"/>
  <c r="BF13" i="15"/>
  <c r="BE13" i="15"/>
  <c r="BD13" i="15"/>
  <c r="BC13" i="15"/>
  <c r="BB13" i="15"/>
  <c r="BA13" i="15"/>
  <c r="BF12" i="15"/>
  <c r="BE12" i="15"/>
  <c r="BD12" i="15"/>
  <c r="BC12" i="15"/>
  <c r="BB12" i="15"/>
  <c r="BA12" i="15"/>
  <c r="AU12" i="15"/>
  <c r="AT11" i="15"/>
  <c r="AS11" i="15"/>
  <c r="AR11" i="15"/>
  <c r="AZ9" i="15"/>
  <c r="BL50" i="18"/>
  <c r="BM49" i="18"/>
  <c r="BL49" i="18"/>
  <c r="BN58" i="18"/>
  <c r="BN54" i="18"/>
  <c r="BL64" i="18"/>
  <c r="BM63" i="18"/>
  <c r="BK63" i="18"/>
  <c r="BL62" i="18"/>
  <c r="BM59" i="18"/>
  <c r="BJ59" i="18"/>
  <c r="BM58" i="18"/>
  <c r="BK53" i="18"/>
  <c r="BM52" i="18"/>
  <c r="BL52" i="18"/>
  <c r="BM44" i="18"/>
  <c r="H100" i="16"/>
  <c r="ER4" i="41" s="1"/>
  <c r="H99" i="16"/>
  <c r="S42" i="19"/>
  <c r="R42" i="19"/>
  <c r="J107" i="16"/>
  <c r="J103" i="16"/>
  <c r="AQ27" i="16"/>
  <c r="AP27" i="16"/>
  <c r="AO27" i="16"/>
  <c r="AN27" i="16"/>
  <c r="J37" i="25" l="1"/>
  <c r="AP14" i="25" s="1"/>
  <c r="BI16" i="32"/>
  <c r="BM16" i="6"/>
  <c r="AP22" i="1"/>
  <c r="AP23" i="1"/>
  <c r="AP23" i="23"/>
  <c r="BN12" i="27"/>
  <c r="BN16" i="28"/>
  <c r="BK16" i="30"/>
  <c r="BJ12" i="31"/>
  <c r="BK16" i="31"/>
  <c r="BK16" i="32"/>
  <c r="AP23" i="11"/>
  <c r="AP23" i="7"/>
  <c r="AP23" i="6"/>
  <c r="BL12" i="12"/>
  <c r="BN15" i="12"/>
  <c r="BM12" i="11"/>
  <c r="BM16" i="11"/>
  <c r="BI16" i="13"/>
  <c r="J38" i="11"/>
  <c r="AQ14" i="11" s="1"/>
  <c r="BN12" i="10"/>
  <c r="J37" i="10"/>
  <c r="AP14" i="10" s="1"/>
  <c r="AQ12" i="7"/>
  <c r="BN16" i="7"/>
  <c r="BJ12" i="1"/>
  <c r="BM16" i="1"/>
  <c r="BM16" i="23"/>
  <c r="BI16" i="24"/>
  <c r="BI12" i="25"/>
  <c r="BI16" i="26"/>
  <c r="BM16" i="26"/>
  <c r="BL16" i="29"/>
  <c r="J38" i="29"/>
  <c r="AQ14" i="29" s="1"/>
  <c r="AQ12" i="30"/>
  <c r="BK12" i="30"/>
  <c r="BJ16" i="30"/>
  <c r="BN16" i="30"/>
  <c r="O65" i="18"/>
  <c r="A99" i="24"/>
  <c r="BL12" i="14"/>
  <c r="BN16" i="13"/>
  <c r="BJ16" i="8"/>
  <c r="J38" i="6"/>
  <c r="AQ14" i="6" s="1"/>
  <c r="J37" i="1"/>
  <c r="AP14" i="1" s="1"/>
  <c r="BJ16" i="21"/>
  <c r="BN16" i="21"/>
  <c r="BK16" i="21"/>
  <c r="BN12" i="26"/>
  <c r="BN16" i="26"/>
  <c r="J38" i="26"/>
  <c r="AQ14" i="26" s="1"/>
  <c r="BL12" i="29"/>
  <c r="A99" i="23"/>
  <c r="BM16" i="10"/>
  <c r="BL16" i="9"/>
  <c r="BK16" i="8"/>
  <c r="BM12" i="7"/>
  <c r="BI16" i="7"/>
  <c r="BM16" i="7"/>
  <c r="BK12" i="22"/>
  <c r="BL16" i="22"/>
  <c r="J37" i="22"/>
  <c r="AP14" i="22" s="1"/>
  <c r="BL16" i="24"/>
  <c r="BJ12" i="25"/>
  <c r="BI16" i="25"/>
  <c r="BM16" i="25"/>
  <c r="J38" i="25"/>
  <c r="AQ14" i="25" s="1"/>
  <c r="BL16" i="27"/>
  <c r="BI16" i="28"/>
  <c r="BM16" i="28"/>
  <c r="AP22" i="30"/>
  <c r="BM16" i="30"/>
  <c r="N64" i="18"/>
  <c r="A99" i="32"/>
  <c r="A99" i="9"/>
  <c r="AQ12" i="8"/>
  <c r="BN12" i="7"/>
  <c r="O48" i="18"/>
  <c r="A99" i="31"/>
  <c r="A99" i="10"/>
  <c r="AN25" i="16"/>
  <c r="AN25" i="8"/>
  <c r="BK16" i="29"/>
  <c r="BK16" i="24"/>
  <c r="BI16" i="10"/>
  <c r="BI16" i="12"/>
  <c r="BN16" i="12"/>
  <c r="BQ53" i="18"/>
  <c r="J149" i="18"/>
  <c r="M175" i="18"/>
  <c r="BJ16" i="7"/>
  <c r="BI16" i="22"/>
  <c r="BL59" i="18"/>
  <c r="E155" i="18"/>
  <c r="S170" i="18"/>
  <c r="BK62" i="18"/>
  <c r="V169" i="18"/>
  <c r="D158" i="18"/>
  <c r="E59" i="18"/>
  <c r="BJ16" i="14"/>
  <c r="BK16" i="12"/>
  <c r="BN48" i="18"/>
  <c r="H172" i="18"/>
  <c r="G144" i="18"/>
  <c r="BQ49" i="18"/>
  <c r="I175" i="18"/>
  <c r="J145" i="18"/>
  <c r="BM16" i="8"/>
  <c r="BM51" i="18"/>
  <c r="K171" i="18"/>
  <c r="F147" i="18"/>
  <c r="BJ16" i="6"/>
  <c r="E148" i="18"/>
  <c r="L170" i="18"/>
  <c r="BJ53" i="18"/>
  <c r="M168" i="18"/>
  <c r="C149" i="18"/>
  <c r="BL16" i="21"/>
  <c r="BJ16" i="22"/>
  <c r="BL55" i="18"/>
  <c r="E151" i="18"/>
  <c r="O170" i="18"/>
  <c r="BJ56" i="18"/>
  <c r="C152" i="18"/>
  <c r="P168" i="18"/>
  <c r="Q175" i="18"/>
  <c r="J153" i="18"/>
  <c r="S171" i="18"/>
  <c r="F155" i="18"/>
  <c r="BM12" i="27"/>
  <c r="BJ16" i="27"/>
  <c r="BL60" i="18"/>
  <c r="E156" i="18"/>
  <c r="T170" i="18"/>
  <c r="J38" i="27"/>
  <c r="E60" i="18" s="1"/>
  <c r="BN12" i="28"/>
  <c r="BK16" i="28"/>
  <c r="BM61" i="18"/>
  <c r="F157" i="18"/>
  <c r="U171" i="18"/>
  <c r="BJ16" i="29"/>
  <c r="E158" i="18"/>
  <c r="V170" i="18"/>
  <c r="BJ63" i="18"/>
  <c r="W168" i="18"/>
  <c r="C159" i="18"/>
  <c r="BK12" i="31"/>
  <c r="BJ64" i="18"/>
  <c r="C160" i="18"/>
  <c r="X168" i="18"/>
  <c r="BQ65" i="18"/>
  <c r="Y175" i="18"/>
  <c r="J161" i="18"/>
  <c r="E131" i="18"/>
  <c r="O52" i="18"/>
  <c r="A99" i="30"/>
  <c r="A99" i="22"/>
  <c r="A99" i="11"/>
  <c r="BJ16" i="12"/>
  <c r="BN53" i="18"/>
  <c r="M172" i="18"/>
  <c r="G149" i="18"/>
  <c r="BN56" i="18"/>
  <c r="P172" i="18"/>
  <c r="G152" i="18"/>
  <c r="E130" i="18"/>
  <c r="BM12" i="15"/>
  <c r="BK16" i="14"/>
  <c r="BJ48" i="18"/>
  <c r="H168" i="18"/>
  <c r="C144" i="18"/>
  <c r="I172" i="18"/>
  <c r="G145" i="18"/>
  <c r="BN16" i="8"/>
  <c r="BQ50" i="18"/>
  <c r="J175" i="18"/>
  <c r="J146" i="18"/>
  <c r="BL16" i="7"/>
  <c r="L171" i="18"/>
  <c r="F148" i="18"/>
  <c r="BI16" i="1"/>
  <c r="M169" i="18"/>
  <c r="D149" i="18"/>
  <c r="BM16" i="21"/>
  <c r="BK16" i="22"/>
  <c r="BM55" i="18"/>
  <c r="F151" i="18"/>
  <c r="O171" i="18"/>
  <c r="BI16" i="23"/>
  <c r="BK56" i="18"/>
  <c r="D152" i="18"/>
  <c r="P169" i="18"/>
  <c r="AP23" i="24"/>
  <c r="BN57" i="18"/>
  <c r="Q172" i="18"/>
  <c r="G153" i="18"/>
  <c r="BJ58" i="18"/>
  <c r="C154" i="18"/>
  <c r="R168" i="18"/>
  <c r="BQ58" i="18"/>
  <c r="J154" i="18"/>
  <c r="R175" i="18"/>
  <c r="BK12" i="26"/>
  <c r="BL16" i="26"/>
  <c r="AN25" i="26"/>
  <c r="BK16" i="27"/>
  <c r="BM60" i="18"/>
  <c r="T171" i="18"/>
  <c r="F156" i="18"/>
  <c r="AN25" i="28"/>
  <c r="BM62" i="18"/>
  <c r="F158" i="18"/>
  <c r="V171" i="18"/>
  <c r="BI16" i="30"/>
  <c r="D159" i="18"/>
  <c r="W169" i="18"/>
  <c r="BK64" i="18"/>
  <c r="D160" i="18"/>
  <c r="X169" i="18"/>
  <c r="BK12" i="32"/>
  <c r="AP23" i="32"/>
  <c r="BQ69" i="18"/>
  <c r="N52" i="18"/>
  <c r="O56" i="18"/>
  <c r="P55" i="18"/>
  <c r="A99" i="29"/>
  <c r="A99" i="21"/>
  <c r="A99" i="12"/>
  <c r="E150" i="18"/>
  <c r="N170" i="18"/>
  <c r="E129" i="18"/>
  <c r="BQ48" i="18"/>
  <c r="H175" i="18"/>
  <c r="J144" i="18"/>
  <c r="BL51" i="18"/>
  <c r="E147" i="18"/>
  <c r="K170" i="18"/>
  <c r="BK52" i="18"/>
  <c r="D148" i="18"/>
  <c r="L169" i="18"/>
  <c r="F150" i="18"/>
  <c r="N171" i="18"/>
  <c r="BM54" i="18"/>
  <c r="BM16" i="13"/>
  <c r="BL16" i="11"/>
  <c r="D144" i="18"/>
  <c r="H169" i="18"/>
  <c r="BK12" i="9"/>
  <c r="BJ49" i="18"/>
  <c r="C145" i="18"/>
  <c r="I168" i="18"/>
  <c r="BN50" i="18"/>
  <c r="J172" i="18"/>
  <c r="G146" i="18"/>
  <c r="BI12" i="7"/>
  <c r="AQ12" i="1"/>
  <c r="BL53" i="18"/>
  <c r="M170" i="18"/>
  <c r="E149" i="18"/>
  <c r="BL12" i="21"/>
  <c r="BQ54" i="18"/>
  <c r="N175" i="18"/>
  <c r="J150" i="18"/>
  <c r="BL56" i="18"/>
  <c r="E152" i="18"/>
  <c r="P170" i="18"/>
  <c r="BJ57" i="18"/>
  <c r="C153" i="18"/>
  <c r="Q168" i="18"/>
  <c r="BN12" i="25"/>
  <c r="BK58" i="18"/>
  <c r="D154" i="18"/>
  <c r="R169" i="18"/>
  <c r="R172" i="18"/>
  <c r="G154" i="18"/>
  <c r="BJ12" i="26"/>
  <c r="BL63" i="18"/>
  <c r="E159" i="18"/>
  <c r="W170" i="18"/>
  <c r="J38" i="30"/>
  <c r="E160" i="18"/>
  <c r="X170" i="18"/>
  <c r="N54" i="18"/>
  <c r="O60" i="18"/>
  <c r="A99" i="28"/>
  <c r="A99" i="1"/>
  <c r="A99" i="13"/>
  <c r="BK59" i="18"/>
  <c r="D155" i="18"/>
  <c r="S169" i="18"/>
  <c r="BK61" i="18"/>
  <c r="U169" i="18"/>
  <c r="D157" i="18"/>
  <c r="BQ64" i="18"/>
  <c r="X175" i="18"/>
  <c r="J160" i="18"/>
  <c r="BJ16" i="13"/>
  <c r="BK55" i="18"/>
  <c r="D151" i="18"/>
  <c r="O169" i="18"/>
  <c r="BM16" i="24"/>
  <c r="BJ16" i="28"/>
  <c r="W172" i="18"/>
  <c r="G159" i="18"/>
  <c r="X172" i="18"/>
  <c r="G160" i="18"/>
  <c r="BM16" i="32"/>
  <c r="BI12" i="11"/>
  <c r="BL48" i="18"/>
  <c r="E144" i="18"/>
  <c r="H170" i="18"/>
  <c r="BL12" i="9"/>
  <c r="BK49" i="18"/>
  <c r="D145" i="18"/>
  <c r="I169" i="18"/>
  <c r="BJ50" i="18"/>
  <c r="C146" i="18"/>
  <c r="J168" i="18"/>
  <c r="BQ51" i="18"/>
  <c r="J147" i="18"/>
  <c r="K175" i="18"/>
  <c r="BM53" i="18"/>
  <c r="M171" i="18"/>
  <c r="F149" i="18"/>
  <c r="N172" i="18"/>
  <c r="G150" i="18"/>
  <c r="F152" i="18"/>
  <c r="P171" i="18"/>
  <c r="BM12" i="24"/>
  <c r="BK57" i="18"/>
  <c r="D153" i="18"/>
  <c r="Q169" i="18"/>
  <c r="BM12" i="25"/>
  <c r="BL58" i="18"/>
  <c r="E154" i="18"/>
  <c r="R170" i="18"/>
  <c r="AP22" i="26"/>
  <c r="BQ59" i="18"/>
  <c r="J155" i="18"/>
  <c r="S175" i="18"/>
  <c r="BJ12" i="27"/>
  <c r="BQ61" i="18"/>
  <c r="J157" i="18"/>
  <c r="U175" i="18"/>
  <c r="F159" i="18"/>
  <c r="W171" i="18"/>
  <c r="BN12" i="31"/>
  <c r="BM64" i="18"/>
  <c r="F160" i="18"/>
  <c r="X171" i="18"/>
  <c r="E99" i="18"/>
  <c r="N56" i="18"/>
  <c r="O61" i="18"/>
  <c r="G33" i="28"/>
  <c r="A99" i="27"/>
  <c r="A99" i="6"/>
  <c r="A99" i="14"/>
  <c r="D147" i="18"/>
  <c r="K169" i="18"/>
  <c r="BJ55" i="18"/>
  <c r="O168" i="18"/>
  <c r="C151" i="18"/>
  <c r="BQ56" i="18"/>
  <c r="P175" i="18"/>
  <c r="J152" i="18"/>
  <c r="C156" i="18"/>
  <c r="T168" i="18"/>
  <c r="V168" i="18"/>
  <c r="C158" i="18"/>
  <c r="BQ63" i="18"/>
  <c r="W175" i="18"/>
  <c r="J159" i="18"/>
  <c r="BI16" i="11"/>
  <c r="BL16" i="8"/>
  <c r="BI16" i="6"/>
  <c r="BJ16" i="26"/>
  <c r="BI16" i="27"/>
  <c r="BK60" i="18"/>
  <c r="D156" i="18"/>
  <c r="T169" i="18"/>
  <c r="U170" i="18"/>
  <c r="E157" i="18"/>
  <c r="J37" i="29"/>
  <c r="D62" i="18" s="1"/>
  <c r="BK51" i="18"/>
  <c r="BN16" i="14"/>
  <c r="BK12" i="12"/>
  <c r="BQ47" i="18"/>
  <c r="G175" i="18"/>
  <c r="J143" i="18"/>
  <c r="BK16" i="10"/>
  <c r="BM48" i="18"/>
  <c r="F144" i="18"/>
  <c r="H171" i="18"/>
  <c r="E145" i="18"/>
  <c r="I170" i="18"/>
  <c r="BL12" i="8"/>
  <c r="BI16" i="8"/>
  <c r="BK50" i="18"/>
  <c r="D146" i="18"/>
  <c r="J169" i="18"/>
  <c r="J37" i="7"/>
  <c r="AP14" i="7" s="1"/>
  <c r="BN51" i="18"/>
  <c r="K172" i="18"/>
  <c r="G147" i="18"/>
  <c r="BN16" i="6"/>
  <c r="BQ52" i="18"/>
  <c r="J148" i="18"/>
  <c r="L175" i="18"/>
  <c r="BL16" i="1"/>
  <c r="AN25" i="1"/>
  <c r="BJ54" i="18"/>
  <c r="N168" i="18"/>
  <c r="C150" i="18"/>
  <c r="BN16" i="22"/>
  <c r="BQ55" i="18"/>
  <c r="O175" i="18"/>
  <c r="J151" i="18"/>
  <c r="AQ12" i="24"/>
  <c r="BL57" i="18"/>
  <c r="E153" i="18"/>
  <c r="Q170" i="18"/>
  <c r="BK16" i="25"/>
  <c r="F154" i="18"/>
  <c r="R171" i="18"/>
  <c r="BN59" i="18"/>
  <c r="S172" i="18"/>
  <c r="G155" i="18"/>
  <c r="BI12" i="27"/>
  <c r="BN16" i="27"/>
  <c r="BQ60" i="18"/>
  <c r="J156" i="18"/>
  <c r="T175" i="18"/>
  <c r="BJ12" i="28"/>
  <c r="BL12" i="28"/>
  <c r="BN61" i="18"/>
  <c r="U172" i="18"/>
  <c r="G157" i="18"/>
  <c r="BN16" i="29"/>
  <c r="BQ62" i="18"/>
  <c r="V175" i="18"/>
  <c r="J158" i="18"/>
  <c r="BL16" i="30"/>
  <c r="J38" i="31"/>
  <c r="AQ14" i="31" s="1"/>
  <c r="E100" i="18"/>
  <c r="N58" i="18"/>
  <c r="O62" i="18"/>
  <c r="G33" i="8"/>
  <c r="A99" i="26"/>
  <c r="A99" i="7"/>
  <c r="A99" i="15"/>
  <c r="BM50" i="18"/>
  <c r="F146" i="18"/>
  <c r="J171" i="18"/>
  <c r="BJ52" i="18"/>
  <c r="C148" i="18"/>
  <c r="L168" i="18"/>
  <c r="J37" i="11"/>
  <c r="AP14" i="11" s="1"/>
  <c r="I171" i="18"/>
  <c r="F145" i="18"/>
  <c r="E146" i="18"/>
  <c r="J170" i="18"/>
  <c r="J38" i="8"/>
  <c r="AQ14" i="8" s="1"/>
  <c r="BJ51" i="18"/>
  <c r="C147" i="18"/>
  <c r="K168" i="18"/>
  <c r="BN52" i="18"/>
  <c r="G148" i="18"/>
  <c r="L172" i="18"/>
  <c r="BK54" i="18"/>
  <c r="N169" i="18"/>
  <c r="D150" i="18"/>
  <c r="AP21" i="22"/>
  <c r="BN55" i="18"/>
  <c r="O172" i="18"/>
  <c r="G151" i="18"/>
  <c r="F153" i="18"/>
  <c r="Q171" i="18"/>
  <c r="BI12" i="26"/>
  <c r="C155" i="18"/>
  <c r="S168" i="18"/>
  <c r="J37" i="27"/>
  <c r="D60" i="18" s="1"/>
  <c r="BN60" i="18"/>
  <c r="G156" i="18"/>
  <c r="T172" i="18"/>
  <c r="BJ61" i="18"/>
  <c r="U168" i="18"/>
  <c r="C157" i="18"/>
  <c r="BN62" i="18"/>
  <c r="V172" i="18"/>
  <c r="G158" i="18"/>
  <c r="N60" i="18"/>
  <c r="O64" i="18"/>
  <c r="G33" i="13"/>
  <c r="A99" i="25"/>
  <c r="A99" i="8"/>
  <c r="AN25" i="15"/>
  <c r="AN25" i="13"/>
  <c r="BJ38" i="18"/>
  <c r="AN25" i="22"/>
  <c r="AN25" i="24"/>
  <c r="AN25" i="32"/>
  <c r="AN25" i="12"/>
  <c r="BJ40" i="18"/>
  <c r="EQ4" i="41"/>
  <c r="EQ8" i="41"/>
  <c r="EQ12" i="41"/>
  <c r="BJ39" i="18"/>
  <c r="EQ21" i="41"/>
  <c r="BO40" i="18"/>
  <c r="EQ7" i="41"/>
  <c r="EQ15" i="41"/>
  <c r="EQ19" i="41"/>
  <c r="EQ23" i="41"/>
  <c r="EQ27" i="41"/>
  <c r="BM16" i="22"/>
  <c r="BK16" i="6"/>
  <c r="G33" i="25"/>
  <c r="G33" i="16"/>
  <c r="G33" i="1"/>
  <c r="G33" i="32"/>
  <c r="G33" i="24"/>
  <c r="G33" i="9"/>
  <c r="G33" i="29"/>
  <c r="G33" i="21"/>
  <c r="G33" i="12"/>
  <c r="G69" i="8"/>
  <c r="G69" i="16"/>
  <c r="BJ47" i="18"/>
  <c r="C143" i="18"/>
  <c r="G168" i="18"/>
  <c r="BK47" i="18"/>
  <c r="G169" i="18"/>
  <c r="D143" i="18"/>
  <c r="BL47" i="18"/>
  <c r="E143" i="18"/>
  <c r="G170" i="18"/>
  <c r="BM47" i="18"/>
  <c r="G171" i="18"/>
  <c r="F143" i="18"/>
  <c r="BN47" i="18"/>
  <c r="G143" i="18"/>
  <c r="G172" i="18"/>
  <c r="AP21" i="12"/>
  <c r="BM46" i="18"/>
  <c r="F142" i="18"/>
  <c r="F171" i="18"/>
  <c r="E142" i="18"/>
  <c r="F170" i="18"/>
  <c r="F169" i="18"/>
  <c r="D142" i="18"/>
  <c r="F172" i="18"/>
  <c r="G142" i="18"/>
  <c r="BJ46" i="18"/>
  <c r="F168" i="18"/>
  <c r="C142" i="18"/>
  <c r="BQ46" i="18"/>
  <c r="J142" i="18"/>
  <c r="F175" i="18"/>
  <c r="AP23" i="12"/>
  <c r="O46" i="18"/>
  <c r="J37" i="12"/>
  <c r="AP14" i="12" s="1"/>
  <c r="J38" i="12"/>
  <c r="AQ14" i="12" s="1"/>
  <c r="BM45" i="18"/>
  <c r="F141" i="18"/>
  <c r="E171" i="18"/>
  <c r="BL45" i="18"/>
  <c r="E170" i="18"/>
  <c r="E141" i="18"/>
  <c r="BK45" i="18"/>
  <c r="D141" i="18"/>
  <c r="E169" i="18"/>
  <c r="BJ45" i="18"/>
  <c r="C141" i="18"/>
  <c r="E168" i="18"/>
  <c r="BN45" i="18"/>
  <c r="G141" i="18"/>
  <c r="E172" i="18"/>
  <c r="BQ45" i="18"/>
  <c r="E175" i="18"/>
  <c r="J141" i="18"/>
  <c r="O45" i="18"/>
  <c r="BI12" i="13"/>
  <c r="J37" i="13"/>
  <c r="AP14" i="13" s="1"/>
  <c r="J38" i="13"/>
  <c r="AQ14" i="13" s="1"/>
  <c r="D171" i="18"/>
  <c r="F140" i="18"/>
  <c r="BL44" i="18"/>
  <c r="E140" i="18"/>
  <c r="D170" i="18"/>
  <c r="D140" i="18"/>
  <c r="D169" i="18"/>
  <c r="BJ44" i="18"/>
  <c r="D168" i="18"/>
  <c r="C140" i="18"/>
  <c r="BN44" i="18"/>
  <c r="D172" i="18"/>
  <c r="G140" i="18"/>
  <c r="BQ44" i="18"/>
  <c r="D175" i="18"/>
  <c r="J140" i="18"/>
  <c r="O44" i="18"/>
  <c r="AP21" i="14"/>
  <c r="BI16" i="14"/>
  <c r="BM16" i="14"/>
  <c r="BL16" i="14"/>
  <c r="J37" i="14"/>
  <c r="AP14" i="14" s="1"/>
  <c r="J38" i="14"/>
  <c r="E44" i="18" s="1"/>
  <c r="C171" i="18"/>
  <c r="F139" i="18"/>
  <c r="BL43" i="18"/>
  <c r="C170" i="18"/>
  <c r="E139" i="18"/>
  <c r="BK43" i="18"/>
  <c r="C169" i="18"/>
  <c r="D139" i="18"/>
  <c r="BN43" i="18"/>
  <c r="C172" i="18"/>
  <c r="G139" i="18"/>
  <c r="BJ43" i="18"/>
  <c r="C139" i="18"/>
  <c r="C168" i="18"/>
  <c r="BQ43" i="18"/>
  <c r="J139" i="18"/>
  <c r="C175" i="18"/>
  <c r="AP23" i="15"/>
  <c r="AP22" i="15"/>
  <c r="BI12" i="15"/>
  <c r="J38" i="15"/>
  <c r="AQ14" i="15" s="1"/>
  <c r="AQ12" i="15"/>
  <c r="BM42" i="18"/>
  <c r="B171" i="18"/>
  <c r="F138" i="18"/>
  <c r="BL42" i="18"/>
  <c r="E138" i="18"/>
  <c r="B170" i="18"/>
  <c r="BK42" i="18"/>
  <c r="D138" i="18"/>
  <c r="B169" i="18"/>
  <c r="BJ42" i="18"/>
  <c r="B168" i="18"/>
  <c r="C138" i="18"/>
  <c r="BN42" i="18"/>
  <c r="B172" i="18"/>
  <c r="G138" i="18"/>
  <c r="BQ42" i="18"/>
  <c r="B175" i="18"/>
  <c r="J138" i="18"/>
  <c r="F161" i="18"/>
  <c r="Y171" i="18"/>
  <c r="BM65" i="18"/>
  <c r="BL65" i="18"/>
  <c r="E161" i="18"/>
  <c r="Y170" i="18"/>
  <c r="BK65" i="18"/>
  <c r="Y169" i="18"/>
  <c r="D161" i="18"/>
  <c r="BN65" i="18"/>
  <c r="Y172" i="18"/>
  <c r="G161" i="18"/>
  <c r="BJ65" i="18"/>
  <c r="Y168" i="18"/>
  <c r="C161" i="18"/>
  <c r="G69" i="25"/>
  <c r="BK15" i="29"/>
  <c r="BI16" i="21"/>
  <c r="BK16" i="13"/>
  <c r="G69" i="26"/>
  <c r="G69" i="7"/>
  <c r="G69" i="15"/>
  <c r="G69" i="30"/>
  <c r="G69" i="22"/>
  <c r="G69" i="11"/>
  <c r="G69" i="29"/>
  <c r="G69" i="21"/>
  <c r="G69" i="12"/>
  <c r="BM16" i="27"/>
  <c r="BL15" i="25"/>
  <c r="BM16" i="15"/>
  <c r="H106" i="23"/>
  <c r="AP26" i="23" s="1"/>
  <c r="H106" i="9"/>
  <c r="EW11" i="41" s="1"/>
  <c r="I31" i="24"/>
  <c r="I106" i="24"/>
  <c r="AQ26" i="24" s="1"/>
  <c r="H106" i="13"/>
  <c r="AP26" i="13" s="1"/>
  <c r="I106" i="28"/>
  <c r="AQ26" i="28" s="1"/>
  <c r="G31" i="11"/>
  <c r="F106" i="27"/>
  <c r="AN26" i="27" s="1"/>
  <c r="H106" i="31"/>
  <c r="EW26" i="41" s="1"/>
  <c r="F106" i="15"/>
  <c r="AN26" i="15" s="1"/>
  <c r="F106" i="9"/>
  <c r="AN26" i="9" s="1"/>
  <c r="I31" i="6"/>
  <c r="G106" i="6"/>
  <c r="EV14" i="41" s="1"/>
  <c r="F106" i="24"/>
  <c r="AN26" i="24" s="1"/>
  <c r="G16" i="32"/>
  <c r="I16" i="24"/>
  <c r="G106" i="24"/>
  <c r="AO26" i="24" s="1"/>
  <c r="G16" i="13"/>
  <c r="G31" i="13"/>
  <c r="I106" i="13"/>
  <c r="AQ26" i="13" s="1"/>
  <c r="I16" i="9"/>
  <c r="I31" i="9"/>
  <c r="G106" i="9"/>
  <c r="AO26" i="9" s="1"/>
  <c r="I106" i="1"/>
  <c r="AQ26" i="1" s="1"/>
  <c r="G16" i="24"/>
  <c r="F106" i="32"/>
  <c r="EU27" i="41" s="1"/>
  <c r="G106" i="26"/>
  <c r="AO26" i="26" s="1"/>
  <c r="G31" i="32"/>
  <c r="I106" i="32"/>
  <c r="AQ26" i="32" s="1"/>
  <c r="F106" i="25"/>
  <c r="AN26" i="25" s="1"/>
  <c r="H106" i="29"/>
  <c r="AP26" i="29" s="1"/>
  <c r="F106" i="12"/>
  <c r="AN26" i="12" s="1"/>
  <c r="H106" i="7"/>
  <c r="AP26" i="7" s="1"/>
  <c r="F106" i="29"/>
  <c r="AN26" i="29" s="1"/>
  <c r="I16" i="12"/>
  <c r="I31" i="12"/>
  <c r="G106" i="12"/>
  <c r="AO26" i="12" s="1"/>
  <c r="G31" i="7"/>
  <c r="I106" i="7"/>
  <c r="EX13" i="41" s="1"/>
  <c r="I31" i="26"/>
  <c r="I106" i="26"/>
  <c r="EX21" i="41" s="1"/>
  <c r="I16" i="30"/>
  <c r="I31" i="30"/>
  <c r="G106" i="30"/>
  <c r="AO26" i="30" s="1"/>
  <c r="J8" i="7"/>
  <c r="AQ26" i="10"/>
  <c r="EX10" i="41"/>
  <c r="EU21" i="41"/>
  <c r="F106" i="14"/>
  <c r="AN26" i="14" s="1"/>
  <c r="H106" i="6"/>
  <c r="AP26" i="6" s="1"/>
  <c r="J8" i="31"/>
  <c r="EU22" i="41"/>
  <c r="F106" i="23"/>
  <c r="J8" i="10"/>
  <c r="F106" i="6"/>
  <c r="I31" i="23"/>
  <c r="G106" i="23"/>
  <c r="AO26" i="23" s="1"/>
  <c r="I16" i="31"/>
  <c r="I31" i="31"/>
  <c r="G106" i="31"/>
  <c r="AO26" i="31" s="1"/>
  <c r="J8" i="23"/>
  <c r="EU19" i="41"/>
  <c r="BL14" i="21"/>
  <c r="G69" i="32"/>
  <c r="G69" i="28"/>
  <c r="G69" i="24"/>
  <c r="G69" i="1"/>
  <c r="G69" i="9"/>
  <c r="G69" i="13"/>
  <c r="G69" i="31"/>
  <c r="G69" i="27"/>
  <c r="G69" i="23"/>
  <c r="G69" i="6"/>
  <c r="G69" i="10"/>
  <c r="G69" i="14"/>
  <c r="BL16" i="10"/>
  <c r="BL16" i="15"/>
  <c r="O71" i="18"/>
  <c r="N81" i="18"/>
  <c r="C66" i="18"/>
  <c r="G33" i="31"/>
  <c r="G33" i="27"/>
  <c r="G33" i="23"/>
  <c r="G33" i="6"/>
  <c r="G33" i="10"/>
  <c r="G33" i="14"/>
  <c r="C67" i="18"/>
  <c r="G33" i="30"/>
  <c r="G33" i="26"/>
  <c r="G33" i="22"/>
  <c r="G33" i="7"/>
  <c r="G33" i="11"/>
  <c r="AP23" i="25"/>
  <c r="P50" i="18"/>
  <c r="P54" i="18"/>
  <c r="P62" i="18"/>
  <c r="P63" i="18"/>
  <c r="AP23" i="27"/>
  <c r="P44" i="18"/>
  <c r="P48" i="18"/>
  <c r="P64" i="18"/>
  <c r="P45" i="18"/>
  <c r="P49" i="18"/>
  <c r="P61" i="18"/>
  <c r="O50" i="18"/>
  <c r="O54" i="18"/>
  <c r="O58" i="18"/>
  <c r="O47" i="18"/>
  <c r="O51" i="18"/>
  <c r="O55" i="18"/>
  <c r="AP22" i="24"/>
  <c r="O49" i="18"/>
  <c r="N50" i="18"/>
  <c r="N62" i="18"/>
  <c r="AP21" i="28"/>
  <c r="N43" i="18"/>
  <c r="N47" i="18"/>
  <c r="N51" i="18"/>
  <c r="N59" i="18"/>
  <c r="N63" i="18"/>
  <c r="N48" i="18"/>
  <c r="N45" i="18"/>
  <c r="N49" i="18"/>
  <c r="N53" i="18"/>
  <c r="N57" i="18"/>
  <c r="N65" i="18"/>
  <c r="J74" i="13"/>
  <c r="AQ18" i="13" s="1"/>
  <c r="J74" i="12"/>
  <c r="AQ18" i="12" s="1"/>
  <c r="J74" i="1"/>
  <c r="AQ18" i="1" s="1"/>
  <c r="BK12" i="21"/>
  <c r="BL12" i="13"/>
  <c r="BL12" i="10"/>
  <c r="BI12" i="1"/>
  <c r="BM12" i="1"/>
  <c r="BN12" i="23"/>
  <c r="BJ12" i="13"/>
  <c r="BN12" i="13"/>
  <c r="BJ12" i="12"/>
  <c r="BN12" i="12"/>
  <c r="BL12" i="11"/>
  <c r="BJ12" i="10"/>
  <c r="BJ12" i="9"/>
  <c r="BN12" i="9"/>
  <c r="BK12" i="8"/>
  <c r="BL12" i="7"/>
  <c r="BJ12" i="7"/>
  <c r="BJ12" i="6"/>
  <c r="BN12" i="6"/>
  <c r="BL12" i="23"/>
  <c r="BL12" i="25"/>
  <c r="BM12" i="26"/>
  <c r="BI12" i="28"/>
  <c r="BM12" i="28"/>
  <c r="BI12" i="32"/>
  <c r="BM12" i="32"/>
  <c r="BL12" i="27"/>
  <c r="BI12" i="24"/>
  <c r="BK12" i="28"/>
  <c r="BM12" i="13"/>
  <c r="BK12" i="11"/>
  <c r="BI12" i="10"/>
  <c r="BM12" i="10"/>
  <c r="BI12" i="9"/>
  <c r="BM12" i="9"/>
  <c r="BJ12" i="8"/>
  <c r="BN12" i="8"/>
  <c r="BI12" i="6"/>
  <c r="BM12" i="6"/>
  <c r="BN12" i="1"/>
  <c r="BI12" i="21"/>
  <c r="BM12" i="21"/>
  <c r="BJ12" i="22"/>
  <c r="BN12" i="22"/>
  <c r="BK12" i="23"/>
  <c r="BK12" i="25"/>
  <c r="BL12" i="31"/>
  <c r="AQ14" i="27"/>
  <c r="E47" i="18"/>
  <c r="AP14" i="27"/>
  <c r="D47" i="18"/>
  <c r="AP14" i="29"/>
  <c r="D51" i="18"/>
  <c r="D55" i="18"/>
  <c r="J37" i="6"/>
  <c r="J38" i="21"/>
  <c r="E64" i="18"/>
  <c r="J38" i="10"/>
  <c r="J38" i="9"/>
  <c r="J38" i="7"/>
  <c r="J38" i="1"/>
  <c r="J38" i="22"/>
  <c r="J37" i="23"/>
  <c r="J37" i="24"/>
  <c r="J37" i="28"/>
  <c r="D46" i="18"/>
  <c r="D58" i="18"/>
  <c r="E58" i="18"/>
  <c r="J37" i="31"/>
  <c r="D48" i="18"/>
  <c r="E52" i="18"/>
  <c r="J37" i="15"/>
  <c r="J37" i="8"/>
  <c r="J37" i="21"/>
  <c r="J38" i="23"/>
  <c r="J38" i="24"/>
  <c r="J37" i="26"/>
  <c r="J38" i="28"/>
  <c r="J37" i="30"/>
  <c r="D49" i="18"/>
  <c r="E45" i="18"/>
  <c r="AQ12" i="10"/>
  <c r="D10" i="18"/>
  <c r="D18" i="18"/>
  <c r="D22" i="18"/>
  <c r="AQ12" i="13"/>
  <c r="D7" i="18"/>
  <c r="D15" i="18"/>
  <c r="D19" i="18"/>
  <c r="D23" i="18"/>
  <c r="D27" i="18"/>
  <c r="AQ12" i="12"/>
  <c r="D12" i="18"/>
  <c r="D24" i="18"/>
  <c r="D17" i="18"/>
  <c r="D21" i="18"/>
  <c r="D25" i="18"/>
  <c r="BJ15" i="31"/>
  <c r="BN15" i="31"/>
  <c r="BL16" i="25"/>
  <c r="BK15" i="24"/>
  <c r="BK15" i="21"/>
  <c r="J74" i="8"/>
  <c r="AQ18" i="8" s="1"/>
  <c r="BJ14" i="11"/>
  <c r="BN14" i="11"/>
  <c r="G51" i="24"/>
  <c r="G51" i="1"/>
  <c r="BI16" i="15"/>
  <c r="BK16" i="15"/>
  <c r="G60" i="32"/>
  <c r="G60" i="9"/>
  <c r="G60" i="31"/>
  <c r="G60" i="23"/>
  <c r="G60" i="10"/>
  <c r="G51" i="32"/>
  <c r="G51" i="9"/>
  <c r="G60" i="28"/>
  <c r="G60" i="1"/>
  <c r="G60" i="13"/>
  <c r="G60" i="24"/>
  <c r="G51" i="28"/>
  <c r="G51" i="13"/>
  <c r="G60" i="27"/>
  <c r="G60" i="6"/>
  <c r="G60" i="14"/>
  <c r="G42" i="32"/>
  <c r="G42" i="28"/>
  <c r="G42" i="24"/>
  <c r="G42" i="1"/>
  <c r="G42" i="9"/>
  <c r="G42" i="13"/>
  <c r="G42" i="31"/>
  <c r="G42" i="27"/>
  <c r="G42" i="23"/>
  <c r="G42" i="6"/>
  <c r="G42" i="10"/>
  <c r="G42" i="14"/>
  <c r="G51" i="31"/>
  <c r="G51" i="27"/>
  <c r="G51" i="23"/>
  <c r="G51" i="6"/>
  <c r="G51" i="10"/>
  <c r="G51" i="14"/>
  <c r="G42" i="30"/>
  <c r="G42" i="26"/>
  <c r="G42" i="22"/>
  <c r="G42" i="7"/>
  <c r="G42" i="11"/>
  <c r="G42" i="15"/>
  <c r="G51" i="30"/>
  <c r="G51" i="26"/>
  <c r="G51" i="22"/>
  <c r="G51" i="7"/>
  <c r="G51" i="11"/>
  <c r="G51" i="15"/>
  <c r="G60" i="30"/>
  <c r="G60" i="26"/>
  <c r="G60" i="22"/>
  <c r="G60" i="7"/>
  <c r="G60" i="11"/>
  <c r="G60" i="15"/>
  <c r="G42" i="29"/>
  <c r="G42" i="25"/>
  <c r="G42" i="21"/>
  <c r="G42" i="8"/>
  <c r="G42" i="12"/>
  <c r="G42" i="16"/>
  <c r="G51" i="29"/>
  <c r="G51" i="25"/>
  <c r="G51" i="21"/>
  <c r="G51" i="8"/>
  <c r="G51" i="12"/>
  <c r="G51" i="16"/>
  <c r="G60" i="29"/>
  <c r="G60" i="25"/>
  <c r="G60" i="21"/>
  <c r="G60" i="8"/>
  <c r="G60" i="12"/>
  <c r="G60" i="16"/>
  <c r="BJ15" i="30"/>
  <c r="BN15" i="30"/>
  <c r="BJ14" i="22"/>
  <c r="BI15" i="21"/>
  <c r="BM15" i="21"/>
  <c r="BN16" i="9"/>
  <c r="BK14" i="13"/>
  <c r="BK14" i="12"/>
  <c r="BJ14" i="8"/>
  <c r="BL14" i="7"/>
  <c r="BK14" i="29"/>
  <c r="BI14" i="32"/>
  <c r="BI14" i="15"/>
  <c r="BM14" i="15"/>
  <c r="BN14" i="8"/>
  <c r="BI14" i="22"/>
  <c r="BJ14" i="21"/>
  <c r="BJ15" i="8"/>
  <c r="BJ15" i="10"/>
  <c r="BN15" i="15"/>
  <c r="BK15" i="11"/>
  <c r="BN15" i="25"/>
  <c r="BK15" i="6"/>
  <c r="BK15" i="25"/>
  <c r="BN15" i="29"/>
  <c r="BN15" i="11"/>
  <c r="BI15" i="22"/>
  <c r="BJ15" i="12"/>
  <c r="BL15" i="13"/>
  <c r="BL15" i="10"/>
  <c r="BJ15" i="21"/>
  <c r="BN15" i="21"/>
  <c r="BJ15" i="27"/>
  <c r="BN15" i="27"/>
  <c r="BJ15" i="15"/>
  <c r="BM15" i="13"/>
  <c r="J64" i="12"/>
  <c r="J65" i="21"/>
  <c r="BL13" i="25"/>
  <c r="BK13" i="30"/>
  <c r="BK13" i="21"/>
  <c r="BI13" i="9"/>
  <c r="BN13" i="31"/>
  <c r="BI13" i="15"/>
  <c r="BM13" i="15"/>
  <c r="BM13" i="9"/>
  <c r="BJ13" i="31"/>
  <c r="BJ13" i="13"/>
  <c r="BN13" i="13"/>
  <c r="BN13" i="12"/>
  <c r="BN13" i="29"/>
  <c r="BJ12" i="15"/>
  <c r="BN12" i="15"/>
  <c r="BI12" i="14"/>
  <c r="BM12" i="14"/>
  <c r="BK12" i="7"/>
  <c r="BK12" i="1"/>
  <c r="BI12" i="22"/>
  <c r="BM12" i="22"/>
  <c r="BL12" i="22"/>
  <c r="BJ12" i="30"/>
  <c r="BN12" i="30"/>
  <c r="BI12" i="23"/>
  <c r="BK12" i="13"/>
  <c r="BI12" i="12"/>
  <c r="BM12" i="12"/>
  <c r="BJ12" i="11"/>
  <c r="BN12" i="11"/>
  <c r="BJ12" i="21"/>
  <c r="BN12" i="21"/>
  <c r="BJ12" i="24"/>
  <c r="BN12" i="24"/>
  <c r="BM12" i="23"/>
  <c r="BI12" i="8"/>
  <c r="BM12" i="8"/>
  <c r="BI12" i="29"/>
  <c r="BM12" i="29"/>
  <c r="BJ12" i="29"/>
  <c r="BN12" i="29"/>
  <c r="BI12" i="30"/>
  <c r="BI12" i="31"/>
  <c r="BM12" i="31"/>
  <c r="AP26" i="25"/>
  <c r="EW20" i="41"/>
  <c r="AQ26" i="22"/>
  <c r="EX17" i="41"/>
  <c r="AN26" i="31"/>
  <c r="EU26" i="41"/>
  <c r="EU25" i="41"/>
  <c r="I106" i="8"/>
  <c r="J8" i="8"/>
  <c r="H106" i="21"/>
  <c r="J8" i="21"/>
  <c r="G106" i="21"/>
  <c r="I31" i="21"/>
  <c r="F106" i="21"/>
  <c r="J8" i="25"/>
  <c r="G31" i="25"/>
  <c r="I106" i="25"/>
  <c r="G16" i="25"/>
  <c r="J8" i="30"/>
  <c r="J8" i="26"/>
  <c r="J8" i="22"/>
  <c r="I16" i="6"/>
  <c r="F106" i="11"/>
  <c r="H106" i="11"/>
  <c r="G16" i="11"/>
  <c r="I106" i="11"/>
  <c r="BK13" i="31"/>
  <c r="BK15" i="31"/>
  <c r="BJ13" i="29"/>
  <c r="BJ14" i="28"/>
  <c r="BN14" i="28"/>
  <c r="BI14" i="26"/>
  <c r="BM14" i="26"/>
  <c r="J46" i="26"/>
  <c r="BI14" i="24"/>
  <c r="BM14" i="24"/>
  <c r="BJ15" i="23"/>
  <c r="BM15" i="23"/>
  <c r="J64" i="23"/>
  <c r="BN15" i="22"/>
  <c r="BL14" i="22"/>
  <c r="BC27" i="21"/>
  <c r="BJ13" i="21"/>
  <c r="BN13" i="21"/>
  <c r="BM15" i="1"/>
  <c r="BL13" i="6"/>
  <c r="BJ15" i="6"/>
  <c r="BN15" i="6"/>
  <c r="BI15" i="6"/>
  <c r="BM15" i="6"/>
  <c r="BI13" i="7"/>
  <c r="BM13" i="7"/>
  <c r="BK15" i="7"/>
  <c r="BI14" i="8"/>
  <c r="BN13" i="9"/>
  <c r="BL13" i="9"/>
  <c r="BL15" i="9"/>
  <c r="BK15" i="9"/>
  <c r="BI14" i="10"/>
  <c r="BM14" i="10"/>
  <c r="J65" i="10"/>
  <c r="BL15" i="11"/>
  <c r="BJ13" i="12"/>
  <c r="BK15" i="15"/>
  <c r="BK14" i="15"/>
  <c r="J65" i="31"/>
  <c r="BK14" i="31"/>
  <c r="BJ14" i="31"/>
  <c r="BJ13" i="30"/>
  <c r="BN13" i="30"/>
  <c r="BK14" i="30"/>
  <c r="BL13" i="30"/>
  <c r="BI15" i="30"/>
  <c r="BM15" i="30"/>
  <c r="J56" i="30"/>
  <c r="BL14" i="29"/>
  <c r="BL15" i="29"/>
  <c r="BJ15" i="29"/>
  <c r="J65" i="29"/>
  <c r="BI14" i="28"/>
  <c r="BM14" i="28"/>
  <c r="BJ15" i="28"/>
  <c r="BN15" i="28"/>
  <c r="BL14" i="28"/>
  <c r="BL15" i="28"/>
  <c r="BJ14" i="27"/>
  <c r="BN14" i="27"/>
  <c r="BK14" i="27"/>
  <c r="BL15" i="27"/>
  <c r="BK16" i="26"/>
  <c r="BI15" i="26"/>
  <c r="BM15" i="26"/>
  <c r="BK15" i="26"/>
  <c r="BL14" i="26"/>
  <c r="BJ16" i="24"/>
  <c r="BN16" i="24"/>
  <c r="BN14" i="23"/>
  <c r="BK15" i="23"/>
  <c r="BM15" i="22"/>
  <c r="BN13" i="22"/>
  <c r="BJ15" i="22"/>
  <c r="BL15" i="22"/>
  <c r="BM14" i="22"/>
  <c r="J74" i="21"/>
  <c r="BK14" i="21"/>
  <c r="BI13" i="1"/>
  <c r="BM13" i="1"/>
  <c r="BL15" i="1"/>
  <c r="BI15" i="1"/>
  <c r="BK13" i="1"/>
  <c r="BL14" i="1"/>
  <c r="BJ14" i="6"/>
  <c r="BN14" i="6"/>
  <c r="J64" i="6"/>
  <c r="BK14" i="6"/>
  <c r="BL15" i="7"/>
  <c r="BL13" i="7"/>
  <c r="J65" i="7"/>
  <c r="BJ13" i="8"/>
  <c r="BN13" i="8"/>
  <c r="BL15" i="8"/>
  <c r="BI15" i="9"/>
  <c r="BM15" i="9"/>
  <c r="BD27" i="9"/>
  <c r="BK14" i="10"/>
  <c r="BI15" i="10"/>
  <c r="BM13" i="10"/>
  <c r="BJ15" i="11"/>
  <c r="BL16" i="12"/>
  <c r="BL13" i="12"/>
  <c r="BI13" i="13"/>
  <c r="BK15" i="13"/>
  <c r="BL14" i="13"/>
  <c r="BJ15" i="14"/>
  <c r="J74" i="15"/>
  <c r="BJ13" i="15"/>
  <c r="BN13" i="15"/>
  <c r="BL15" i="15"/>
  <c r="J73" i="15"/>
  <c r="BL13" i="32"/>
  <c r="F87" i="18"/>
  <c r="AN25" i="10"/>
  <c r="AN25" i="9"/>
  <c r="AN25" i="7"/>
  <c r="AN25" i="21"/>
  <c r="AN25" i="25"/>
  <c r="AN25" i="31"/>
  <c r="AN25" i="11"/>
  <c r="AN25" i="27"/>
  <c r="AN25" i="14"/>
  <c r="AN25" i="6"/>
  <c r="AN25" i="23"/>
  <c r="AN25" i="29"/>
  <c r="AN25" i="30"/>
  <c r="BO3" i="40"/>
  <c r="BL14" i="32"/>
  <c r="BK15" i="32"/>
  <c r="BL15" i="32"/>
  <c r="BI13" i="32"/>
  <c r="BM13" i="32"/>
  <c r="BI13" i="30"/>
  <c r="BM13" i="30"/>
  <c r="BJ14" i="30"/>
  <c r="BN14" i="30"/>
  <c r="BK15" i="30"/>
  <c r="J73" i="30"/>
  <c r="J55" i="28"/>
  <c r="J64" i="28"/>
  <c r="BI15" i="27"/>
  <c r="BM15" i="27"/>
  <c r="BK15" i="27"/>
  <c r="J47" i="27"/>
  <c r="J73" i="27"/>
  <c r="BL13" i="26"/>
  <c r="BK14" i="25"/>
  <c r="BJ15" i="25"/>
  <c r="BJ14" i="25"/>
  <c r="BN14" i="25"/>
  <c r="BL15" i="24"/>
  <c r="J65" i="24"/>
  <c r="J74" i="24"/>
  <c r="BJ13" i="23"/>
  <c r="J65" i="23"/>
  <c r="BL13" i="22"/>
  <c r="J74" i="22"/>
  <c r="BB27" i="22"/>
  <c r="BF27" i="22"/>
  <c r="BN14" i="22"/>
  <c r="BJ13" i="6"/>
  <c r="J65" i="6"/>
  <c r="BK14" i="7"/>
  <c r="J47" i="7"/>
  <c r="J55" i="8"/>
  <c r="BK15" i="8"/>
  <c r="BI15" i="8"/>
  <c r="BM15" i="8"/>
  <c r="J47" i="8"/>
  <c r="J73" i="8"/>
  <c r="BI13" i="8"/>
  <c r="BM13" i="8"/>
  <c r="BL14" i="8"/>
  <c r="BJ15" i="9"/>
  <c r="BN15" i="9"/>
  <c r="BI16" i="9"/>
  <c r="BM16" i="9"/>
  <c r="J65" i="9"/>
  <c r="BN15" i="10"/>
  <c r="BK13" i="11"/>
  <c r="J47" i="11"/>
  <c r="J64" i="11"/>
  <c r="J74" i="11"/>
  <c r="J73" i="12"/>
  <c r="BI14" i="13"/>
  <c r="BI15" i="13"/>
  <c r="BK13" i="14"/>
  <c r="BL15" i="14"/>
  <c r="BD27" i="32"/>
  <c r="BL16" i="32"/>
  <c r="J55" i="32"/>
  <c r="BI15" i="32"/>
  <c r="BM15" i="32"/>
  <c r="BJ16" i="32"/>
  <c r="BN16" i="32"/>
  <c r="J74" i="32"/>
  <c r="BK14" i="32"/>
  <c r="BJ16" i="31"/>
  <c r="BN16" i="31"/>
  <c r="J64" i="31"/>
  <c r="BC27" i="31"/>
  <c r="BN14" i="31"/>
  <c r="BI15" i="31"/>
  <c r="BM15" i="31"/>
  <c r="BL16" i="31"/>
  <c r="J56" i="31"/>
  <c r="BC27" i="30"/>
  <c r="J55" i="30"/>
  <c r="J65" i="30"/>
  <c r="BD27" i="30"/>
  <c r="BE27" i="30"/>
  <c r="BL15" i="30"/>
  <c r="J64" i="30"/>
  <c r="J74" i="30"/>
  <c r="J64" i="29"/>
  <c r="J74" i="29"/>
  <c r="BI15" i="29"/>
  <c r="BM15" i="29"/>
  <c r="J73" i="29"/>
  <c r="BJ14" i="29"/>
  <c r="BN14" i="29"/>
  <c r="BI14" i="29"/>
  <c r="BM14" i="29"/>
  <c r="BK15" i="28"/>
  <c r="BI15" i="28"/>
  <c r="J56" i="28"/>
  <c r="BD27" i="27"/>
  <c r="BL14" i="27"/>
  <c r="J64" i="27"/>
  <c r="J74" i="27"/>
  <c r="BA27" i="26"/>
  <c r="BL15" i="26"/>
  <c r="J74" i="26"/>
  <c r="BK14" i="26"/>
  <c r="J47" i="26"/>
  <c r="J73" i="26"/>
  <c r="BJ13" i="25"/>
  <c r="BN13" i="25"/>
  <c r="BL14" i="25"/>
  <c r="J65" i="25"/>
  <c r="BK13" i="25"/>
  <c r="J74" i="25"/>
  <c r="J73" i="25"/>
  <c r="BJ15" i="24"/>
  <c r="BN15" i="24"/>
  <c r="BL13" i="24"/>
  <c r="BK13" i="24"/>
  <c r="BL14" i="24"/>
  <c r="BI15" i="24"/>
  <c r="BM15" i="24"/>
  <c r="BN15" i="23"/>
  <c r="BJ16" i="23"/>
  <c r="BN16" i="23"/>
  <c r="BI15" i="23"/>
  <c r="BN13" i="23"/>
  <c r="BJ14" i="23"/>
  <c r="J46" i="22"/>
  <c r="J56" i="22"/>
  <c r="BJ13" i="22"/>
  <c r="J55" i="22"/>
  <c r="BL15" i="21"/>
  <c r="BN14" i="21"/>
  <c r="J64" i="21"/>
  <c r="J65" i="1"/>
  <c r="BM14" i="1"/>
  <c r="J47" i="1"/>
  <c r="BJ15" i="1"/>
  <c r="BN15" i="1"/>
  <c r="BK15" i="1"/>
  <c r="BK16" i="1"/>
  <c r="BN13" i="6"/>
  <c r="J47" i="6"/>
  <c r="BI15" i="7"/>
  <c r="BM15" i="7"/>
  <c r="J46" i="7"/>
  <c r="BM14" i="8"/>
  <c r="BN15" i="8"/>
  <c r="J64" i="8"/>
  <c r="J56" i="8"/>
  <c r="J46" i="9"/>
  <c r="BK14" i="9"/>
  <c r="BK16" i="9"/>
  <c r="BJ16" i="9"/>
  <c r="J64" i="9"/>
  <c r="J46" i="10"/>
  <c r="J56" i="10"/>
  <c r="BJ13" i="10"/>
  <c r="BN13" i="10"/>
  <c r="BJ14" i="10"/>
  <c r="BN14" i="10"/>
  <c r="BM15" i="10"/>
  <c r="BD27" i="10"/>
  <c r="J65" i="11"/>
  <c r="BK16" i="11"/>
  <c r="BL14" i="11"/>
  <c r="J73" i="11"/>
  <c r="BI15" i="12"/>
  <c r="BM15" i="12"/>
  <c r="BK15" i="12"/>
  <c r="BK13" i="12"/>
  <c r="J55" i="12"/>
  <c r="J65" i="12"/>
  <c r="BJ14" i="12"/>
  <c r="BM16" i="12"/>
  <c r="BM14" i="13"/>
  <c r="J64" i="13"/>
  <c r="BA27" i="13"/>
  <c r="BE27" i="13"/>
  <c r="BM13" i="13"/>
  <c r="BL16" i="13"/>
  <c r="J65" i="14"/>
  <c r="J74" i="14"/>
  <c r="BK14" i="14"/>
  <c r="BN15" i="14"/>
  <c r="J73" i="14"/>
  <c r="BL13" i="15"/>
  <c r="BJ16" i="15"/>
  <c r="BN16" i="15"/>
  <c r="J46" i="15"/>
  <c r="J65" i="15"/>
  <c r="BO66" i="18"/>
  <c r="BP66" i="18"/>
  <c r="BJ12" i="32"/>
  <c r="BN12" i="32"/>
  <c r="AQ12" i="32"/>
  <c r="J38" i="32"/>
  <c r="J37" i="32"/>
  <c r="H106" i="1"/>
  <c r="J8" i="1"/>
  <c r="G16" i="1"/>
  <c r="BM14" i="32"/>
  <c r="J47" i="32"/>
  <c r="J46" i="32"/>
  <c r="BJ13" i="32"/>
  <c r="BN13" i="32"/>
  <c r="BL13" i="31"/>
  <c r="J47" i="31"/>
  <c r="BI14" i="30"/>
  <c r="BM14" i="30"/>
  <c r="BL13" i="29"/>
  <c r="BC27" i="29"/>
  <c r="BK13" i="29"/>
  <c r="BD27" i="29"/>
  <c r="BI13" i="28"/>
  <c r="BM13" i="28"/>
  <c r="BJ13" i="28"/>
  <c r="BN13" i="28"/>
  <c r="BK14" i="28"/>
  <c r="BJ13" i="27"/>
  <c r="BN13" i="27"/>
  <c r="BL13" i="27"/>
  <c r="BC27" i="27"/>
  <c r="BK13" i="27"/>
  <c r="BE27" i="26"/>
  <c r="BK13" i="26"/>
  <c r="BD27" i="26"/>
  <c r="BJ13" i="26"/>
  <c r="BN13" i="26"/>
  <c r="BD27" i="25"/>
  <c r="J47" i="25"/>
  <c r="BI13" i="25"/>
  <c r="BM13" i="25"/>
  <c r="BC27" i="24"/>
  <c r="BJ13" i="24"/>
  <c r="BN13" i="24"/>
  <c r="BI13" i="24"/>
  <c r="BM13" i="24"/>
  <c r="J47" i="24"/>
  <c r="BA27" i="24"/>
  <c r="BE27" i="24"/>
  <c r="BK14" i="24"/>
  <c r="BJ14" i="24"/>
  <c r="BN14" i="24"/>
  <c r="J46" i="24"/>
  <c r="J56" i="24"/>
  <c r="BK13" i="23"/>
  <c r="BC27" i="23"/>
  <c r="BL13" i="23"/>
  <c r="BK14" i="23"/>
  <c r="J47" i="23"/>
  <c r="BC27" i="22"/>
  <c r="BK13" i="22"/>
  <c r="BI13" i="22"/>
  <c r="BM13" i="22"/>
  <c r="J47" i="22"/>
  <c r="BD27" i="21"/>
  <c r="J47" i="21"/>
  <c r="BL13" i="21"/>
  <c r="BI14" i="21"/>
  <c r="BM14" i="21"/>
  <c r="J46" i="21"/>
  <c r="BA27" i="21"/>
  <c r="BE27" i="21"/>
  <c r="BI13" i="21"/>
  <c r="BM13" i="21"/>
  <c r="BK14" i="1"/>
  <c r="BJ14" i="1"/>
  <c r="BN14" i="1"/>
  <c r="J46" i="1"/>
  <c r="BL13" i="1"/>
  <c r="BB27" i="1"/>
  <c r="BF27" i="1"/>
  <c r="BI14" i="1"/>
  <c r="BK13" i="6"/>
  <c r="BC27" i="6"/>
  <c r="BI14" i="7"/>
  <c r="BM14" i="7"/>
  <c r="BK14" i="8"/>
  <c r="BJ13" i="9"/>
  <c r="BK13" i="9"/>
  <c r="BI14" i="9"/>
  <c r="BM14" i="9"/>
  <c r="J47" i="9"/>
  <c r="BJ14" i="9"/>
  <c r="BN14" i="9"/>
  <c r="J55" i="9"/>
  <c r="BI13" i="10"/>
  <c r="BK13" i="10"/>
  <c r="BL13" i="10"/>
  <c r="J55" i="10"/>
  <c r="BL13" i="11"/>
  <c r="BI13" i="11"/>
  <c r="BM13" i="11"/>
  <c r="BK14" i="11"/>
  <c r="BJ13" i="11"/>
  <c r="BN13" i="11"/>
  <c r="J56" i="11"/>
  <c r="BC27" i="12"/>
  <c r="BN14" i="12"/>
  <c r="J56" i="12"/>
  <c r="J47" i="13"/>
  <c r="J46" i="13"/>
  <c r="BL13" i="13"/>
  <c r="BC27" i="14"/>
  <c r="BJ13" i="14"/>
  <c r="BN13" i="14"/>
  <c r="BL14" i="15"/>
  <c r="BB27" i="15"/>
  <c r="BF27" i="15"/>
  <c r="BK13" i="15"/>
  <c r="BJ14" i="15"/>
  <c r="BN14" i="15"/>
  <c r="BB27" i="32"/>
  <c r="BF27" i="32"/>
  <c r="J65" i="32"/>
  <c r="J73" i="32"/>
  <c r="BC27" i="32"/>
  <c r="BK13" i="32"/>
  <c r="J56" i="32"/>
  <c r="J64" i="32"/>
  <c r="BA27" i="32"/>
  <c r="BE27" i="32"/>
  <c r="BJ14" i="32"/>
  <c r="BN14" i="32"/>
  <c r="BJ15" i="32"/>
  <c r="BN15" i="32"/>
  <c r="BI16" i="31"/>
  <c r="BM16" i="31"/>
  <c r="J46" i="31"/>
  <c r="J74" i="31"/>
  <c r="BI14" i="31"/>
  <c r="BM14" i="31"/>
  <c r="BL14" i="31"/>
  <c r="BL15" i="31"/>
  <c r="J73" i="31"/>
  <c r="BD27" i="31"/>
  <c r="BI13" i="31"/>
  <c r="BM13" i="31"/>
  <c r="J55" i="31"/>
  <c r="J47" i="30"/>
  <c r="BL14" i="30"/>
  <c r="J46" i="30"/>
  <c r="BI13" i="29"/>
  <c r="BM13" i="29"/>
  <c r="J47" i="29"/>
  <c r="J56" i="29"/>
  <c r="BI16" i="29"/>
  <c r="BM16" i="29"/>
  <c r="J46" i="29"/>
  <c r="J55" i="29"/>
  <c r="BB27" i="28"/>
  <c r="BF27" i="28"/>
  <c r="J47" i="28"/>
  <c r="J74" i="28"/>
  <c r="BC27" i="28"/>
  <c r="BK13" i="28"/>
  <c r="J46" i="28"/>
  <c r="J73" i="28"/>
  <c r="BL13" i="28"/>
  <c r="BM15" i="28"/>
  <c r="BL16" i="28"/>
  <c r="J65" i="28"/>
  <c r="BI13" i="27"/>
  <c r="BM13" i="27"/>
  <c r="J56" i="27"/>
  <c r="J46" i="27"/>
  <c r="J55" i="27"/>
  <c r="BI14" i="27"/>
  <c r="BM14" i="27"/>
  <c r="J65" i="27"/>
  <c r="J56" i="26"/>
  <c r="J65" i="26"/>
  <c r="BI13" i="26"/>
  <c r="BM13" i="26"/>
  <c r="BJ14" i="26"/>
  <c r="BN14" i="26"/>
  <c r="BJ15" i="26"/>
  <c r="BN15" i="26"/>
  <c r="J55" i="26"/>
  <c r="J64" i="26"/>
  <c r="BI14" i="25"/>
  <c r="BM14" i="25"/>
  <c r="BI15" i="25"/>
  <c r="BM15" i="25"/>
  <c r="BJ16" i="25"/>
  <c r="BN16" i="25"/>
  <c r="J46" i="25"/>
  <c r="J56" i="25"/>
  <c r="J64" i="25"/>
  <c r="BA27" i="25"/>
  <c r="BE27" i="25"/>
  <c r="J55" i="25"/>
  <c r="BD27" i="24"/>
  <c r="J55" i="24"/>
  <c r="J64" i="24"/>
  <c r="J73" i="24"/>
  <c r="BD27" i="23"/>
  <c r="BI13" i="23"/>
  <c r="BM13" i="23"/>
  <c r="BL16" i="23"/>
  <c r="J46" i="23"/>
  <c r="J74" i="23"/>
  <c r="J73" i="23"/>
  <c r="BI14" i="23"/>
  <c r="BM14" i="23"/>
  <c r="BL14" i="23"/>
  <c r="BL15" i="23"/>
  <c r="J56" i="23"/>
  <c r="J55" i="23"/>
  <c r="J73" i="22"/>
  <c r="J65" i="22"/>
  <c r="BK14" i="22"/>
  <c r="BK15" i="22"/>
  <c r="J64" i="22"/>
  <c r="J73" i="21"/>
  <c r="J56" i="21"/>
  <c r="J55" i="21"/>
  <c r="J55" i="1"/>
  <c r="J73" i="1"/>
  <c r="BA27" i="1"/>
  <c r="BE27" i="1"/>
  <c r="BJ13" i="1"/>
  <c r="BN13" i="1"/>
  <c r="J64" i="1"/>
  <c r="J56" i="1"/>
  <c r="BA27" i="6"/>
  <c r="BE27" i="6"/>
  <c r="BI14" i="6"/>
  <c r="BM14" i="6"/>
  <c r="BL14" i="6"/>
  <c r="BL15" i="6"/>
  <c r="J46" i="6"/>
  <c r="J74" i="6"/>
  <c r="J73" i="6"/>
  <c r="BD27" i="6"/>
  <c r="BI13" i="6"/>
  <c r="BM13" i="6"/>
  <c r="BL16" i="6"/>
  <c r="J56" i="6"/>
  <c r="J55" i="6"/>
  <c r="BE27" i="7"/>
  <c r="BN13" i="7"/>
  <c r="J55" i="7"/>
  <c r="J73" i="7"/>
  <c r="J64" i="7"/>
  <c r="BA27" i="7"/>
  <c r="BJ13" i="7"/>
  <c r="BB27" i="7"/>
  <c r="BF27" i="7"/>
  <c r="BK13" i="7"/>
  <c r="BJ14" i="7"/>
  <c r="BN14" i="7"/>
  <c r="BJ15" i="7"/>
  <c r="BN15" i="7"/>
  <c r="BK16" i="7"/>
  <c r="J56" i="7"/>
  <c r="J74" i="7"/>
  <c r="BB27" i="8"/>
  <c r="BF27" i="8"/>
  <c r="BD27" i="8"/>
  <c r="BC27" i="8"/>
  <c r="BK13" i="8"/>
  <c r="J46" i="8"/>
  <c r="BL13" i="8"/>
  <c r="J65" i="8"/>
  <c r="J74" i="9"/>
  <c r="BA27" i="9"/>
  <c r="BE27" i="9"/>
  <c r="BL14" i="9"/>
  <c r="J73" i="9"/>
  <c r="BC27" i="9"/>
  <c r="J56" i="9"/>
  <c r="BL14" i="10"/>
  <c r="BK15" i="10"/>
  <c r="J64" i="10"/>
  <c r="BB27" i="10"/>
  <c r="BF27" i="10"/>
  <c r="BJ16" i="10"/>
  <c r="BN16" i="10"/>
  <c r="J74" i="10"/>
  <c r="BC27" i="10"/>
  <c r="J47" i="10"/>
  <c r="J73" i="10"/>
  <c r="J46" i="11"/>
  <c r="BD27" i="11"/>
  <c r="BI14" i="11"/>
  <c r="BM14" i="11"/>
  <c r="BI15" i="11"/>
  <c r="BM15" i="11"/>
  <c r="BJ16" i="11"/>
  <c r="BN16" i="11"/>
  <c r="J55" i="11"/>
  <c r="BA27" i="11"/>
  <c r="BE27" i="11"/>
  <c r="BI14" i="12"/>
  <c r="BM14" i="12"/>
  <c r="BL14" i="12"/>
  <c r="BL15" i="12"/>
  <c r="J46" i="12"/>
  <c r="BD27" i="12"/>
  <c r="BI13" i="12"/>
  <c r="BM13" i="12"/>
  <c r="J47" i="12"/>
  <c r="BB27" i="13"/>
  <c r="BF27" i="13"/>
  <c r="BK13" i="13"/>
  <c r="BJ14" i="13"/>
  <c r="BN14" i="13"/>
  <c r="BJ15" i="13"/>
  <c r="BN15" i="13"/>
  <c r="J56" i="13"/>
  <c r="J55" i="13"/>
  <c r="J73" i="13"/>
  <c r="J65" i="13"/>
  <c r="BL13" i="14"/>
  <c r="J46" i="14"/>
  <c r="J55" i="14"/>
  <c r="BD27" i="14"/>
  <c r="BJ14" i="14"/>
  <c r="BN14" i="14"/>
  <c r="BI14" i="14"/>
  <c r="BM14" i="14"/>
  <c r="BI15" i="14"/>
  <c r="BM15" i="14"/>
  <c r="J64" i="14"/>
  <c r="BB27" i="14"/>
  <c r="BF27" i="14"/>
  <c r="BI13" i="14"/>
  <c r="BM13" i="14"/>
  <c r="BL14" i="14"/>
  <c r="BK15" i="14"/>
  <c r="J47" i="14"/>
  <c r="J56" i="14"/>
  <c r="BC27" i="15"/>
  <c r="BI15" i="15"/>
  <c r="BM15" i="15"/>
  <c r="J47" i="15"/>
  <c r="BD27" i="15"/>
  <c r="J56" i="15"/>
  <c r="J64" i="15"/>
  <c r="BA27" i="15"/>
  <c r="BE27" i="15"/>
  <c r="J55" i="15"/>
  <c r="H106" i="27"/>
  <c r="G16" i="26"/>
  <c r="I16" i="26"/>
  <c r="G31" i="26"/>
  <c r="G31" i="24"/>
  <c r="I16" i="32"/>
  <c r="I31" i="32"/>
  <c r="G106" i="32"/>
  <c r="BL12" i="32"/>
  <c r="H106" i="32"/>
  <c r="H16" i="32"/>
  <c r="H31" i="32"/>
  <c r="BA27" i="31"/>
  <c r="BE27" i="31"/>
  <c r="BB27" i="31"/>
  <c r="BF27" i="31"/>
  <c r="G16" i="31"/>
  <c r="G31" i="31"/>
  <c r="I106" i="31"/>
  <c r="H16" i="31"/>
  <c r="H31" i="31"/>
  <c r="BL12" i="30"/>
  <c r="BB27" i="30"/>
  <c r="BF27" i="30"/>
  <c r="H106" i="30"/>
  <c r="BA27" i="30"/>
  <c r="BM12" i="30"/>
  <c r="G16" i="30"/>
  <c r="G31" i="30"/>
  <c r="I106" i="30"/>
  <c r="H16" i="30"/>
  <c r="H31" i="30"/>
  <c r="BF27" i="29"/>
  <c r="BK12" i="29"/>
  <c r="I16" i="29"/>
  <c r="BA27" i="29"/>
  <c r="BE27" i="29"/>
  <c r="I31" i="29"/>
  <c r="G106" i="29"/>
  <c r="G16" i="29"/>
  <c r="G31" i="29"/>
  <c r="I106" i="29"/>
  <c r="BB27" i="29"/>
  <c r="H16" i="29"/>
  <c r="H31" i="29"/>
  <c r="BD27" i="28"/>
  <c r="F106" i="28"/>
  <c r="H16" i="28"/>
  <c r="H31" i="28"/>
  <c r="I16" i="28"/>
  <c r="BA27" i="28"/>
  <c r="BE27" i="28"/>
  <c r="I31" i="28"/>
  <c r="G106" i="28"/>
  <c r="H106" i="28"/>
  <c r="G16" i="28"/>
  <c r="G31" i="28"/>
  <c r="BF27" i="27"/>
  <c r="BK12" i="27"/>
  <c r="I16" i="27"/>
  <c r="BA27" i="27"/>
  <c r="BE27" i="27"/>
  <c r="I31" i="27"/>
  <c r="G106" i="27"/>
  <c r="G16" i="27"/>
  <c r="G31" i="27"/>
  <c r="I106" i="27"/>
  <c r="BB27" i="27"/>
  <c r="H16" i="27"/>
  <c r="H31" i="27"/>
  <c r="BC27" i="26"/>
  <c r="BL12" i="26"/>
  <c r="BB27" i="26"/>
  <c r="BF27" i="26"/>
  <c r="H106" i="26"/>
  <c r="H16" i="26"/>
  <c r="H31" i="26"/>
  <c r="BC27" i="25"/>
  <c r="I16" i="25"/>
  <c r="I31" i="25"/>
  <c r="G106" i="25"/>
  <c r="BB27" i="25"/>
  <c r="BF27" i="25"/>
  <c r="H16" i="25"/>
  <c r="H31" i="25"/>
  <c r="BK12" i="24"/>
  <c r="BL12" i="24"/>
  <c r="BB27" i="24"/>
  <c r="BF27" i="24"/>
  <c r="H106" i="24"/>
  <c r="H16" i="24"/>
  <c r="H31" i="24"/>
  <c r="BA27" i="23"/>
  <c r="BE27" i="23"/>
  <c r="G16" i="23"/>
  <c r="G31" i="23"/>
  <c r="I106" i="23"/>
  <c r="BB27" i="23"/>
  <c r="BF27" i="23"/>
  <c r="H16" i="23"/>
  <c r="H31" i="23"/>
  <c r="H16" i="22"/>
  <c r="BD27" i="22"/>
  <c r="H31" i="22"/>
  <c r="F106" i="22"/>
  <c r="I16" i="22"/>
  <c r="BA27" i="22"/>
  <c r="BE27" i="22"/>
  <c r="I31" i="22"/>
  <c r="G106" i="22"/>
  <c r="H106" i="22"/>
  <c r="G16" i="22"/>
  <c r="G31" i="22"/>
  <c r="G16" i="21"/>
  <c r="G31" i="21"/>
  <c r="I106" i="21"/>
  <c r="BB27" i="21"/>
  <c r="BF27" i="21"/>
  <c r="H16" i="21"/>
  <c r="H31" i="21"/>
  <c r="BC27" i="1"/>
  <c r="H16" i="1"/>
  <c r="BD27" i="1"/>
  <c r="H31" i="1"/>
  <c r="F106" i="1"/>
  <c r="I16" i="1"/>
  <c r="I31" i="1"/>
  <c r="G106" i="1"/>
  <c r="G16" i="6"/>
  <c r="G31" i="6"/>
  <c r="I106" i="6"/>
  <c r="BB27" i="6"/>
  <c r="BF27" i="6"/>
  <c r="H16" i="6"/>
  <c r="H31" i="6"/>
  <c r="BC27" i="7"/>
  <c r="H16" i="7"/>
  <c r="BD27" i="7"/>
  <c r="H31" i="7"/>
  <c r="F106" i="7"/>
  <c r="I16" i="7"/>
  <c r="I31" i="7"/>
  <c r="G106" i="7"/>
  <c r="H16" i="8"/>
  <c r="F106" i="8"/>
  <c r="BE27" i="8"/>
  <c r="G106" i="8"/>
  <c r="H106" i="8"/>
  <c r="H31" i="8"/>
  <c r="I16" i="8"/>
  <c r="BA27" i="8"/>
  <c r="I31" i="8"/>
  <c r="G16" i="8"/>
  <c r="G31" i="8"/>
  <c r="BB27" i="9"/>
  <c r="BF27" i="9"/>
  <c r="G16" i="9"/>
  <c r="G31" i="9"/>
  <c r="I106" i="9"/>
  <c r="H16" i="9"/>
  <c r="H31" i="9"/>
  <c r="H16" i="10"/>
  <c r="H31" i="10"/>
  <c r="F106" i="10"/>
  <c r="BK12" i="10"/>
  <c r="I16" i="10"/>
  <c r="BA27" i="10"/>
  <c r="BE27" i="10"/>
  <c r="I31" i="10"/>
  <c r="G106" i="10"/>
  <c r="H106" i="10"/>
  <c r="G16" i="10"/>
  <c r="G31" i="10"/>
  <c r="BC27" i="11"/>
  <c r="I16" i="11"/>
  <c r="I31" i="11"/>
  <c r="G106" i="11"/>
  <c r="BB27" i="11"/>
  <c r="BF27" i="11"/>
  <c r="H16" i="11"/>
  <c r="H31" i="11"/>
  <c r="BA27" i="12"/>
  <c r="BB27" i="12"/>
  <c r="BF27" i="12"/>
  <c r="H106" i="12"/>
  <c r="BE27" i="12"/>
  <c r="G16" i="12"/>
  <c r="G31" i="12"/>
  <c r="I106" i="12"/>
  <c r="H16" i="12"/>
  <c r="H31" i="12"/>
  <c r="BC27" i="13"/>
  <c r="H16" i="13"/>
  <c r="BD27" i="13"/>
  <c r="H31" i="13"/>
  <c r="F106" i="13"/>
  <c r="I16" i="13"/>
  <c r="I31" i="13"/>
  <c r="G106" i="13"/>
  <c r="BJ12" i="14"/>
  <c r="BN12" i="14"/>
  <c r="H16" i="14"/>
  <c r="H31" i="14"/>
  <c r="BK12" i="14"/>
  <c r="I16" i="14"/>
  <c r="BA27" i="14"/>
  <c r="BE27" i="14"/>
  <c r="I31" i="14"/>
  <c r="G106" i="14"/>
  <c r="H106" i="14"/>
  <c r="G16" i="14"/>
  <c r="G31" i="14"/>
  <c r="I106" i="14"/>
  <c r="BK12" i="15"/>
  <c r="I16" i="15"/>
  <c r="I31" i="15"/>
  <c r="G106" i="15"/>
  <c r="BL12" i="15"/>
  <c r="H106" i="15"/>
  <c r="G16" i="15"/>
  <c r="G31" i="15"/>
  <c r="I106" i="15"/>
  <c r="H16" i="15"/>
  <c r="H31" i="15"/>
  <c r="E50" i="18" l="1"/>
  <c r="E46" i="18"/>
  <c r="E62" i="18"/>
  <c r="D53" i="18"/>
  <c r="D44" i="18"/>
  <c r="BK66" i="18"/>
  <c r="BQ71" i="18"/>
  <c r="BQ70" i="18"/>
  <c r="AQ14" i="30"/>
  <c r="E63" i="18"/>
  <c r="BM66" i="18"/>
  <c r="BN17" i="12"/>
  <c r="M46" i="18"/>
  <c r="AO26" i="6"/>
  <c r="AN26" i="32"/>
  <c r="BL66" i="18"/>
  <c r="AQ14" i="14"/>
  <c r="D45" i="18"/>
  <c r="BJ66" i="18"/>
  <c r="BQ66" i="18"/>
  <c r="E43" i="18"/>
  <c r="EW18" i="41"/>
  <c r="AP26" i="9"/>
  <c r="EU20" i="41"/>
  <c r="BJ17" i="21"/>
  <c r="BK17" i="21"/>
  <c r="EV21" i="41"/>
  <c r="AP26" i="31"/>
  <c r="EW7" i="41"/>
  <c r="EX23" i="41"/>
  <c r="EX19" i="41"/>
  <c r="EW14" i="41"/>
  <c r="EU24" i="41"/>
  <c r="EU11" i="41"/>
  <c r="EU5" i="41"/>
  <c r="EW24" i="41"/>
  <c r="EV11" i="41"/>
  <c r="AQ26" i="7"/>
  <c r="EX7" i="41"/>
  <c r="EW13" i="41"/>
  <c r="AQ26" i="26"/>
  <c r="EV19" i="41"/>
  <c r="EX27" i="41"/>
  <c r="EX15" i="41"/>
  <c r="EV8" i="41"/>
  <c r="EU8" i="41"/>
  <c r="EV25" i="41"/>
  <c r="EV26" i="41"/>
  <c r="EV18" i="41"/>
  <c r="AN26" i="6"/>
  <c r="EU14" i="41"/>
  <c r="AN26" i="23"/>
  <c r="EU18" i="41"/>
  <c r="EU6" i="41"/>
  <c r="M45" i="18"/>
  <c r="M50" i="18"/>
  <c r="M53" i="18"/>
  <c r="AP14" i="32"/>
  <c r="D65" i="18"/>
  <c r="AP14" i="30"/>
  <c r="D63" i="18"/>
  <c r="AQ14" i="23"/>
  <c r="E56" i="18"/>
  <c r="AP14" i="28"/>
  <c r="D61" i="18"/>
  <c r="AQ14" i="1"/>
  <c r="E53" i="18"/>
  <c r="AQ14" i="32"/>
  <c r="E65" i="18"/>
  <c r="AQ14" i="28"/>
  <c r="E61" i="18"/>
  <c r="AP14" i="21"/>
  <c r="D54" i="18"/>
  <c r="AP14" i="24"/>
  <c r="D57" i="18"/>
  <c r="AQ14" i="7"/>
  <c r="E51" i="18"/>
  <c r="AQ14" i="24"/>
  <c r="E57" i="18"/>
  <c r="AP14" i="15"/>
  <c r="D43" i="18"/>
  <c r="AQ14" i="22"/>
  <c r="E55" i="18"/>
  <c r="AQ14" i="10"/>
  <c r="E48" i="18"/>
  <c r="AP14" i="6"/>
  <c r="D52" i="18"/>
  <c r="AP14" i="26"/>
  <c r="D59" i="18"/>
  <c r="AP14" i="8"/>
  <c r="D50" i="18"/>
  <c r="AP14" i="31"/>
  <c r="D64" i="18"/>
  <c r="AP14" i="23"/>
  <c r="D56" i="18"/>
  <c r="AQ14" i="9"/>
  <c r="E49" i="18"/>
  <c r="AQ14" i="21"/>
  <c r="E54" i="18"/>
  <c r="BI17" i="28"/>
  <c r="BJ17" i="8"/>
  <c r="AP15" i="32"/>
  <c r="F65" i="18"/>
  <c r="AQ15" i="32"/>
  <c r="G65" i="18"/>
  <c r="AQ18" i="32"/>
  <c r="M65" i="18"/>
  <c r="AP17" i="32"/>
  <c r="J65" i="18"/>
  <c r="AP18" i="32"/>
  <c r="L65" i="18"/>
  <c r="AP16" i="32"/>
  <c r="H65" i="18"/>
  <c r="AQ16" i="32"/>
  <c r="I65" i="18"/>
  <c r="AQ17" i="32"/>
  <c r="K65" i="18"/>
  <c r="AQ18" i="31"/>
  <c r="M64" i="18"/>
  <c r="AQ15" i="31"/>
  <c r="G64" i="18"/>
  <c r="AP15" i="31"/>
  <c r="F64" i="18"/>
  <c r="AP17" i="31"/>
  <c r="J64" i="18"/>
  <c r="AQ17" i="31"/>
  <c r="K64" i="18"/>
  <c r="AP16" i="31"/>
  <c r="H64" i="18"/>
  <c r="AP18" i="31"/>
  <c r="L64" i="18"/>
  <c r="AQ16" i="31"/>
  <c r="I64" i="18"/>
  <c r="BJ17" i="31"/>
  <c r="AP15" i="30"/>
  <c r="F63" i="18"/>
  <c r="AP17" i="30"/>
  <c r="J63" i="18"/>
  <c r="AQ17" i="30"/>
  <c r="K63" i="18"/>
  <c r="AQ16" i="30"/>
  <c r="I63" i="18"/>
  <c r="AP16" i="30"/>
  <c r="H63" i="18"/>
  <c r="AQ15" i="30"/>
  <c r="G63" i="18"/>
  <c r="AQ18" i="30"/>
  <c r="M63" i="18"/>
  <c r="AP18" i="30"/>
  <c r="L63" i="18"/>
  <c r="AP18" i="29"/>
  <c r="L62" i="18"/>
  <c r="AP17" i="29"/>
  <c r="J62" i="18"/>
  <c r="AP16" i="29"/>
  <c r="H62" i="18"/>
  <c r="AQ16" i="29"/>
  <c r="I62" i="18"/>
  <c r="AQ17" i="29"/>
  <c r="K62" i="18"/>
  <c r="AP15" i="29"/>
  <c r="F62" i="18"/>
  <c r="AQ15" i="29"/>
  <c r="G62" i="18"/>
  <c r="AQ18" i="29"/>
  <c r="M62" i="18"/>
  <c r="AP16" i="28"/>
  <c r="H61" i="18"/>
  <c r="AQ16" i="28"/>
  <c r="I61" i="18"/>
  <c r="AQ17" i="28"/>
  <c r="K61" i="18"/>
  <c r="AP18" i="28"/>
  <c r="L61" i="18"/>
  <c r="AQ18" i="28"/>
  <c r="M61" i="18"/>
  <c r="AP15" i="28"/>
  <c r="F61" i="18"/>
  <c r="AQ15" i="28"/>
  <c r="G61" i="18"/>
  <c r="AP17" i="28"/>
  <c r="J61" i="18"/>
  <c r="AP16" i="27"/>
  <c r="H60" i="18"/>
  <c r="AQ18" i="27"/>
  <c r="M60" i="18"/>
  <c r="AQ17" i="27"/>
  <c r="K60" i="18"/>
  <c r="AP15" i="27"/>
  <c r="F60" i="18"/>
  <c r="AP17" i="27"/>
  <c r="J60" i="18"/>
  <c r="AP18" i="27"/>
  <c r="L60" i="18"/>
  <c r="AQ16" i="27"/>
  <c r="I60" i="18"/>
  <c r="AQ15" i="27"/>
  <c r="G60" i="18"/>
  <c r="AP17" i="26"/>
  <c r="J59" i="18"/>
  <c r="AQ17" i="26"/>
  <c r="K59" i="18"/>
  <c r="AQ15" i="26"/>
  <c r="G59" i="18"/>
  <c r="AP16" i="26"/>
  <c r="H59" i="18"/>
  <c r="AQ16" i="26"/>
  <c r="I59" i="18"/>
  <c r="AQ18" i="26"/>
  <c r="M59" i="18"/>
  <c r="AP18" i="26"/>
  <c r="L59" i="18"/>
  <c r="AP15" i="26"/>
  <c r="F59" i="18"/>
  <c r="AQ16" i="25"/>
  <c r="I58" i="18"/>
  <c r="AP15" i="25"/>
  <c r="F58" i="18"/>
  <c r="AQ18" i="25"/>
  <c r="M58" i="18"/>
  <c r="AP18" i="25"/>
  <c r="L58" i="18"/>
  <c r="AP16" i="25"/>
  <c r="H58" i="18"/>
  <c r="AP17" i="25"/>
  <c r="J58" i="18"/>
  <c r="AQ15" i="25"/>
  <c r="G58" i="18"/>
  <c r="AQ17" i="25"/>
  <c r="K58" i="18"/>
  <c r="AP18" i="24"/>
  <c r="L57" i="18"/>
  <c r="AQ16" i="24"/>
  <c r="I57" i="18"/>
  <c r="AP17" i="24"/>
  <c r="J57" i="18"/>
  <c r="AP15" i="24"/>
  <c r="F57" i="18"/>
  <c r="AP16" i="24"/>
  <c r="H57" i="18"/>
  <c r="AQ18" i="24"/>
  <c r="M57" i="18"/>
  <c r="AQ15" i="24"/>
  <c r="G57" i="18"/>
  <c r="AQ17" i="24"/>
  <c r="K57" i="18"/>
  <c r="AQ16" i="23"/>
  <c r="I56" i="18"/>
  <c r="AQ17" i="23"/>
  <c r="K56" i="18"/>
  <c r="AP18" i="23"/>
  <c r="L56" i="18"/>
  <c r="AQ18" i="23"/>
  <c r="M56" i="18"/>
  <c r="AP17" i="23"/>
  <c r="J56" i="18"/>
  <c r="AP16" i="23"/>
  <c r="H56" i="18"/>
  <c r="AP15" i="23"/>
  <c r="F56" i="18"/>
  <c r="AQ15" i="23"/>
  <c r="G56" i="18"/>
  <c r="AP17" i="22"/>
  <c r="J55" i="18"/>
  <c r="AQ17" i="22"/>
  <c r="K55" i="18"/>
  <c r="AQ16" i="22"/>
  <c r="I55" i="18"/>
  <c r="AP18" i="22"/>
  <c r="L55" i="18"/>
  <c r="AQ15" i="22"/>
  <c r="G55" i="18"/>
  <c r="AP15" i="22"/>
  <c r="F55" i="18"/>
  <c r="AQ18" i="22"/>
  <c r="M55" i="18"/>
  <c r="AP16" i="22"/>
  <c r="H55" i="18"/>
  <c r="AP16" i="21"/>
  <c r="H54" i="18"/>
  <c r="AQ16" i="21"/>
  <c r="I54" i="18"/>
  <c r="AP15" i="21"/>
  <c r="F54" i="18"/>
  <c r="AQ15" i="21"/>
  <c r="G54" i="18"/>
  <c r="AP17" i="21"/>
  <c r="J54" i="18"/>
  <c r="AQ17" i="21"/>
  <c r="K54" i="18"/>
  <c r="AP18" i="21"/>
  <c r="L54" i="18"/>
  <c r="AQ18" i="21"/>
  <c r="M54" i="18"/>
  <c r="AP18" i="1"/>
  <c r="L53" i="18"/>
  <c r="AQ15" i="1"/>
  <c r="G53" i="18"/>
  <c r="AP16" i="1"/>
  <c r="H53" i="18"/>
  <c r="AQ16" i="1"/>
  <c r="I53" i="18"/>
  <c r="AP15" i="1"/>
  <c r="F53" i="18"/>
  <c r="AQ17" i="1"/>
  <c r="K53" i="18"/>
  <c r="AP17" i="1"/>
  <c r="J53" i="18"/>
  <c r="AP16" i="6"/>
  <c r="H52" i="18"/>
  <c r="AP15" i="6"/>
  <c r="F52" i="18"/>
  <c r="AQ16" i="6"/>
  <c r="I52" i="18"/>
  <c r="AQ17" i="6"/>
  <c r="K52" i="18"/>
  <c r="AP18" i="6"/>
  <c r="L52" i="18"/>
  <c r="AQ18" i="6"/>
  <c r="M52" i="18"/>
  <c r="AQ15" i="6"/>
  <c r="G52" i="18"/>
  <c r="AP17" i="6"/>
  <c r="J52" i="18"/>
  <c r="AQ16" i="7"/>
  <c r="I51" i="18"/>
  <c r="AP18" i="7"/>
  <c r="L51" i="18"/>
  <c r="AP15" i="7"/>
  <c r="F51" i="18"/>
  <c r="AP16" i="7"/>
  <c r="H51" i="18"/>
  <c r="AQ18" i="7"/>
  <c r="M51" i="18"/>
  <c r="AP17" i="7"/>
  <c r="J51" i="18"/>
  <c r="AQ15" i="7"/>
  <c r="G51" i="18"/>
  <c r="AQ17" i="7"/>
  <c r="K51" i="18"/>
  <c r="AQ16" i="8"/>
  <c r="I50" i="18"/>
  <c r="AP15" i="8"/>
  <c r="F50" i="18"/>
  <c r="AP17" i="8"/>
  <c r="J50" i="18"/>
  <c r="AP18" i="8"/>
  <c r="L50" i="18"/>
  <c r="AQ15" i="8"/>
  <c r="G50" i="18"/>
  <c r="AP16" i="8"/>
  <c r="H50" i="18"/>
  <c r="AQ17" i="8"/>
  <c r="K50" i="18"/>
  <c r="AP17" i="9"/>
  <c r="J49" i="18"/>
  <c r="AP15" i="9"/>
  <c r="F49" i="18"/>
  <c r="AQ16" i="9"/>
  <c r="I49" i="18"/>
  <c r="AQ15" i="9"/>
  <c r="G49" i="18"/>
  <c r="AQ17" i="9"/>
  <c r="K49" i="18"/>
  <c r="AP18" i="9"/>
  <c r="L49" i="18"/>
  <c r="AQ18" i="9"/>
  <c r="M49" i="18"/>
  <c r="AP16" i="9"/>
  <c r="H49" i="18"/>
  <c r="AQ15" i="10"/>
  <c r="G48" i="18"/>
  <c r="AP16" i="10"/>
  <c r="H48" i="18"/>
  <c r="AP15" i="10"/>
  <c r="F48" i="18"/>
  <c r="AQ18" i="10"/>
  <c r="M48" i="18"/>
  <c r="AQ17" i="10"/>
  <c r="K48" i="18"/>
  <c r="AP18" i="10"/>
  <c r="L48" i="18"/>
  <c r="AP17" i="10"/>
  <c r="J48" i="18"/>
  <c r="AQ16" i="10"/>
  <c r="I48" i="18"/>
  <c r="AQ17" i="11"/>
  <c r="K47" i="18"/>
  <c r="AQ15" i="11"/>
  <c r="G47" i="18"/>
  <c r="AQ16" i="11"/>
  <c r="I47" i="18"/>
  <c r="AP18" i="11"/>
  <c r="L47" i="18"/>
  <c r="AP16" i="11"/>
  <c r="H47" i="18"/>
  <c r="AP15" i="11"/>
  <c r="F47" i="18"/>
  <c r="AQ18" i="11"/>
  <c r="M47" i="18"/>
  <c r="AP17" i="11"/>
  <c r="J47" i="18"/>
  <c r="AP16" i="12"/>
  <c r="H46" i="18"/>
  <c r="AP18" i="12"/>
  <c r="L46" i="18"/>
  <c r="AQ16" i="12"/>
  <c r="I46" i="18"/>
  <c r="AQ15" i="12"/>
  <c r="G46" i="18"/>
  <c r="AP15" i="12"/>
  <c r="F46" i="18"/>
  <c r="AQ17" i="12"/>
  <c r="K46" i="18"/>
  <c r="AP17" i="12"/>
  <c r="J46" i="18"/>
  <c r="AQ16" i="13"/>
  <c r="I45" i="18"/>
  <c r="AP17" i="13"/>
  <c r="J45" i="18"/>
  <c r="AQ17" i="13"/>
  <c r="K45" i="18"/>
  <c r="AP15" i="13"/>
  <c r="F45" i="18"/>
  <c r="AP18" i="13"/>
  <c r="L45" i="18"/>
  <c r="AQ15" i="13"/>
  <c r="G45" i="18"/>
  <c r="AP16" i="13"/>
  <c r="H45" i="18"/>
  <c r="AQ16" i="14"/>
  <c r="I44" i="18"/>
  <c r="AQ15" i="14"/>
  <c r="G44" i="18"/>
  <c r="AP15" i="14"/>
  <c r="F44" i="18"/>
  <c r="AP18" i="14"/>
  <c r="L44" i="18"/>
  <c r="AQ17" i="14"/>
  <c r="K44" i="18"/>
  <c r="AP17" i="14"/>
  <c r="J44" i="18"/>
  <c r="AP16" i="14"/>
  <c r="H44" i="18"/>
  <c r="AQ18" i="14"/>
  <c r="M44" i="18"/>
  <c r="AP16" i="15"/>
  <c r="H43" i="18"/>
  <c r="AP17" i="15"/>
  <c r="J43" i="18"/>
  <c r="AP15" i="15"/>
  <c r="F43" i="18"/>
  <c r="AQ16" i="15"/>
  <c r="I43" i="18"/>
  <c r="AP18" i="15"/>
  <c r="L43" i="18"/>
  <c r="AQ18" i="15"/>
  <c r="M43" i="18"/>
  <c r="AQ15" i="15"/>
  <c r="G43" i="18"/>
  <c r="AQ17" i="15"/>
  <c r="K43" i="18"/>
  <c r="BI17" i="8"/>
  <c r="BL17" i="7"/>
  <c r="BJ17" i="30"/>
  <c r="BM17" i="21"/>
  <c r="BK17" i="24"/>
  <c r="BI17" i="26"/>
  <c r="BK17" i="25"/>
  <c r="BK17" i="30"/>
  <c r="BM17" i="23"/>
  <c r="BN17" i="31"/>
  <c r="BL17" i="25"/>
  <c r="BN17" i="27"/>
  <c r="BN17" i="28"/>
  <c r="BN17" i="22"/>
  <c r="BK17" i="31"/>
  <c r="BN17" i="29"/>
  <c r="BN17" i="23"/>
  <c r="BI17" i="7"/>
  <c r="BI17" i="22"/>
  <c r="BJ17" i="28"/>
  <c r="BK17" i="9"/>
  <c r="BJ17" i="14"/>
  <c r="BJ17" i="23"/>
  <c r="BJ17" i="1"/>
  <c r="BM17" i="1"/>
  <c r="BK17" i="8"/>
  <c r="BL17" i="29"/>
  <c r="BM17" i="13"/>
  <c r="BL17" i="8"/>
  <c r="BJ17" i="22"/>
  <c r="BN17" i="21"/>
  <c r="BM17" i="6"/>
  <c r="BJ17" i="27"/>
  <c r="BN17" i="9"/>
  <c r="BM17" i="30"/>
  <c r="BK17" i="13"/>
  <c r="BN17" i="10"/>
  <c r="BJ17" i="29"/>
  <c r="BL17" i="12"/>
  <c r="BK17" i="11"/>
  <c r="BI17" i="30"/>
  <c r="BN17" i="30"/>
  <c r="BN17" i="15"/>
  <c r="BJ17" i="12"/>
  <c r="BK17" i="12"/>
  <c r="BM17" i="15"/>
  <c r="BI17" i="25"/>
  <c r="BN17" i="8"/>
  <c r="BK17" i="32"/>
  <c r="BI17" i="10"/>
  <c r="BK17" i="14"/>
  <c r="BI17" i="15"/>
  <c r="BI17" i="32"/>
  <c r="BN17" i="6"/>
  <c r="BI17" i="23"/>
  <c r="BJ17" i="24"/>
  <c r="BM17" i="22"/>
  <c r="AO26" i="29"/>
  <c r="EV24" i="41"/>
  <c r="AQ26" i="31"/>
  <c r="EX26" i="41"/>
  <c r="AQ26" i="8"/>
  <c r="EX12" i="41"/>
  <c r="AQ26" i="9"/>
  <c r="EX11" i="41"/>
  <c r="AO26" i="8"/>
  <c r="EV12" i="41"/>
  <c r="AO26" i="7"/>
  <c r="EV13" i="41"/>
  <c r="AQ26" i="6"/>
  <c r="EX14" i="41"/>
  <c r="AO26" i="25"/>
  <c r="EV20" i="41"/>
  <c r="AO26" i="28"/>
  <c r="EV23" i="41"/>
  <c r="AQ26" i="29"/>
  <c r="EX24" i="41"/>
  <c r="AQ26" i="30"/>
  <c r="EX25" i="41"/>
  <c r="AP26" i="32"/>
  <c r="EW27" i="41"/>
  <c r="AP26" i="8"/>
  <c r="EW12" i="41"/>
  <c r="AO26" i="1"/>
  <c r="EV15" i="41"/>
  <c r="AQ26" i="21"/>
  <c r="EX16" i="41"/>
  <c r="AN26" i="22"/>
  <c r="EU17" i="41"/>
  <c r="AP26" i="24"/>
  <c r="EW19" i="41"/>
  <c r="AP26" i="28"/>
  <c r="EW23" i="41"/>
  <c r="AP26" i="22"/>
  <c r="EW17" i="41"/>
  <c r="AO26" i="27"/>
  <c r="EV22" i="41"/>
  <c r="AP26" i="30"/>
  <c r="EW25" i="41"/>
  <c r="AP26" i="27"/>
  <c r="EW22" i="41"/>
  <c r="AN26" i="21"/>
  <c r="EU16" i="41"/>
  <c r="AP26" i="21"/>
  <c r="EW16" i="41"/>
  <c r="AN26" i="7"/>
  <c r="EU13" i="41"/>
  <c r="AQ26" i="23"/>
  <c r="EX18" i="41"/>
  <c r="AN26" i="28"/>
  <c r="EU23" i="41"/>
  <c r="AO26" i="21"/>
  <c r="EV16" i="41"/>
  <c r="AN26" i="8"/>
  <c r="EU12" i="41"/>
  <c r="AN26" i="1"/>
  <c r="EU15" i="41"/>
  <c r="AO26" i="22"/>
  <c r="EV17" i="41"/>
  <c r="AP26" i="26"/>
  <c r="EW21" i="41"/>
  <c r="AQ26" i="27"/>
  <c r="EX22" i="41"/>
  <c r="AO26" i="32"/>
  <c r="EV27" i="41"/>
  <c r="AP26" i="1"/>
  <c r="EW15" i="41"/>
  <c r="AQ26" i="25"/>
  <c r="EX20" i="41"/>
  <c r="AO26" i="10"/>
  <c r="EV10" i="41"/>
  <c r="AN26" i="10"/>
  <c r="EU10" i="41"/>
  <c r="AP26" i="10"/>
  <c r="EW10" i="41"/>
  <c r="AN26" i="11"/>
  <c r="EU9" i="41"/>
  <c r="AQ26" i="11"/>
  <c r="EX9" i="41"/>
  <c r="AO26" i="11"/>
  <c r="EV9" i="41"/>
  <c r="AP26" i="11"/>
  <c r="EW9" i="41"/>
  <c r="AQ26" i="12"/>
  <c r="EX8" i="41"/>
  <c r="AP26" i="12"/>
  <c r="EW8" i="41"/>
  <c r="AN26" i="13"/>
  <c r="EU7" i="41"/>
  <c r="AO26" i="13"/>
  <c r="EV7" i="41"/>
  <c r="AP26" i="14"/>
  <c r="EW6" i="41"/>
  <c r="AQ26" i="14"/>
  <c r="EX6" i="41"/>
  <c r="AO26" i="14"/>
  <c r="EV6" i="41"/>
  <c r="AQ26" i="15"/>
  <c r="EX5" i="41"/>
  <c r="AO26" i="15"/>
  <c r="EV5" i="41"/>
  <c r="AP26" i="15"/>
  <c r="EW5" i="41"/>
  <c r="BM17" i="32"/>
  <c r="BI17" i="31"/>
  <c r="BM17" i="28"/>
  <c r="BI17" i="27"/>
  <c r="BM17" i="27"/>
  <c r="BK17" i="26"/>
  <c r="BM17" i="26"/>
  <c r="BJ17" i="25"/>
  <c r="BI17" i="24"/>
  <c r="BK17" i="23"/>
  <c r="BL17" i="22"/>
  <c r="BL17" i="1"/>
  <c r="BK17" i="6"/>
  <c r="BJ17" i="6"/>
  <c r="BL17" i="9"/>
  <c r="BI17" i="9"/>
  <c r="BL17" i="10"/>
  <c r="BM17" i="10"/>
  <c r="BI17" i="11"/>
  <c r="BI17" i="13"/>
  <c r="BN17" i="13"/>
  <c r="BJ17" i="15"/>
  <c r="BL17" i="32"/>
  <c r="BM17" i="29"/>
  <c r="BL17" i="27"/>
  <c r="BL17" i="26"/>
  <c r="BN17" i="24"/>
  <c r="BM17" i="24"/>
  <c r="BK17" i="22"/>
  <c r="BK17" i="1"/>
  <c r="BI17" i="1"/>
  <c r="BN17" i="1"/>
  <c r="BI17" i="6"/>
  <c r="BM17" i="7"/>
  <c r="BM17" i="8"/>
  <c r="BM17" i="9"/>
  <c r="BJ17" i="10"/>
  <c r="BM17" i="11"/>
  <c r="BN17" i="32"/>
  <c r="BL17" i="31"/>
  <c r="BJ17" i="26"/>
  <c r="BL17" i="24"/>
  <c r="BL17" i="23"/>
  <c r="BL17" i="11"/>
  <c r="BL17" i="13"/>
  <c r="BL17" i="14"/>
  <c r="BJ17" i="32"/>
  <c r="BM17" i="31"/>
  <c r="BI17" i="29"/>
  <c r="BK17" i="28"/>
  <c r="BK17" i="27"/>
  <c r="BN17" i="26"/>
  <c r="BN17" i="25"/>
  <c r="BM17" i="25"/>
  <c r="BI17" i="21"/>
  <c r="BL17" i="21"/>
  <c r="BK17" i="7"/>
  <c r="BN17" i="7"/>
  <c r="BJ17" i="9"/>
  <c r="BM17" i="12"/>
  <c r="BJ17" i="13"/>
  <c r="BI17" i="14"/>
  <c r="BL17" i="15"/>
  <c r="BK17" i="15"/>
  <c r="BL17" i="30"/>
  <c r="BK17" i="29"/>
  <c r="BL17" i="28"/>
  <c r="BL17" i="6"/>
  <c r="BJ17" i="7"/>
  <c r="BN17" i="11"/>
  <c r="BJ17" i="11"/>
  <c r="BI17" i="12"/>
  <c r="BM17" i="14"/>
  <c r="BN17" i="14"/>
  <c r="BK17" i="10"/>
  <c r="BN66" i="18" l="1"/>
  <c r="J95" i="16"/>
  <c r="P42" i="18" s="1"/>
  <c r="N1" i="41"/>
  <c r="M2" i="41"/>
  <c r="L1" i="41"/>
  <c r="L2" i="41"/>
  <c r="EP27" i="41"/>
  <c r="EO27" i="41"/>
  <c r="EN27" i="41"/>
  <c r="EM27" i="41"/>
  <c r="EL27" i="41"/>
  <c r="EK27" i="41"/>
  <c r="EI27" i="41"/>
  <c r="EH27" i="41"/>
  <c r="EF27" i="41"/>
  <c r="EE27" i="41"/>
  <c r="EC27" i="41"/>
  <c r="EB27" i="41"/>
  <c r="EA27" i="41"/>
  <c r="DZ27" i="41"/>
  <c r="DY27" i="41"/>
  <c r="DX27" i="41"/>
  <c r="DW27" i="41"/>
  <c r="DV27" i="41"/>
  <c r="DU27" i="41"/>
  <c r="DT27" i="41"/>
  <c r="DS27" i="41"/>
  <c r="DR27" i="41"/>
  <c r="DQ27" i="41"/>
  <c r="DP27" i="41"/>
  <c r="DO27" i="41"/>
  <c r="DL27" i="41"/>
  <c r="DK27" i="41"/>
  <c r="DJ27" i="41"/>
  <c r="DI27" i="41"/>
  <c r="DH27" i="41"/>
  <c r="DG27" i="41"/>
  <c r="DF27" i="41"/>
  <c r="DE27" i="41"/>
  <c r="DD27" i="41"/>
  <c r="DC27" i="41"/>
  <c r="DB27" i="41"/>
  <c r="DA27" i="41"/>
  <c r="CZ27" i="41"/>
  <c r="CY27" i="41"/>
  <c r="CX27" i="41"/>
  <c r="CU27" i="41"/>
  <c r="CT27" i="41"/>
  <c r="CS27" i="41"/>
  <c r="CR27" i="41"/>
  <c r="CQ27" i="41"/>
  <c r="CP27" i="41"/>
  <c r="CO27" i="41"/>
  <c r="CN27" i="41"/>
  <c r="CM27" i="41"/>
  <c r="CL27" i="41"/>
  <c r="CK27" i="41"/>
  <c r="CJ27" i="41"/>
  <c r="CI27" i="41"/>
  <c r="CH27" i="41"/>
  <c r="CG27" i="41"/>
  <c r="CD27" i="41"/>
  <c r="CC27" i="41"/>
  <c r="CB27" i="41"/>
  <c r="CA27" i="41"/>
  <c r="BZ27" i="41"/>
  <c r="BY27" i="41"/>
  <c r="BX27" i="41"/>
  <c r="BW27" i="41"/>
  <c r="BV27" i="41"/>
  <c r="BU27" i="41"/>
  <c r="BT27" i="41"/>
  <c r="BS27" i="41"/>
  <c r="BR27" i="41"/>
  <c r="BQ27" i="41"/>
  <c r="BP27" i="41"/>
  <c r="BM27" i="41"/>
  <c r="BL27" i="41"/>
  <c r="BK27" i="41"/>
  <c r="BJ27" i="41"/>
  <c r="BI27" i="41"/>
  <c r="BH27" i="41"/>
  <c r="BG27" i="41"/>
  <c r="BF27" i="41"/>
  <c r="BE27" i="41"/>
  <c r="BD27" i="41"/>
  <c r="BC27" i="41"/>
  <c r="BB27" i="41"/>
  <c r="BA27" i="41"/>
  <c r="AZ27" i="41"/>
  <c r="AY27" i="41"/>
  <c r="AS27" i="41"/>
  <c r="AR27" i="41"/>
  <c r="AQ27" i="41"/>
  <c r="AP27" i="41"/>
  <c r="AO27" i="41"/>
  <c r="AN27" i="41"/>
  <c r="AM27" i="41"/>
  <c r="AL27" i="41"/>
  <c r="AK27" i="41"/>
  <c r="AJ27" i="41"/>
  <c r="AI27" i="41"/>
  <c r="AH27" i="41"/>
  <c r="AG27" i="41"/>
  <c r="AF27" i="41"/>
  <c r="AE27" i="41"/>
  <c r="AD27" i="41"/>
  <c r="AC27" i="41"/>
  <c r="AB27" i="41"/>
  <c r="AA27" i="41"/>
  <c r="Z27" i="41"/>
  <c r="Y27" i="41"/>
  <c r="X27" i="41"/>
  <c r="W27" i="41"/>
  <c r="V27" i="41"/>
  <c r="U27" i="41"/>
  <c r="T27" i="41"/>
  <c r="S27" i="41"/>
  <c r="R27" i="41"/>
  <c r="Q27" i="41"/>
  <c r="P27" i="41"/>
  <c r="O27" i="41"/>
  <c r="N27" i="41"/>
  <c r="M27" i="41"/>
  <c r="L27" i="41"/>
  <c r="EP26" i="41"/>
  <c r="EO26" i="41"/>
  <c r="EN26" i="41"/>
  <c r="EM26" i="41"/>
  <c r="EL26" i="41"/>
  <c r="EK26" i="41"/>
  <c r="EI26" i="41"/>
  <c r="EH26" i="41"/>
  <c r="EF26" i="41"/>
  <c r="EE26" i="41"/>
  <c r="EC26" i="41"/>
  <c r="EB26" i="41"/>
  <c r="EA26" i="41"/>
  <c r="DZ26" i="41"/>
  <c r="DY26" i="41"/>
  <c r="DX26" i="41"/>
  <c r="DW26" i="41"/>
  <c r="DV26" i="41"/>
  <c r="DU26" i="41"/>
  <c r="DT26" i="41"/>
  <c r="DS26" i="41"/>
  <c r="DR26" i="41"/>
  <c r="DQ26" i="41"/>
  <c r="DP26" i="41"/>
  <c r="DO26" i="41"/>
  <c r="DL26" i="41"/>
  <c r="DK26" i="41"/>
  <c r="DJ26" i="41"/>
  <c r="DI26" i="41"/>
  <c r="DH26" i="41"/>
  <c r="DG26" i="41"/>
  <c r="DF26" i="41"/>
  <c r="DE26" i="41"/>
  <c r="DD26" i="41"/>
  <c r="DC26" i="41"/>
  <c r="DB26" i="41"/>
  <c r="DA26" i="41"/>
  <c r="CZ26" i="41"/>
  <c r="CY26" i="41"/>
  <c r="CX26" i="41"/>
  <c r="CU26" i="41"/>
  <c r="CT26" i="41"/>
  <c r="CS26" i="41"/>
  <c r="CR26" i="41"/>
  <c r="CQ26" i="41"/>
  <c r="CP26" i="41"/>
  <c r="CO26" i="41"/>
  <c r="CN26" i="41"/>
  <c r="CM26" i="41"/>
  <c r="CL26" i="41"/>
  <c r="CK26" i="41"/>
  <c r="CJ26" i="41"/>
  <c r="CI26" i="41"/>
  <c r="CH26" i="41"/>
  <c r="CG26" i="41"/>
  <c r="CD26" i="41"/>
  <c r="CC26" i="41"/>
  <c r="CB26" i="41"/>
  <c r="CA26" i="41"/>
  <c r="BZ26" i="41"/>
  <c r="BY26" i="41"/>
  <c r="BX26" i="41"/>
  <c r="BW26" i="41"/>
  <c r="BV26" i="41"/>
  <c r="BU26" i="41"/>
  <c r="BT26" i="41"/>
  <c r="BS26" i="41"/>
  <c r="BR26" i="41"/>
  <c r="BQ26" i="41"/>
  <c r="BP26" i="41"/>
  <c r="BM26" i="41"/>
  <c r="BL26" i="41"/>
  <c r="BK26" i="41"/>
  <c r="BJ26" i="41"/>
  <c r="BI26" i="41"/>
  <c r="BH26" i="41"/>
  <c r="BG26" i="41"/>
  <c r="BF26" i="41"/>
  <c r="BE26" i="41"/>
  <c r="BD26" i="41"/>
  <c r="BC26" i="41"/>
  <c r="BB26" i="41"/>
  <c r="BA26" i="41"/>
  <c r="AZ26" i="41"/>
  <c r="AY26" i="41"/>
  <c r="AS26" i="41"/>
  <c r="AR26" i="41"/>
  <c r="AQ26" i="41"/>
  <c r="AP26" i="41"/>
  <c r="AO26" i="41"/>
  <c r="AN26" i="41"/>
  <c r="AM26" i="41"/>
  <c r="AL26" i="41"/>
  <c r="AK26" i="41"/>
  <c r="AJ26" i="41"/>
  <c r="AI26" i="41"/>
  <c r="AH26" i="41"/>
  <c r="AG26" i="41"/>
  <c r="AF26" i="41"/>
  <c r="AE26" i="41"/>
  <c r="AD26" i="41"/>
  <c r="AC26" i="41"/>
  <c r="AB26" i="41"/>
  <c r="AA26" i="41"/>
  <c r="Z26" i="41"/>
  <c r="Y26" i="41"/>
  <c r="X26" i="41"/>
  <c r="W26" i="41"/>
  <c r="V26" i="41"/>
  <c r="U26" i="41"/>
  <c r="T26" i="41"/>
  <c r="S26" i="41"/>
  <c r="R26" i="41"/>
  <c r="Q26" i="41"/>
  <c r="P26" i="41"/>
  <c r="O26" i="41"/>
  <c r="N26" i="41"/>
  <c r="M26" i="41"/>
  <c r="L26" i="41"/>
  <c r="EP25" i="41"/>
  <c r="EO25" i="41"/>
  <c r="EN25" i="41"/>
  <c r="EM25" i="41"/>
  <c r="EL25" i="41"/>
  <c r="EK25" i="41"/>
  <c r="EI25" i="41"/>
  <c r="EH25" i="41"/>
  <c r="EF25" i="41"/>
  <c r="EE25" i="41"/>
  <c r="EC25" i="41"/>
  <c r="EB25" i="41"/>
  <c r="EA25" i="41"/>
  <c r="DZ25" i="41"/>
  <c r="DY25" i="41"/>
  <c r="DX25" i="41"/>
  <c r="DW25" i="41"/>
  <c r="DV25" i="41"/>
  <c r="DU25" i="41"/>
  <c r="DT25" i="41"/>
  <c r="DS25" i="41"/>
  <c r="DR25" i="41"/>
  <c r="DQ25" i="41"/>
  <c r="DP25" i="41"/>
  <c r="DO25" i="41"/>
  <c r="DL25" i="41"/>
  <c r="DK25" i="41"/>
  <c r="DJ25" i="41"/>
  <c r="DI25" i="41"/>
  <c r="DH25" i="41"/>
  <c r="DG25" i="41"/>
  <c r="DF25" i="41"/>
  <c r="DE25" i="41"/>
  <c r="DD25" i="41"/>
  <c r="DC25" i="41"/>
  <c r="DB25" i="41"/>
  <c r="DA25" i="41"/>
  <c r="CZ25" i="41"/>
  <c r="CY25" i="41"/>
  <c r="CX25" i="41"/>
  <c r="CU25" i="41"/>
  <c r="CT25" i="41"/>
  <c r="CS25" i="41"/>
  <c r="CR25" i="41"/>
  <c r="CQ25" i="41"/>
  <c r="CP25" i="41"/>
  <c r="CO25" i="41"/>
  <c r="CN25" i="41"/>
  <c r="CM25" i="41"/>
  <c r="CL25" i="41"/>
  <c r="CK25" i="41"/>
  <c r="CJ25" i="41"/>
  <c r="CI25" i="41"/>
  <c r="CH25" i="41"/>
  <c r="CG25" i="41"/>
  <c r="CD25" i="41"/>
  <c r="CC25" i="41"/>
  <c r="CB25" i="41"/>
  <c r="CA25" i="41"/>
  <c r="BZ25" i="41"/>
  <c r="BY25" i="41"/>
  <c r="BX25" i="41"/>
  <c r="BW25" i="41"/>
  <c r="BV25" i="41"/>
  <c r="BU25" i="41"/>
  <c r="BT25" i="41"/>
  <c r="BS25" i="41"/>
  <c r="BR25" i="41"/>
  <c r="BQ25" i="41"/>
  <c r="BP25" i="41"/>
  <c r="BM25" i="41"/>
  <c r="BL25" i="41"/>
  <c r="BK25" i="41"/>
  <c r="BJ25" i="41"/>
  <c r="BI25" i="41"/>
  <c r="BH25" i="41"/>
  <c r="BG25" i="41"/>
  <c r="BF25" i="41"/>
  <c r="BE25" i="41"/>
  <c r="BD25" i="41"/>
  <c r="BC25" i="41"/>
  <c r="BB25" i="41"/>
  <c r="BA25" i="41"/>
  <c r="AZ25" i="41"/>
  <c r="AY25" i="41"/>
  <c r="AS25" i="41"/>
  <c r="AR25" i="41"/>
  <c r="AQ25" i="41"/>
  <c r="AP25" i="41"/>
  <c r="AO25" i="41"/>
  <c r="AN25" i="41"/>
  <c r="AM25" i="41"/>
  <c r="AL25" i="41"/>
  <c r="AK25" i="41"/>
  <c r="AJ25" i="41"/>
  <c r="AI25" i="41"/>
  <c r="AH25" i="41"/>
  <c r="AG25" i="41"/>
  <c r="AF25" i="41"/>
  <c r="AE25" i="41"/>
  <c r="AD25" i="41"/>
  <c r="AC25" i="41"/>
  <c r="AB25" i="41"/>
  <c r="AA25" i="41"/>
  <c r="Z25" i="41"/>
  <c r="Y25" i="41"/>
  <c r="X25" i="41"/>
  <c r="W25" i="41"/>
  <c r="V25" i="41"/>
  <c r="U25" i="41"/>
  <c r="T25" i="41"/>
  <c r="S25" i="41"/>
  <c r="R25" i="41"/>
  <c r="Q25" i="41"/>
  <c r="P25" i="41"/>
  <c r="O25" i="41"/>
  <c r="N25" i="41"/>
  <c r="M25" i="41"/>
  <c r="L25" i="41"/>
  <c r="EP24" i="41"/>
  <c r="EO24" i="41"/>
  <c r="EN24" i="41"/>
  <c r="EM24" i="41"/>
  <c r="EL24" i="41"/>
  <c r="EK24" i="41"/>
  <c r="EI24" i="41"/>
  <c r="EH24" i="41"/>
  <c r="EF24" i="41"/>
  <c r="EE24" i="41"/>
  <c r="EC24" i="41"/>
  <c r="EB24" i="41"/>
  <c r="EA24" i="41"/>
  <c r="DZ24" i="41"/>
  <c r="DY24" i="41"/>
  <c r="DX24" i="41"/>
  <c r="DW24" i="41"/>
  <c r="DV24" i="41"/>
  <c r="DU24" i="41"/>
  <c r="DT24" i="41"/>
  <c r="DS24" i="41"/>
  <c r="DR24" i="41"/>
  <c r="DQ24" i="41"/>
  <c r="DP24" i="41"/>
  <c r="DO24" i="41"/>
  <c r="DL24" i="41"/>
  <c r="DK24" i="41"/>
  <c r="DJ24" i="41"/>
  <c r="DI24" i="41"/>
  <c r="DH24" i="41"/>
  <c r="DG24" i="41"/>
  <c r="DF24" i="41"/>
  <c r="DE24" i="41"/>
  <c r="DD24" i="41"/>
  <c r="DC24" i="41"/>
  <c r="DB24" i="41"/>
  <c r="DA24" i="41"/>
  <c r="CZ24" i="41"/>
  <c r="CY24" i="41"/>
  <c r="CX24" i="41"/>
  <c r="CU24" i="41"/>
  <c r="CT24" i="41"/>
  <c r="CS24" i="41"/>
  <c r="CR24" i="41"/>
  <c r="CQ24" i="41"/>
  <c r="CP24" i="41"/>
  <c r="CO24" i="41"/>
  <c r="CN24" i="41"/>
  <c r="CM24" i="41"/>
  <c r="CL24" i="41"/>
  <c r="CK24" i="41"/>
  <c r="CJ24" i="41"/>
  <c r="CI24" i="41"/>
  <c r="CH24" i="41"/>
  <c r="CG24" i="41"/>
  <c r="CD24" i="41"/>
  <c r="CC24" i="41"/>
  <c r="CB24" i="41"/>
  <c r="CA24" i="41"/>
  <c r="BZ24" i="41"/>
  <c r="BY24" i="41"/>
  <c r="BX24" i="41"/>
  <c r="BW24" i="41"/>
  <c r="BV24" i="41"/>
  <c r="BU24" i="41"/>
  <c r="BT24" i="41"/>
  <c r="BS24" i="41"/>
  <c r="BR24" i="41"/>
  <c r="BQ24" i="41"/>
  <c r="BP24" i="41"/>
  <c r="BM24" i="41"/>
  <c r="BL24" i="41"/>
  <c r="BK24" i="41"/>
  <c r="BJ24" i="41"/>
  <c r="BI24" i="41"/>
  <c r="BH24" i="41"/>
  <c r="BG24" i="41"/>
  <c r="BF24" i="41"/>
  <c r="BE24" i="41"/>
  <c r="BD24" i="41"/>
  <c r="BC24" i="41"/>
  <c r="BB24" i="41"/>
  <c r="BA24" i="41"/>
  <c r="AZ24" i="41"/>
  <c r="AY24" i="41"/>
  <c r="AS24" i="41"/>
  <c r="AR24" i="41"/>
  <c r="AQ24" i="41"/>
  <c r="AP24" i="41"/>
  <c r="AO24" i="41"/>
  <c r="AN24" i="41"/>
  <c r="AM24" i="41"/>
  <c r="AL24" i="41"/>
  <c r="AK24" i="41"/>
  <c r="AJ24" i="41"/>
  <c r="AI24" i="41"/>
  <c r="AH24" i="41"/>
  <c r="AG24" i="41"/>
  <c r="AF24" i="41"/>
  <c r="AE24" i="41"/>
  <c r="AD24" i="41"/>
  <c r="AC24" i="41"/>
  <c r="AB24" i="41"/>
  <c r="AA24" i="41"/>
  <c r="Z24" i="41"/>
  <c r="Y24" i="41"/>
  <c r="X24" i="41"/>
  <c r="W24" i="41"/>
  <c r="V24" i="41"/>
  <c r="U24" i="41"/>
  <c r="T24" i="41"/>
  <c r="S24" i="41"/>
  <c r="R24" i="41"/>
  <c r="Q24" i="41"/>
  <c r="P24" i="41"/>
  <c r="O24" i="41"/>
  <c r="N24" i="41"/>
  <c r="M24" i="41"/>
  <c r="L24" i="41"/>
  <c r="EP23" i="41"/>
  <c r="EO23" i="41"/>
  <c r="EN23" i="41"/>
  <c r="EM23" i="41"/>
  <c r="EL23" i="41"/>
  <c r="EK23" i="41"/>
  <c r="EI23" i="41"/>
  <c r="EH23" i="41"/>
  <c r="EF23" i="41"/>
  <c r="EE23" i="41"/>
  <c r="EC23" i="41"/>
  <c r="EB23" i="41"/>
  <c r="EA23" i="41"/>
  <c r="DZ23" i="41"/>
  <c r="DY23" i="41"/>
  <c r="DX23" i="41"/>
  <c r="DW23" i="41"/>
  <c r="DV23" i="41"/>
  <c r="DU23" i="41"/>
  <c r="DT23" i="41"/>
  <c r="DS23" i="41"/>
  <c r="DR23" i="41"/>
  <c r="DQ23" i="41"/>
  <c r="DP23" i="41"/>
  <c r="DO23" i="41"/>
  <c r="DL23" i="41"/>
  <c r="DK23" i="41"/>
  <c r="DJ23" i="41"/>
  <c r="DI23" i="41"/>
  <c r="DH23" i="41"/>
  <c r="DG23" i="41"/>
  <c r="DF23" i="41"/>
  <c r="DE23" i="41"/>
  <c r="DD23" i="41"/>
  <c r="DC23" i="41"/>
  <c r="DB23" i="41"/>
  <c r="DA23" i="41"/>
  <c r="CZ23" i="41"/>
  <c r="CY23" i="41"/>
  <c r="CX23" i="41"/>
  <c r="CU23" i="41"/>
  <c r="CT23" i="41"/>
  <c r="CS23" i="41"/>
  <c r="CR23" i="41"/>
  <c r="CQ23" i="41"/>
  <c r="CP23" i="41"/>
  <c r="CO23" i="41"/>
  <c r="CN23" i="41"/>
  <c r="CM23" i="41"/>
  <c r="CL23" i="41"/>
  <c r="CK23" i="41"/>
  <c r="CJ23" i="41"/>
  <c r="CI23" i="41"/>
  <c r="CH23" i="41"/>
  <c r="CG23" i="41"/>
  <c r="CD23" i="41"/>
  <c r="CC23" i="41"/>
  <c r="CB23" i="41"/>
  <c r="CA23" i="41"/>
  <c r="BZ23" i="41"/>
  <c r="BY23" i="41"/>
  <c r="BX23" i="41"/>
  <c r="BW23" i="41"/>
  <c r="BV23" i="41"/>
  <c r="BU23" i="41"/>
  <c r="BT23" i="41"/>
  <c r="BS23" i="41"/>
  <c r="BR23" i="41"/>
  <c r="BQ23" i="41"/>
  <c r="BP23" i="41"/>
  <c r="BM23" i="41"/>
  <c r="BL23" i="41"/>
  <c r="BK23" i="41"/>
  <c r="BJ23" i="41"/>
  <c r="BI23" i="41"/>
  <c r="BH23" i="41"/>
  <c r="BG23" i="41"/>
  <c r="BF23" i="41"/>
  <c r="BE23" i="41"/>
  <c r="BD23" i="41"/>
  <c r="BC23" i="41"/>
  <c r="BB23" i="41"/>
  <c r="BA23" i="41"/>
  <c r="AZ23" i="41"/>
  <c r="AY23" i="41"/>
  <c r="AS23" i="41"/>
  <c r="AR23" i="41"/>
  <c r="AQ23" i="41"/>
  <c r="AP23" i="41"/>
  <c r="AO23" i="41"/>
  <c r="AN23" i="41"/>
  <c r="AM23" i="41"/>
  <c r="AL23" i="41"/>
  <c r="AK23" i="41"/>
  <c r="AJ23" i="41"/>
  <c r="AI23" i="41"/>
  <c r="AH23" i="41"/>
  <c r="AG23" i="41"/>
  <c r="AF23" i="41"/>
  <c r="AE23" i="41"/>
  <c r="AD23" i="41"/>
  <c r="AC23" i="41"/>
  <c r="AB23" i="41"/>
  <c r="AA23" i="41"/>
  <c r="Z23" i="41"/>
  <c r="Y23" i="41"/>
  <c r="X23" i="41"/>
  <c r="W23" i="41"/>
  <c r="V23" i="41"/>
  <c r="U23" i="41"/>
  <c r="T23" i="41"/>
  <c r="S23" i="41"/>
  <c r="R23" i="41"/>
  <c r="Q23" i="41"/>
  <c r="P23" i="41"/>
  <c r="O23" i="41"/>
  <c r="N23" i="41"/>
  <c r="M23" i="41"/>
  <c r="L23" i="41"/>
  <c r="EP22" i="41"/>
  <c r="EO22" i="41"/>
  <c r="EN22" i="41"/>
  <c r="EM22" i="41"/>
  <c r="EL22" i="41"/>
  <c r="EK22" i="41"/>
  <c r="EI22" i="41"/>
  <c r="EH22" i="41"/>
  <c r="EF22" i="41"/>
  <c r="EE22" i="41"/>
  <c r="EC22" i="41"/>
  <c r="EB22" i="41"/>
  <c r="EA22" i="41"/>
  <c r="DZ22" i="41"/>
  <c r="DY22" i="41"/>
  <c r="DX22" i="41"/>
  <c r="DW22" i="41"/>
  <c r="DV22" i="41"/>
  <c r="DU22" i="41"/>
  <c r="DT22" i="41"/>
  <c r="DS22" i="41"/>
  <c r="DR22" i="41"/>
  <c r="DQ22" i="41"/>
  <c r="DP22" i="41"/>
  <c r="DO22" i="41"/>
  <c r="DL22" i="41"/>
  <c r="DK22" i="41"/>
  <c r="DJ22" i="41"/>
  <c r="DI22" i="41"/>
  <c r="DH22" i="41"/>
  <c r="DG22" i="41"/>
  <c r="DF22" i="41"/>
  <c r="DE22" i="41"/>
  <c r="DD22" i="41"/>
  <c r="DC22" i="41"/>
  <c r="DB22" i="41"/>
  <c r="DA22" i="41"/>
  <c r="CZ22" i="41"/>
  <c r="CY22" i="41"/>
  <c r="CX22" i="41"/>
  <c r="CU22" i="41"/>
  <c r="CT22" i="41"/>
  <c r="CS22" i="41"/>
  <c r="CR22" i="41"/>
  <c r="CQ22" i="41"/>
  <c r="CP22" i="41"/>
  <c r="CO22" i="41"/>
  <c r="CN22" i="41"/>
  <c r="CM22" i="41"/>
  <c r="CL22" i="41"/>
  <c r="CK22" i="41"/>
  <c r="CJ22" i="41"/>
  <c r="CI22" i="41"/>
  <c r="CH22" i="41"/>
  <c r="CG22" i="41"/>
  <c r="CD22" i="41"/>
  <c r="CC22" i="41"/>
  <c r="CB22" i="41"/>
  <c r="CA22" i="41"/>
  <c r="BZ22" i="41"/>
  <c r="BY22" i="41"/>
  <c r="BX22" i="41"/>
  <c r="BW22" i="41"/>
  <c r="BV22" i="41"/>
  <c r="BU22" i="41"/>
  <c r="BT22" i="41"/>
  <c r="BS22" i="41"/>
  <c r="BR22" i="41"/>
  <c r="BQ22" i="41"/>
  <c r="BP22" i="41"/>
  <c r="BM22" i="41"/>
  <c r="BL22" i="41"/>
  <c r="BK22" i="41"/>
  <c r="BJ22" i="41"/>
  <c r="BI22" i="41"/>
  <c r="BH22" i="41"/>
  <c r="BG22" i="41"/>
  <c r="BF22" i="41"/>
  <c r="BE22" i="41"/>
  <c r="BD22" i="41"/>
  <c r="BC22" i="41"/>
  <c r="BB22" i="41"/>
  <c r="BA22" i="41"/>
  <c r="AZ22" i="41"/>
  <c r="AY22" i="41"/>
  <c r="AS22" i="41"/>
  <c r="AR22" i="41"/>
  <c r="AQ22" i="41"/>
  <c r="AP22" i="41"/>
  <c r="AO22" i="41"/>
  <c r="AN22" i="41"/>
  <c r="AM22" i="41"/>
  <c r="AL22" i="41"/>
  <c r="AK22" i="41"/>
  <c r="AJ22" i="41"/>
  <c r="AI22" i="41"/>
  <c r="AH22" i="41"/>
  <c r="AG22" i="41"/>
  <c r="AF22" i="41"/>
  <c r="AE22" i="41"/>
  <c r="AD22" i="41"/>
  <c r="AC22" i="41"/>
  <c r="AB22" i="41"/>
  <c r="AA22" i="41"/>
  <c r="Z22" i="41"/>
  <c r="Y22" i="41"/>
  <c r="X22" i="41"/>
  <c r="W22" i="41"/>
  <c r="V22" i="41"/>
  <c r="U22" i="41"/>
  <c r="T22" i="41"/>
  <c r="S22" i="41"/>
  <c r="R22" i="41"/>
  <c r="Q22" i="41"/>
  <c r="P22" i="41"/>
  <c r="O22" i="41"/>
  <c r="N22" i="41"/>
  <c r="M22" i="41"/>
  <c r="L22" i="41"/>
  <c r="EP21" i="41"/>
  <c r="EO21" i="41"/>
  <c r="EN21" i="41"/>
  <c r="EM21" i="41"/>
  <c r="EL21" i="41"/>
  <c r="EK21" i="41"/>
  <c r="EI21" i="41"/>
  <c r="EH21" i="41"/>
  <c r="EF21" i="41"/>
  <c r="EE21" i="41"/>
  <c r="EC21" i="41"/>
  <c r="EB21" i="41"/>
  <c r="EA21" i="41"/>
  <c r="DZ21" i="41"/>
  <c r="DY21" i="41"/>
  <c r="DX21" i="41"/>
  <c r="DW21" i="41"/>
  <c r="DV21" i="41"/>
  <c r="DU21" i="41"/>
  <c r="DT21" i="41"/>
  <c r="DS21" i="41"/>
  <c r="DR21" i="41"/>
  <c r="DQ21" i="41"/>
  <c r="DP21" i="41"/>
  <c r="DO21" i="41"/>
  <c r="DL21" i="41"/>
  <c r="DK21" i="41"/>
  <c r="DJ21" i="41"/>
  <c r="DI21" i="41"/>
  <c r="DH21" i="41"/>
  <c r="DG21" i="41"/>
  <c r="DF21" i="41"/>
  <c r="DE21" i="41"/>
  <c r="DD21" i="41"/>
  <c r="DC21" i="41"/>
  <c r="DB21" i="41"/>
  <c r="DA21" i="41"/>
  <c r="CZ21" i="41"/>
  <c r="CY21" i="41"/>
  <c r="CX21" i="41"/>
  <c r="CU21" i="41"/>
  <c r="CT21" i="41"/>
  <c r="CS21" i="41"/>
  <c r="CR21" i="41"/>
  <c r="CQ21" i="41"/>
  <c r="CP21" i="41"/>
  <c r="CO21" i="41"/>
  <c r="CN21" i="41"/>
  <c r="CM21" i="41"/>
  <c r="CL21" i="41"/>
  <c r="CK21" i="41"/>
  <c r="CJ21" i="41"/>
  <c r="CI21" i="41"/>
  <c r="CH21" i="41"/>
  <c r="CG21" i="41"/>
  <c r="CD21" i="41"/>
  <c r="CC21" i="41"/>
  <c r="CB21" i="41"/>
  <c r="CA21" i="41"/>
  <c r="BZ21" i="41"/>
  <c r="BY21" i="41"/>
  <c r="BX21" i="41"/>
  <c r="BW21" i="41"/>
  <c r="BV21" i="41"/>
  <c r="BU21" i="41"/>
  <c r="BT21" i="41"/>
  <c r="BS21" i="41"/>
  <c r="BR21" i="41"/>
  <c r="BQ21" i="41"/>
  <c r="BP21" i="41"/>
  <c r="BM21" i="41"/>
  <c r="BL21" i="41"/>
  <c r="BK21" i="41"/>
  <c r="BJ21" i="41"/>
  <c r="BI21" i="41"/>
  <c r="BH21" i="41"/>
  <c r="BG21" i="41"/>
  <c r="BF21" i="41"/>
  <c r="BE21" i="41"/>
  <c r="BD21" i="41"/>
  <c r="BC21" i="41"/>
  <c r="BB21" i="41"/>
  <c r="BA21" i="41"/>
  <c r="AZ21" i="41"/>
  <c r="AY21" i="41"/>
  <c r="AS21" i="41"/>
  <c r="AR21" i="41"/>
  <c r="AQ21" i="41"/>
  <c r="AP21" i="41"/>
  <c r="AO21" i="41"/>
  <c r="AN21" i="41"/>
  <c r="AM21" i="41"/>
  <c r="AL21" i="41"/>
  <c r="AK21" i="41"/>
  <c r="AJ21" i="41"/>
  <c r="AI21" i="41"/>
  <c r="AH21" i="41"/>
  <c r="AG21" i="41"/>
  <c r="AF21" i="41"/>
  <c r="AE21" i="41"/>
  <c r="AD21" i="41"/>
  <c r="AC21" i="41"/>
  <c r="AB21" i="41"/>
  <c r="AA21" i="41"/>
  <c r="Z21" i="41"/>
  <c r="Y21" i="41"/>
  <c r="X21" i="41"/>
  <c r="W21" i="41"/>
  <c r="V21" i="41"/>
  <c r="U21" i="41"/>
  <c r="T21" i="41"/>
  <c r="S21" i="41"/>
  <c r="R21" i="41"/>
  <c r="Q21" i="41"/>
  <c r="P21" i="41"/>
  <c r="O21" i="41"/>
  <c r="N21" i="41"/>
  <c r="M21" i="41"/>
  <c r="L21" i="41"/>
  <c r="EP20" i="41"/>
  <c r="EO20" i="41"/>
  <c r="EN20" i="41"/>
  <c r="EM20" i="41"/>
  <c r="EL20" i="41"/>
  <c r="EK20" i="41"/>
  <c r="EI20" i="41"/>
  <c r="EH20" i="41"/>
  <c r="EF20" i="41"/>
  <c r="EE20" i="41"/>
  <c r="EC20" i="41"/>
  <c r="EB20" i="41"/>
  <c r="EA20" i="41"/>
  <c r="DZ20" i="41"/>
  <c r="DY20" i="41"/>
  <c r="DX20" i="41"/>
  <c r="DW20" i="41"/>
  <c r="DV20" i="41"/>
  <c r="DU20" i="41"/>
  <c r="DT20" i="41"/>
  <c r="DS20" i="41"/>
  <c r="DR20" i="41"/>
  <c r="DQ20" i="41"/>
  <c r="DP20" i="41"/>
  <c r="DO20" i="41"/>
  <c r="DL20" i="41"/>
  <c r="DK20" i="41"/>
  <c r="DJ20" i="41"/>
  <c r="DI20" i="41"/>
  <c r="DH20" i="41"/>
  <c r="DG20" i="41"/>
  <c r="DF20" i="41"/>
  <c r="DE20" i="41"/>
  <c r="DD20" i="41"/>
  <c r="DC20" i="41"/>
  <c r="DB20" i="41"/>
  <c r="DA20" i="41"/>
  <c r="CZ20" i="41"/>
  <c r="CY20" i="41"/>
  <c r="CX20" i="41"/>
  <c r="CU20" i="41"/>
  <c r="CT20" i="41"/>
  <c r="CS20" i="41"/>
  <c r="CR20" i="41"/>
  <c r="CQ20" i="41"/>
  <c r="CP20" i="41"/>
  <c r="CO20" i="41"/>
  <c r="CN20" i="41"/>
  <c r="CM20" i="41"/>
  <c r="CL20" i="41"/>
  <c r="CK20" i="41"/>
  <c r="CJ20" i="41"/>
  <c r="CI20" i="41"/>
  <c r="CH20" i="41"/>
  <c r="CG20" i="41"/>
  <c r="CD20" i="41"/>
  <c r="CC20" i="41"/>
  <c r="CB20" i="41"/>
  <c r="CA20" i="41"/>
  <c r="BZ20" i="41"/>
  <c r="BY20" i="41"/>
  <c r="BX20" i="41"/>
  <c r="BW20" i="41"/>
  <c r="BV20" i="41"/>
  <c r="BU20" i="41"/>
  <c r="BT20" i="41"/>
  <c r="BS20" i="41"/>
  <c r="BR20" i="41"/>
  <c r="BQ20" i="41"/>
  <c r="BP20" i="41"/>
  <c r="BM20" i="41"/>
  <c r="BL20" i="41"/>
  <c r="BK20" i="41"/>
  <c r="BJ20" i="41"/>
  <c r="BI20" i="41"/>
  <c r="BH20" i="41"/>
  <c r="BG20" i="41"/>
  <c r="BF20" i="41"/>
  <c r="BE20" i="41"/>
  <c r="BD20" i="41"/>
  <c r="BC20" i="41"/>
  <c r="BB20" i="41"/>
  <c r="BA20" i="41"/>
  <c r="AZ20" i="41"/>
  <c r="AY20" i="41"/>
  <c r="AS20" i="41"/>
  <c r="AR20" i="41"/>
  <c r="AQ20" i="41"/>
  <c r="AP20" i="41"/>
  <c r="AO20" i="41"/>
  <c r="AN20" i="41"/>
  <c r="AM20" i="41"/>
  <c r="AL20" i="41"/>
  <c r="AK20" i="41"/>
  <c r="AJ20" i="41"/>
  <c r="AI20" i="41"/>
  <c r="AH20" i="41"/>
  <c r="AG20" i="41"/>
  <c r="AF20" i="41"/>
  <c r="AE20" i="41"/>
  <c r="AD20" i="41"/>
  <c r="AC20" i="41"/>
  <c r="AB20" i="41"/>
  <c r="AA20" i="41"/>
  <c r="Z20" i="41"/>
  <c r="Y20" i="41"/>
  <c r="X20" i="41"/>
  <c r="W20" i="41"/>
  <c r="V20" i="41"/>
  <c r="U20" i="41"/>
  <c r="T20" i="41"/>
  <c r="S20" i="41"/>
  <c r="R20" i="41"/>
  <c r="Q20" i="41"/>
  <c r="P20" i="41"/>
  <c r="O20" i="41"/>
  <c r="N20" i="41"/>
  <c r="M20" i="41"/>
  <c r="L20" i="41"/>
  <c r="EP19" i="41"/>
  <c r="EO19" i="41"/>
  <c r="EN19" i="41"/>
  <c r="EM19" i="41"/>
  <c r="EL19" i="41"/>
  <c r="EK19" i="41"/>
  <c r="EI19" i="41"/>
  <c r="EH19" i="41"/>
  <c r="EF19" i="41"/>
  <c r="EE19" i="41"/>
  <c r="EC19" i="41"/>
  <c r="EB19" i="41"/>
  <c r="EA19" i="41"/>
  <c r="DZ19" i="41"/>
  <c r="DY19" i="41"/>
  <c r="DX19" i="41"/>
  <c r="DW19" i="41"/>
  <c r="DV19" i="41"/>
  <c r="DU19" i="41"/>
  <c r="DT19" i="41"/>
  <c r="DS19" i="41"/>
  <c r="DR19" i="41"/>
  <c r="DQ19" i="41"/>
  <c r="DP19" i="41"/>
  <c r="DO19" i="41"/>
  <c r="DL19" i="41"/>
  <c r="DK19" i="41"/>
  <c r="DJ19" i="41"/>
  <c r="DI19" i="41"/>
  <c r="DH19" i="41"/>
  <c r="DG19" i="41"/>
  <c r="DF19" i="41"/>
  <c r="DE19" i="41"/>
  <c r="DD19" i="41"/>
  <c r="DC19" i="41"/>
  <c r="DB19" i="41"/>
  <c r="DA19" i="41"/>
  <c r="CZ19" i="41"/>
  <c r="CY19" i="41"/>
  <c r="CX19" i="41"/>
  <c r="CU19" i="41"/>
  <c r="CT19" i="41"/>
  <c r="CS19" i="41"/>
  <c r="CR19" i="41"/>
  <c r="CQ19" i="41"/>
  <c r="CP19" i="41"/>
  <c r="CO19" i="41"/>
  <c r="CN19" i="41"/>
  <c r="CM19" i="41"/>
  <c r="CL19" i="41"/>
  <c r="CK19" i="41"/>
  <c r="CJ19" i="41"/>
  <c r="CI19" i="41"/>
  <c r="CH19" i="41"/>
  <c r="CG19" i="41"/>
  <c r="CD19" i="41"/>
  <c r="CC19" i="41"/>
  <c r="CB19" i="41"/>
  <c r="CA19" i="41"/>
  <c r="BZ19" i="41"/>
  <c r="BY19" i="41"/>
  <c r="BX19" i="41"/>
  <c r="BW19" i="41"/>
  <c r="BV19" i="41"/>
  <c r="BU19" i="41"/>
  <c r="BT19" i="41"/>
  <c r="BS19" i="41"/>
  <c r="BR19" i="41"/>
  <c r="BQ19" i="41"/>
  <c r="BP19" i="41"/>
  <c r="BM19" i="41"/>
  <c r="BL19" i="41"/>
  <c r="BK19" i="41"/>
  <c r="BJ19" i="41"/>
  <c r="BI19" i="41"/>
  <c r="BH19" i="41"/>
  <c r="BG19" i="41"/>
  <c r="BF19" i="41"/>
  <c r="BE19" i="41"/>
  <c r="BD19" i="41"/>
  <c r="BC19" i="41"/>
  <c r="BB19" i="41"/>
  <c r="BA19" i="41"/>
  <c r="AZ19" i="41"/>
  <c r="AY19" i="41"/>
  <c r="AS19" i="41"/>
  <c r="AR19" i="41"/>
  <c r="AQ19" i="41"/>
  <c r="AP19" i="41"/>
  <c r="AO19" i="41"/>
  <c r="AN19" i="41"/>
  <c r="AM19" i="41"/>
  <c r="AL19" i="41"/>
  <c r="AK19" i="41"/>
  <c r="AJ19" i="41"/>
  <c r="AI19" i="41"/>
  <c r="AH19" i="41"/>
  <c r="AG19" i="41"/>
  <c r="AF19" i="41"/>
  <c r="AE19" i="41"/>
  <c r="AD19" i="41"/>
  <c r="AC19" i="41"/>
  <c r="AB19" i="41"/>
  <c r="AA19" i="41"/>
  <c r="Z19" i="41"/>
  <c r="Y19" i="41"/>
  <c r="X19" i="41"/>
  <c r="W19" i="41"/>
  <c r="V19" i="41"/>
  <c r="U19" i="41"/>
  <c r="T19" i="41"/>
  <c r="S19" i="41"/>
  <c r="R19" i="41"/>
  <c r="Q19" i="41"/>
  <c r="P19" i="41"/>
  <c r="O19" i="41"/>
  <c r="N19" i="41"/>
  <c r="M19" i="41"/>
  <c r="L19" i="41"/>
  <c r="EP18" i="41"/>
  <c r="EO18" i="41"/>
  <c r="EN18" i="41"/>
  <c r="EM18" i="41"/>
  <c r="EL18" i="41"/>
  <c r="EK18" i="41"/>
  <c r="EI18" i="41"/>
  <c r="EH18" i="41"/>
  <c r="EF18" i="41"/>
  <c r="EE18" i="41"/>
  <c r="EC18" i="41"/>
  <c r="EB18" i="41"/>
  <c r="EA18" i="41"/>
  <c r="DZ18" i="41"/>
  <c r="DY18" i="41"/>
  <c r="DX18" i="41"/>
  <c r="DW18" i="41"/>
  <c r="DV18" i="41"/>
  <c r="DU18" i="41"/>
  <c r="DT18" i="41"/>
  <c r="DS18" i="41"/>
  <c r="DR18" i="41"/>
  <c r="DQ18" i="41"/>
  <c r="DP18" i="41"/>
  <c r="DO18" i="41"/>
  <c r="DL18" i="41"/>
  <c r="DK18" i="41"/>
  <c r="DJ18" i="41"/>
  <c r="DI18" i="41"/>
  <c r="DH18" i="41"/>
  <c r="DG18" i="41"/>
  <c r="DF18" i="41"/>
  <c r="DE18" i="41"/>
  <c r="DD18" i="41"/>
  <c r="DC18" i="41"/>
  <c r="DB18" i="41"/>
  <c r="DA18" i="41"/>
  <c r="CZ18" i="41"/>
  <c r="CY18" i="41"/>
  <c r="CX18" i="41"/>
  <c r="CU18" i="41"/>
  <c r="CT18" i="41"/>
  <c r="CS18" i="41"/>
  <c r="CR18" i="41"/>
  <c r="CQ18" i="41"/>
  <c r="CP18" i="41"/>
  <c r="CO18" i="41"/>
  <c r="CN18" i="41"/>
  <c r="CM18" i="41"/>
  <c r="CL18" i="41"/>
  <c r="CK18" i="41"/>
  <c r="CJ18" i="41"/>
  <c r="CI18" i="41"/>
  <c r="CH18" i="41"/>
  <c r="CG18" i="41"/>
  <c r="CD18" i="41"/>
  <c r="CC18" i="41"/>
  <c r="CB18" i="41"/>
  <c r="CA18" i="41"/>
  <c r="BZ18" i="41"/>
  <c r="BY18" i="41"/>
  <c r="BX18" i="41"/>
  <c r="BW18" i="41"/>
  <c r="BV18" i="41"/>
  <c r="BU18" i="41"/>
  <c r="BT18" i="41"/>
  <c r="BS18" i="41"/>
  <c r="BR18" i="41"/>
  <c r="BQ18" i="41"/>
  <c r="BP18" i="41"/>
  <c r="BM18" i="41"/>
  <c r="BL18" i="41"/>
  <c r="BK18" i="41"/>
  <c r="BJ18" i="41"/>
  <c r="BI18" i="41"/>
  <c r="BH18" i="41"/>
  <c r="BG18" i="41"/>
  <c r="BF18" i="41"/>
  <c r="BE18" i="41"/>
  <c r="BD18" i="41"/>
  <c r="BC18" i="41"/>
  <c r="BB18" i="41"/>
  <c r="BA18" i="41"/>
  <c r="AZ18" i="41"/>
  <c r="AY18" i="41"/>
  <c r="AS18" i="41"/>
  <c r="AR18" i="41"/>
  <c r="AQ18" i="41"/>
  <c r="AP18" i="41"/>
  <c r="AO18" i="41"/>
  <c r="AN18" i="41"/>
  <c r="AM18" i="41"/>
  <c r="AL18" i="41"/>
  <c r="AK18" i="41"/>
  <c r="AJ18" i="41"/>
  <c r="AI18" i="41"/>
  <c r="AH18" i="41"/>
  <c r="AG18" i="41"/>
  <c r="AF18" i="41"/>
  <c r="AE18" i="41"/>
  <c r="AD18" i="41"/>
  <c r="AC18" i="41"/>
  <c r="AB18" i="41"/>
  <c r="AA18" i="41"/>
  <c r="Z18" i="41"/>
  <c r="Y18" i="41"/>
  <c r="X18" i="41"/>
  <c r="W18" i="41"/>
  <c r="V18" i="41"/>
  <c r="U18" i="41"/>
  <c r="T18" i="41"/>
  <c r="S18" i="41"/>
  <c r="R18" i="41"/>
  <c r="Q18" i="41"/>
  <c r="P18" i="41"/>
  <c r="O18" i="41"/>
  <c r="N18" i="41"/>
  <c r="M18" i="41"/>
  <c r="L18" i="41"/>
  <c r="EP17" i="41"/>
  <c r="EO17" i="41"/>
  <c r="EN17" i="41"/>
  <c r="EM17" i="41"/>
  <c r="EL17" i="41"/>
  <c r="EK17" i="41"/>
  <c r="EI17" i="41"/>
  <c r="EH17" i="41"/>
  <c r="EF17" i="41"/>
  <c r="EE17" i="41"/>
  <c r="EC17" i="41"/>
  <c r="EB17" i="41"/>
  <c r="EA17" i="41"/>
  <c r="DZ17" i="41"/>
  <c r="DY17" i="41"/>
  <c r="DX17" i="41"/>
  <c r="DW17" i="41"/>
  <c r="DV17" i="41"/>
  <c r="DU17" i="41"/>
  <c r="DT17" i="41"/>
  <c r="DS17" i="41"/>
  <c r="DR17" i="41"/>
  <c r="DQ17" i="41"/>
  <c r="DP17" i="41"/>
  <c r="DO17" i="41"/>
  <c r="DL17" i="41"/>
  <c r="DK17" i="41"/>
  <c r="DJ17" i="41"/>
  <c r="DI17" i="41"/>
  <c r="DH17" i="41"/>
  <c r="DG17" i="41"/>
  <c r="DF17" i="41"/>
  <c r="DE17" i="41"/>
  <c r="DD17" i="41"/>
  <c r="DC17" i="41"/>
  <c r="DB17" i="41"/>
  <c r="DA17" i="41"/>
  <c r="CZ17" i="41"/>
  <c r="CY17" i="41"/>
  <c r="CX17" i="41"/>
  <c r="CU17" i="41"/>
  <c r="CT17" i="41"/>
  <c r="CS17" i="41"/>
  <c r="CR17" i="41"/>
  <c r="CQ17" i="41"/>
  <c r="CP17" i="41"/>
  <c r="CO17" i="41"/>
  <c r="CN17" i="41"/>
  <c r="CM17" i="41"/>
  <c r="CL17" i="41"/>
  <c r="CK17" i="41"/>
  <c r="CJ17" i="41"/>
  <c r="CI17" i="41"/>
  <c r="CH17" i="41"/>
  <c r="CG17" i="41"/>
  <c r="CD17" i="41"/>
  <c r="CC17" i="41"/>
  <c r="CB17" i="41"/>
  <c r="CA17" i="41"/>
  <c r="BZ17" i="41"/>
  <c r="BY17" i="41"/>
  <c r="BX17" i="41"/>
  <c r="BW17" i="41"/>
  <c r="BV17" i="41"/>
  <c r="BU17" i="41"/>
  <c r="BT17" i="41"/>
  <c r="BS17" i="41"/>
  <c r="BR17" i="41"/>
  <c r="BQ17" i="41"/>
  <c r="BP17" i="41"/>
  <c r="BM17" i="41"/>
  <c r="BL17" i="41"/>
  <c r="BK17" i="41"/>
  <c r="BJ17" i="41"/>
  <c r="BI17" i="41"/>
  <c r="BH17" i="41"/>
  <c r="BG17" i="41"/>
  <c r="BF17" i="41"/>
  <c r="BE17" i="41"/>
  <c r="BD17" i="41"/>
  <c r="BC17" i="41"/>
  <c r="BB17" i="41"/>
  <c r="BA17" i="41"/>
  <c r="AZ17" i="41"/>
  <c r="AY17" i="41"/>
  <c r="AS17" i="41"/>
  <c r="AR17" i="41"/>
  <c r="AQ17" i="41"/>
  <c r="AP17" i="41"/>
  <c r="AO17" i="41"/>
  <c r="AN17" i="41"/>
  <c r="AM17" i="41"/>
  <c r="AL17" i="41"/>
  <c r="AK17" i="41"/>
  <c r="AJ17" i="41"/>
  <c r="AI17" i="41"/>
  <c r="AH17" i="41"/>
  <c r="AG17" i="41"/>
  <c r="AF17" i="41"/>
  <c r="AE17" i="41"/>
  <c r="AD17" i="41"/>
  <c r="AC17" i="41"/>
  <c r="AB17" i="41"/>
  <c r="AA17" i="41"/>
  <c r="Z17" i="41"/>
  <c r="Y17" i="41"/>
  <c r="X17" i="41"/>
  <c r="W17" i="41"/>
  <c r="V17" i="41"/>
  <c r="U17" i="41"/>
  <c r="T17" i="41"/>
  <c r="S17" i="41"/>
  <c r="R17" i="41"/>
  <c r="Q17" i="41"/>
  <c r="P17" i="41"/>
  <c r="O17" i="41"/>
  <c r="N17" i="41"/>
  <c r="M17" i="41"/>
  <c r="L17" i="41"/>
  <c r="EP16" i="41"/>
  <c r="EO16" i="41"/>
  <c r="EN16" i="41"/>
  <c r="EM16" i="41"/>
  <c r="EL16" i="41"/>
  <c r="EK16" i="41"/>
  <c r="EI16" i="41"/>
  <c r="EH16" i="41"/>
  <c r="EF16" i="41"/>
  <c r="EE16" i="41"/>
  <c r="EC16" i="41"/>
  <c r="EB16" i="41"/>
  <c r="EA16" i="41"/>
  <c r="DZ16" i="41"/>
  <c r="DY16" i="41"/>
  <c r="DX16" i="41"/>
  <c r="DW16" i="41"/>
  <c r="DV16" i="41"/>
  <c r="DU16" i="41"/>
  <c r="DT16" i="41"/>
  <c r="DS16" i="41"/>
  <c r="DR16" i="41"/>
  <c r="DQ16" i="41"/>
  <c r="DP16" i="41"/>
  <c r="DO16" i="41"/>
  <c r="DL16" i="41"/>
  <c r="DK16" i="41"/>
  <c r="DJ16" i="41"/>
  <c r="DI16" i="41"/>
  <c r="DH16" i="41"/>
  <c r="DG16" i="41"/>
  <c r="DF16" i="41"/>
  <c r="DE16" i="41"/>
  <c r="DD16" i="41"/>
  <c r="DC16" i="41"/>
  <c r="DB16" i="41"/>
  <c r="DA16" i="41"/>
  <c r="CZ16" i="41"/>
  <c r="CY16" i="41"/>
  <c r="CX16" i="41"/>
  <c r="CU16" i="41"/>
  <c r="CT16" i="41"/>
  <c r="CS16" i="41"/>
  <c r="CR16" i="41"/>
  <c r="CQ16" i="41"/>
  <c r="CP16" i="41"/>
  <c r="CO16" i="41"/>
  <c r="CN16" i="41"/>
  <c r="CM16" i="41"/>
  <c r="CL16" i="41"/>
  <c r="CK16" i="41"/>
  <c r="CJ16" i="41"/>
  <c r="CI16" i="41"/>
  <c r="CH16" i="41"/>
  <c r="CG16" i="41"/>
  <c r="CD16" i="41"/>
  <c r="CC16" i="41"/>
  <c r="CB16" i="41"/>
  <c r="CA16" i="41"/>
  <c r="BZ16" i="41"/>
  <c r="BY16" i="41"/>
  <c r="BX16" i="41"/>
  <c r="BW16" i="41"/>
  <c r="BV16" i="41"/>
  <c r="BU16" i="41"/>
  <c r="BT16" i="41"/>
  <c r="BS16" i="41"/>
  <c r="BR16" i="41"/>
  <c r="BQ16" i="41"/>
  <c r="BP16" i="41"/>
  <c r="BM16" i="41"/>
  <c r="BL16" i="41"/>
  <c r="BK16" i="41"/>
  <c r="BJ16" i="41"/>
  <c r="BI16" i="41"/>
  <c r="BH16" i="41"/>
  <c r="BG16" i="41"/>
  <c r="BF16" i="41"/>
  <c r="BE16" i="41"/>
  <c r="BD16" i="41"/>
  <c r="BC16" i="41"/>
  <c r="BB16" i="41"/>
  <c r="BA16" i="41"/>
  <c r="AZ16" i="41"/>
  <c r="AY16" i="41"/>
  <c r="AS16" i="41"/>
  <c r="AR16" i="41"/>
  <c r="AQ16" i="41"/>
  <c r="AP16" i="41"/>
  <c r="AO16" i="41"/>
  <c r="AN16" i="41"/>
  <c r="AM16" i="41"/>
  <c r="AL16" i="41"/>
  <c r="AK16" i="41"/>
  <c r="AJ16" i="41"/>
  <c r="AI16" i="41"/>
  <c r="AH16" i="41"/>
  <c r="AG16" i="41"/>
  <c r="AF16" i="41"/>
  <c r="AE16" i="41"/>
  <c r="AD16" i="41"/>
  <c r="AC16" i="41"/>
  <c r="AB16" i="41"/>
  <c r="AA16" i="41"/>
  <c r="Z16" i="41"/>
  <c r="Y16" i="41"/>
  <c r="X16" i="41"/>
  <c r="W16" i="41"/>
  <c r="V16" i="41"/>
  <c r="U16" i="41"/>
  <c r="T16" i="41"/>
  <c r="S16" i="41"/>
  <c r="R16" i="41"/>
  <c r="Q16" i="41"/>
  <c r="P16" i="41"/>
  <c r="O16" i="41"/>
  <c r="N16" i="41"/>
  <c r="M16" i="41"/>
  <c r="L16" i="41"/>
  <c r="EP15" i="41"/>
  <c r="EO15" i="41"/>
  <c r="EN15" i="41"/>
  <c r="EM15" i="41"/>
  <c r="EL15" i="41"/>
  <c r="EK15" i="41"/>
  <c r="EI15" i="41"/>
  <c r="EH15" i="41"/>
  <c r="EF15" i="41"/>
  <c r="EE15" i="41"/>
  <c r="EC15" i="41"/>
  <c r="EB15" i="41"/>
  <c r="EA15" i="41"/>
  <c r="DZ15" i="41"/>
  <c r="DY15" i="41"/>
  <c r="DX15" i="41"/>
  <c r="DW15" i="41"/>
  <c r="DV15" i="41"/>
  <c r="DU15" i="41"/>
  <c r="DT15" i="41"/>
  <c r="DS15" i="41"/>
  <c r="DR15" i="41"/>
  <c r="DQ15" i="41"/>
  <c r="DP15" i="41"/>
  <c r="DO15" i="41"/>
  <c r="DL15" i="41"/>
  <c r="DK15" i="41"/>
  <c r="DJ15" i="41"/>
  <c r="DI15" i="41"/>
  <c r="DH15" i="41"/>
  <c r="DG15" i="41"/>
  <c r="DF15" i="41"/>
  <c r="DE15" i="41"/>
  <c r="DD15" i="41"/>
  <c r="DC15" i="41"/>
  <c r="DB15" i="41"/>
  <c r="DA15" i="41"/>
  <c r="CZ15" i="41"/>
  <c r="CY15" i="41"/>
  <c r="CX15" i="41"/>
  <c r="CU15" i="41"/>
  <c r="CT15" i="41"/>
  <c r="CS15" i="41"/>
  <c r="CR15" i="41"/>
  <c r="CQ15" i="41"/>
  <c r="CP15" i="41"/>
  <c r="CO15" i="41"/>
  <c r="CN15" i="41"/>
  <c r="CM15" i="41"/>
  <c r="CL15" i="41"/>
  <c r="CK15" i="41"/>
  <c r="CJ15" i="41"/>
  <c r="CI15" i="41"/>
  <c r="CH15" i="41"/>
  <c r="CG15" i="41"/>
  <c r="CD15" i="41"/>
  <c r="CC15" i="41"/>
  <c r="CB15" i="41"/>
  <c r="CA15" i="41"/>
  <c r="BZ15" i="41"/>
  <c r="BY15" i="41"/>
  <c r="BX15" i="41"/>
  <c r="BW15" i="41"/>
  <c r="BV15" i="41"/>
  <c r="BU15" i="41"/>
  <c r="BT15" i="41"/>
  <c r="BS15" i="41"/>
  <c r="BR15" i="41"/>
  <c r="BQ15" i="41"/>
  <c r="BP15" i="41"/>
  <c r="BM15" i="41"/>
  <c r="BL15" i="41"/>
  <c r="BK15" i="41"/>
  <c r="BJ15" i="41"/>
  <c r="BI15" i="41"/>
  <c r="BH15" i="41"/>
  <c r="BG15" i="41"/>
  <c r="BF15" i="41"/>
  <c r="BE15" i="41"/>
  <c r="BD15" i="41"/>
  <c r="BC15" i="41"/>
  <c r="BB15" i="41"/>
  <c r="BA15" i="41"/>
  <c r="AZ15" i="41"/>
  <c r="AY15" i="41"/>
  <c r="AS15" i="41"/>
  <c r="AR15" i="41"/>
  <c r="AQ15" i="41"/>
  <c r="AP15" i="41"/>
  <c r="AO15" i="41"/>
  <c r="AN15" i="41"/>
  <c r="AM15" i="41"/>
  <c r="AL15" i="41"/>
  <c r="AK15" i="41"/>
  <c r="AJ15" i="41"/>
  <c r="AI15" i="41"/>
  <c r="AH15" i="41"/>
  <c r="AG15" i="41"/>
  <c r="AF15" i="41"/>
  <c r="AE15" i="41"/>
  <c r="AD15" i="41"/>
  <c r="AC15" i="41"/>
  <c r="AB15" i="41"/>
  <c r="AA15" i="41"/>
  <c r="Z15" i="41"/>
  <c r="Y15" i="41"/>
  <c r="X15" i="41"/>
  <c r="W15" i="41"/>
  <c r="V15" i="41"/>
  <c r="U15" i="41"/>
  <c r="T15" i="41"/>
  <c r="S15" i="41"/>
  <c r="R15" i="41"/>
  <c r="Q15" i="41"/>
  <c r="P15" i="41"/>
  <c r="O15" i="41"/>
  <c r="N15" i="41"/>
  <c r="M15" i="41"/>
  <c r="L15" i="41"/>
  <c r="EP14" i="41"/>
  <c r="EO14" i="41"/>
  <c r="EN14" i="41"/>
  <c r="EM14" i="41"/>
  <c r="EL14" i="41"/>
  <c r="EK14" i="41"/>
  <c r="EI14" i="41"/>
  <c r="EH14" i="41"/>
  <c r="EF14" i="41"/>
  <c r="EE14" i="41"/>
  <c r="EC14" i="41"/>
  <c r="EB14" i="41"/>
  <c r="EA14" i="41"/>
  <c r="DZ14" i="41"/>
  <c r="DY14" i="41"/>
  <c r="DX14" i="41"/>
  <c r="DW14" i="41"/>
  <c r="DV14" i="41"/>
  <c r="DU14" i="41"/>
  <c r="DT14" i="41"/>
  <c r="DS14" i="41"/>
  <c r="DR14" i="41"/>
  <c r="DQ14" i="41"/>
  <c r="DP14" i="41"/>
  <c r="DO14" i="41"/>
  <c r="DL14" i="41"/>
  <c r="DK14" i="41"/>
  <c r="DJ14" i="41"/>
  <c r="DI14" i="41"/>
  <c r="DH14" i="41"/>
  <c r="DG14" i="41"/>
  <c r="DF14" i="41"/>
  <c r="DE14" i="41"/>
  <c r="DD14" i="41"/>
  <c r="DC14" i="41"/>
  <c r="DB14" i="41"/>
  <c r="DA14" i="41"/>
  <c r="CZ14" i="41"/>
  <c r="CY14" i="41"/>
  <c r="CX14" i="41"/>
  <c r="CU14" i="41"/>
  <c r="CT14" i="41"/>
  <c r="CS14" i="41"/>
  <c r="CR14" i="41"/>
  <c r="CQ14" i="41"/>
  <c r="CP14" i="41"/>
  <c r="CO14" i="41"/>
  <c r="CN14" i="41"/>
  <c r="CM14" i="41"/>
  <c r="CL14" i="41"/>
  <c r="CK14" i="41"/>
  <c r="CJ14" i="41"/>
  <c r="CI14" i="41"/>
  <c r="CH14" i="41"/>
  <c r="CG14" i="41"/>
  <c r="CD14" i="41"/>
  <c r="CC14" i="41"/>
  <c r="CB14" i="41"/>
  <c r="CA14" i="41"/>
  <c r="BZ14" i="41"/>
  <c r="BY14" i="41"/>
  <c r="BX14" i="41"/>
  <c r="BW14" i="41"/>
  <c r="BV14" i="41"/>
  <c r="BU14" i="41"/>
  <c r="BT14" i="41"/>
  <c r="BS14" i="41"/>
  <c r="BR14" i="41"/>
  <c r="BQ14" i="41"/>
  <c r="BP14" i="41"/>
  <c r="BM14" i="41"/>
  <c r="BL14" i="41"/>
  <c r="BK14" i="41"/>
  <c r="BJ14" i="41"/>
  <c r="BI14" i="41"/>
  <c r="BH14" i="41"/>
  <c r="BG14" i="41"/>
  <c r="BF14" i="41"/>
  <c r="BE14" i="41"/>
  <c r="BD14" i="41"/>
  <c r="BC14" i="41"/>
  <c r="BB14" i="41"/>
  <c r="BA14" i="41"/>
  <c r="AZ14" i="41"/>
  <c r="AY14" i="41"/>
  <c r="AS14" i="41"/>
  <c r="AR14" i="41"/>
  <c r="AQ14" i="41"/>
  <c r="AP14" i="41"/>
  <c r="AO14" i="41"/>
  <c r="AN14" i="41"/>
  <c r="AM14" i="41"/>
  <c r="AL14" i="41"/>
  <c r="AK14" i="41"/>
  <c r="AJ14" i="41"/>
  <c r="AI14" i="41"/>
  <c r="AH14" i="41"/>
  <c r="AG14" i="41"/>
  <c r="AF14" i="41"/>
  <c r="AE14" i="41"/>
  <c r="AD14" i="41"/>
  <c r="AC14" i="41"/>
  <c r="AB14" i="41"/>
  <c r="AA14" i="41"/>
  <c r="Z14" i="41"/>
  <c r="Y14" i="41"/>
  <c r="X14" i="41"/>
  <c r="W14" i="41"/>
  <c r="V14" i="41"/>
  <c r="U14" i="41"/>
  <c r="T14" i="41"/>
  <c r="S14" i="41"/>
  <c r="R14" i="41"/>
  <c r="Q14" i="41"/>
  <c r="P14" i="41"/>
  <c r="O14" i="41"/>
  <c r="N14" i="41"/>
  <c r="M14" i="41"/>
  <c r="L14" i="41"/>
  <c r="EP13" i="41"/>
  <c r="EO13" i="41"/>
  <c r="EN13" i="41"/>
  <c r="EM13" i="41"/>
  <c r="EL13" i="41"/>
  <c r="EK13" i="41"/>
  <c r="EI13" i="41"/>
  <c r="EH13" i="41"/>
  <c r="EF13" i="41"/>
  <c r="EE13" i="41"/>
  <c r="EC13" i="41"/>
  <c r="EB13" i="41"/>
  <c r="EA13" i="41"/>
  <c r="DZ13" i="41"/>
  <c r="DY13" i="41"/>
  <c r="DX13" i="41"/>
  <c r="DW13" i="41"/>
  <c r="DV13" i="41"/>
  <c r="DU13" i="41"/>
  <c r="DT13" i="41"/>
  <c r="DS13" i="41"/>
  <c r="DR13" i="41"/>
  <c r="DQ13" i="41"/>
  <c r="DP13" i="41"/>
  <c r="DO13" i="41"/>
  <c r="DL13" i="41"/>
  <c r="DK13" i="41"/>
  <c r="DJ13" i="41"/>
  <c r="DI13" i="41"/>
  <c r="DH13" i="41"/>
  <c r="DG13" i="41"/>
  <c r="DF13" i="41"/>
  <c r="DE13" i="41"/>
  <c r="DD13" i="41"/>
  <c r="DC13" i="41"/>
  <c r="DB13" i="41"/>
  <c r="DA13" i="41"/>
  <c r="CZ13" i="41"/>
  <c r="CY13" i="41"/>
  <c r="CX13" i="41"/>
  <c r="CU13" i="41"/>
  <c r="CT13" i="41"/>
  <c r="CS13" i="41"/>
  <c r="CR13" i="41"/>
  <c r="CQ13" i="41"/>
  <c r="CP13" i="41"/>
  <c r="CO13" i="41"/>
  <c r="CN13" i="41"/>
  <c r="CM13" i="41"/>
  <c r="CL13" i="41"/>
  <c r="CK13" i="41"/>
  <c r="CJ13" i="41"/>
  <c r="CI13" i="41"/>
  <c r="CH13" i="41"/>
  <c r="CG13" i="41"/>
  <c r="CD13" i="41"/>
  <c r="CC13" i="41"/>
  <c r="CB13" i="41"/>
  <c r="CA13" i="41"/>
  <c r="BZ13" i="41"/>
  <c r="BY13" i="41"/>
  <c r="BX13" i="41"/>
  <c r="BW13" i="41"/>
  <c r="BV13" i="41"/>
  <c r="BU13" i="41"/>
  <c r="BT13" i="41"/>
  <c r="BS13" i="41"/>
  <c r="BR13" i="41"/>
  <c r="BQ13" i="41"/>
  <c r="BP13" i="41"/>
  <c r="BM13" i="41"/>
  <c r="BL13" i="41"/>
  <c r="BK13" i="41"/>
  <c r="BJ13" i="41"/>
  <c r="BI13" i="41"/>
  <c r="BH13" i="41"/>
  <c r="BG13" i="41"/>
  <c r="BF13" i="41"/>
  <c r="BE13" i="41"/>
  <c r="BD13" i="41"/>
  <c r="BC13" i="41"/>
  <c r="BB13" i="41"/>
  <c r="BA13" i="41"/>
  <c r="AZ13" i="41"/>
  <c r="AY13" i="41"/>
  <c r="AS13" i="41"/>
  <c r="AR13" i="41"/>
  <c r="AQ13" i="41"/>
  <c r="AP13" i="41"/>
  <c r="AO13" i="41"/>
  <c r="AN13" i="41"/>
  <c r="AM13" i="41"/>
  <c r="AL13" i="41"/>
  <c r="AK13" i="41"/>
  <c r="AJ13" i="41"/>
  <c r="AI13" i="41"/>
  <c r="AH13" i="41"/>
  <c r="AG13" i="41"/>
  <c r="AF13" i="41"/>
  <c r="AE13" i="41"/>
  <c r="AD13" i="41"/>
  <c r="AC13" i="41"/>
  <c r="AB13" i="41"/>
  <c r="AA13" i="41"/>
  <c r="Z13" i="41"/>
  <c r="Y13" i="41"/>
  <c r="X13" i="41"/>
  <c r="W13" i="41"/>
  <c r="V13" i="41"/>
  <c r="U13" i="41"/>
  <c r="T13" i="41"/>
  <c r="S13" i="41"/>
  <c r="R13" i="41"/>
  <c r="Q13" i="41"/>
  <c r="P13" i="41"/>
  <c r="O13" i="41"/>
  <c r="N13" i="41"/>
  <c r="M13" i="41"/>
  <c r="L13" i="41"/>
  <c r="EP12" i="41"/>
  <c r="EO12" i="41"/>
  <c r="EN12" i="41"/>
  <c r="EM12" i="41"/>
  <c r="EL12" i="41"/>
  <c r="EK12" i="41"/>
  <c r="EI12" i="41"/>
  <c r="EH12" i="41"/>
  <c r="EF12" i="41"/>
  <c r="EE12" i="41"/>
  <c r="EC12" i="41"/>
  <c r="EB12" i="41"/>
  <c r="EA12" i="41"/>
  <c r="DZ12" i="41"/>
  <c r="DY12" i="41"/>
  <c r="DX12" i="41"/>
  <c r="DW12" i="41"/>
  <c r="DV12" i="41"/>
  <c r="DU12" i="41"/>
  <c r="DT12" i="41"/>
  <c r="DS12" i="41"/>
  <c r="DR12" i="41"/>
  <c r="DQ12" i="41"/>
  <c r="DP12" i="41"/>
  <c r="DO12" i="41"/>
  <c r="DL12" i="41"/>
  <c r="DK12" i="41"/>
  <c r="DJ12" i="41"/>
  <c r="DI12" i="41"/>
  <c r="DH12" i="41"/>
  <c r="DG12" i="41"/>
  <c r="DF12" i="41"/>
  <c r="DE12" i="41"/>
  <c r="DD12" i="41"/>
  <c r="DC12" i="41"/>
  <c r="DB12" i="41"/>
  <c r="DA12" i="41"/>
  <c r="CZ12" i="41"/>
  <c r="CY12" i="41"/>
  <c r="CX12" i="41"/>
  <c r="CU12" i="41"/>
  <c r="CT12" i="41"/>
  <c r="CS12" i="41"/>
  <c r="CR12" i="41"/>
  <c r="CQ12" i="41"/>
  <c r="CP12" i="41"/>
  <c r="CO12" i="41"/>
  <c r="CN12" i="41"/>
  <c r="CM12" i="41"/>
  <c r="CL12" i="41"/>
  <c r="CK12" i="41"/>
  <c r="CJ12" i="41"/>
  <c r="CI12" i="41"/>
  <c r="CH12" i="41"/>
  <c r="CG12" i="41"/>
  <c r="CD12" i="41"/>
  <c r="CC12" i="41"/>
  <c r="CB12" i="41"/>
  <c r="CA12" i="41"/>
  <c r="BZ12" i="41"/>
  <c r="BY12" i="41"/>
  <c r="BX12" i="41"/>
  <c r="BW12" i="41"/>
  <c r="BV12" i="41"/>
  <c r="BU12" i="41"/>
  <c r="BT12" i="41"/>
  <c r="BS12" i="41"/>
  <c r="BR12" i="41"/>
  <c r="BQ12" i="41"/>
  <c r="BP12" i="41"/>
  <c r="BM12" i="41"/>
  <c r="BL12" i="41"/>
  <c r="BK12" i="41"/>
  <c r="BJ12" i="41"/>
  <c r="BI12" i="41"/>
  <c r="BH12" i="41"/>
  <c r="BG12" i="41"/>
  <c r="BF12" i="41"/>
  <c r="BE12" i="41"/>
  <c r="BD12" i="41"/>
  <c r="BC12" i="41"/>
  <c r="BB12" i="41"/>
  <c r="BA12" i="41"/>
  <c r="AZ12" i="41"/>
  <c r="AY12" i="41"/>
  <c r="AS12" i="41"/>
  <c r="AR12" i="41"/>
  <c r="AQ12" i="41"/>
  <c r="AP12" i="41"/>
  <c r="AO12" i="41"/>
  <c r="AN12" i="41"/>
  <c r="AM12" i="41"/>
  <c r="AL12" i="41"/>
  <c r="AK12" i="41"/>
  <c r="AJ12" i="41"/>
  <c r="AI12" i="41"/>
  <c r="AH12" i="41"/>
  <c r="AG12" i="41"/>
  <c r="AF12" i="41"/>
  <c r="AE12" i="41"/>
  <c r="AD12" i="41"/>
  <c r="AC12" i="41"/>
  <c r="AB12" i="41"/>
  <c r="AA12" i="41"/>
  <c r="Z12" i="41"/>
  <c r="Y12" i="41"/>
  <c r="X12" i="41"/>
  <c r="W12" i="41"/>
  <c r="V12" i="41"/>
  <c r="U12" i="41"/>
  <c r="T12" i="41"/>
  <c r="S12" i="41"/>
  <c r="R12" i="41"/>
  <c r="Q12" i="41"/>
  <c r="P12" i="41"/>
  <c r="O12" i="41"/>
  <c r="N12" i="41"/>
  <c r="M12" i="41"/>
  <c r="L12" i="41"/>
  <c r="EP11" i="41"/>
  <c r="EO11" i="41"/>
  <c r="EN11" i="41"/>
  <c r="EM11" i="41"/>
  <c r="EL11" i="41"/>
  <c r="EK11" i="41"/>
  <c r="EI11" i="41"/>
  <c r="EH11" i="41"/>
  <c r="EF11" i="41"/>
  <c r="EE11" i="41"/>
  <c r="EC11" i="41"/>
  <c r="EB11" i="41"/>
  <c r="EA11" i="41"/>
  <c r="DZ11" i="41"/>
  <c r="DY11" i="41"/>
  <c r="DX11" i="41"/>
  <c r="DW11" i="41"/>
  <c r="DV11" i="41"/>
  <c r="DU11" i="41"/>
  <c r="DT11" i="41"/>
  <c r="DS11" i="41"/>
  <c r="DR11" i="41"/>
  <c r="DQ11" i="41"/>
  <c r="DP11" i="41"/>
  <c r="DO11" i="41"/>
  <c r="DL11" i="41"/>
  <c r="DK11" i="41"/>
  <c r="DJ11" i="41"/>
  <c r="DI11" i="41"/>
  <c r="DH11" i="41"/>
  <c r="DG11" i="41"/>
  <c r="DF11" i="41"/>
  <c r="DE11" i="41"/>
  <c r="DD11" i="41"/>
  <c r="DC11" i="41"/>
  <c r="DB11" i="41"/>
  <c r="DA11" i="41"/>
  <c r="CZ11" i="41"/>
  <c r="CY11" i="41"/>
  <c r="CX11" i="41"/>
  <c r="CU11" i="41"/>
  <c r="CT11" i="41"/>
  <c r="CS11" i="41"/>
  <c r="CR11" i="41"/>
  <c r="CQ11" i="41"/>
  <c r="CP11" i="41"/>
  <c r="CO11" i="41"/>
  <c r="CN11" i="41"/>
  <c r="CM11" i="41"/>
  <c r="CL11" i="41"/>
  <c r="CK11" i="41"/>
  <c r="CJ11" i="41"/>
  <c r="CI11" i="41"/>
  <c r="CH11" i="41"/>
  <c r="CG11" i="41"/>
  <c r="CD11" i="41"/>
  <c r="CC11" i="41"/>
  <c r="CB11" i="41"/>
  <c r="CA11" i="41"/>
  <c r="BZ11" i="41"/>
  <c r="BY11" i="41"/>
  <c r="BX11" i="41"/>
  <c r="BW11" i="41"/>
  <c r="BV11" i="41"/>
  <c r="BU11" i="41"/>
  <c r="BT11" i="41"/>
  <c r="BS11" i="41"/>
  <c r="BR11" i="41"/>
  <c r="BQ11" i="41"/>
  <c r="BP11" i="41"/>
  <c r="BM11" i="41"/>
  <c r="BL11" i="41"/>
  <c r="BK11" i="41"/>
  <c r="BJ11" i="41"/>
  <c r="BI11" i="41"/>
  <c r="BH11" i="41"/>
  <c r="BG11" i="41"/>
  <c r="BF11" i="41"/>
  <c r="BE11" i="41"/>
  <c r="BD11" i="41"/>
  <c r="BC11" i="41"/>
  <c r="BB11" i="41"/>
  <c r="BA11" i="41"/>
  <c r="AZ11" i="41"/>
  <c r="AY11" i="41"/>
  <c r="AS11" i="41"/>
  <c r="AR11" i="41"/>
  <c r="AQ11" i="41"/>
  <c r="AP11" i="41"/>
  <c r="AO11" i="41"/>
  <c r="AN11" i="41"/>
  <c r="AM11" i="41"/>
  <c r="AL11" i="41"/>
  <c r="AK11" i="41"/>
  <c r="AJ11" i="41"/>
  <c r="AI11" i="41"/>
  <c r="AH11" i="41"/>
  <c r="AG11" i="41"/>
  <c r="AF11" i="41"/>
  <c r="AE11" i="41"/>
  <c r="AD11" i="41"/>
  <c r="AC11" i="41"/>
  <c r="AB11" i="41"/>
  <c r="AA11" i="41"/>
  <c r="Z11" i="41"/>
  <c r="Y11" i="41"/>
  <c r="X11" i="41"/>
  <c r="W11" i="41"/>
  <c r="V11" i="41"/>
  <c r="U11" i="41"/>
  <c r="T11" i="41"/>
  <c r="S11" i="41"/>
  <c r="R11" i="41"/>
  <c r="Q11" i="41"/>
  <c r="P11" i="41"/>
  <c r="O11" i="41"/>
  <c r="N11" i="41"/>
  <c r="M11" i="41"/>
  <c r="L11" i="41"/>
  <c r="EP10" i="41"/>
  <c r="EO10" i="41"/>
  <c r="EN10" i="41"/>
  <c r="EM10" i="41"/>
  <c r="EL10" i="41"/>
  <c r="EK10" i="41"/>
  <c r="EI10" i="41"/>
  <c r="EH10" i="41"/>
  <c r="EF10" i="41"/>
  <c r="EE10" i="41"/>
  <c r="EC10" i="41"/>
  <c r="EB10" i="41"/>
  <c r="EA10" i="41"/>
  <c r="DZ10" i="41"/>
  <c r="DY10" i="41"/>
  <c r="DX10" i="41"/>
  <c r="DW10" i="41"/>
  <c r="DV10" i="41"/>
  <c r="DU10" i="41"/>
  <c r="DT10" i="41"/>
  <c r="DS10" i="41"/>
  <c r="DR10" i="41"/>
  <c r="DQ10" i="41"/>
  <c r="DP10" i="41"/>
  <c r="DO10" i="41"/>
  <c r="DL10" i="41"/>
  <c r="DK10" i="41"/>
  <c r="DJ10" i="41"/>
  <c r="DI10" i="41"/>
  <c r="DH10" i="41"/>
  <c r="DG10" i="41"/>
  <c r="DF10" i="41"/>
  <c r="DE10" i="41"/>
  <c r="DD10" i="41"/>
  <c r="DC10" i="41"/>
  <c r="DB10" i="41"/>
  <c r="DA10" i="41"/>
  <c r="CZ10" i="41"/>
  <c r="CY10" i="41"/>
  <c r="CX10" i="41"/>
  <c r="CU10" i="41"/>
  <c r="CT10" i="41"/>
  <c r="CS10" i="41"/>
  <c r="CR10" i="41"/>
  <c r="CQ10" i="41"/>
  <c r="CP10" i="41"/>
  <c r="CO10" i="41"/>
  <c r="CN10" i="41"/>
  <c r="CM10" i="41"/>
  <c r="CL10" i="41"/>
  <c r="CK10" i="41"/>
  <c r="CJ10" i="41"/>
  <c r="CI10" i="41"/>
  <c r="CH10" i="41"/>
  <c r="CG10" i="41"/>
  <c r="CD10" i="41"/>
  <c r="CC10" i="41"/>
  <c r="CB10" i="41"/>
  <c r="CA10" i="41"/>
  <c r="BZ10" i="41"/>
  <c r="BY10" i="41"/>
  <c r="BX10" i="41"/>
  <c r="BW10" i="41"/>
  <c r="BV10" i="41"/>
  <c r="BU10" i="41"/>
  <c r="BT10" i="41"/>
  <c r="BS10" i="41"/>
  <c r="BR10" i="41"/>
  <c r="BQ10" i="41"/>
  <c r="BP10" i="41"/>
  <c r="BM10" i="41"/>
  <c r="BL10" i="41"/>
  <c r="BK10" i="41"/>
  <c r="BJ10" i="41"/>
  <c r="BI10" i="41"/>
  <c r="BH10" i="41"/>
  <c r="BG10" i="41"/>
  <c r="BF10" i="41"/>
  <c r="BE10" i="41"/>
  <c r="BD10" i="41"/>
  <c r="BC10" i="41"/>
  <c r="BB10" i="41"/>
  <c r="BA10" i="41"/>
  <c r="AZ10" i="41"/>
  <c r="AY10" i="41"/>
  <c r="AS10" i="41"/>
  <c r="AR10" i="41"/>
  <c r="AQ10" i="41"/>
  <c r="AP10" i="41"/>
  <c r="AO10" i="41"/>
  <c r="AN10" i="41"/>
  <c r="AM10" i="41"/>
  <c r="AL10" i="41"/>
  <c r="AK10" i="41"/>
  <c r="AJ10" i="41"/>
  <c r="AI10" i="41"/>
  <c r="AH10" i="41"/>
  <c r="AG10" i="41"/>
  <c r="AF10" i="41"/>
  <c r="AE10" i="41"/>
  <c r="AD10" i="41"/>
  <c r="AC10" i="41"/>
  <c r="AB10" i="41"/>
  <c r="AA10" i="41"/>
  <c r="Z10" i="41"/>
  <c r="Y10" i="41"/>
  <c r="X10" i="41"/>
  <c r="W10" i="41"/>
  <c r="V10" i="41"/>
  <c r="U10" i="41"/>
  <c r="T10" i="41"/>
  <c r="S10" i="41"/>
  <c r="R10" i="41"/>
  <c r="Q10" i="41"/>
  <c r="P10" i="41"/>
  <c r="O10" i="41"/>
  <c r="N10" i="41"/>
  <c r="M10" i="41"/>
  <c r="L10" i="41"/>
  <c r="EP9" i="41"/>
  <c r="EO9" i="41"/>
  <c r="EN9" i="41"/>
  <c r="EM9" i="41"/>
  <c r="EL9" i="41"/>
  <c r="EK9" i="41"/>
  <c r="EI9" i="41"/>
  <c r="EH9" i="41"/>
  <c r="EF9" i="41"/>
  <c r="EE9" i="41"/>
  <c r="EC9" i="41"/>
  <c r="EB9" i="41"/>
  <c r="EA9" i="41"/>
  <c r="DZ9" i="41"/>
  <c r="DY9" i="41"/>
  <c r="DX9" i="41"/>
  <c r="DW9" i="41"/>
  <c r="DV9" i="41"/>
  <c r="DU9" i="41"/>
  <c r="DT9" i="41"/>
  <c r="DS9" i="41"/>
  <c r="DR9" i="41"/>
  <c r="DQ9" i="41"/>
  <c r="DP9" i="41"/>
  <c r="DO9" i="41"/>
  <c r="DL9" i="41"/>
  <c r="DK9" i="41"/>
  <c r="DJ9" i="41"/>
  <c r="DI9" i="41"/>
  <c r="DH9" i="41"/>
  <c r="DG9" i="41"/>
  <c r="DF9" i="41"/>
  <c r="DE9" i="41"/>
  <c r="DD9" i="41"/>
  <c r="DC9" i="41"/>
  <c r="DB9" i="41"/>
  <c r="DA9" i="41"/>
  <c r="CZ9" i="41"/>
  <c r="CY9" i="41"/>
  <c r="CX9" i="41"/>
  <c r="CU9" i="41"/>
  <c r="CT9" i="41"/>
  <c r="CS9" i="41"/>
  <c r="CR9" i="41"/>
  <c r="CQ9" i="41"/>
  <c r="CP9" i="41"/>
  <c r="CO9" i="41"/>
  <c r="CN9" i="41"/>
  <c r="CM9" i="41"/>
  <c r="CL9" i="41"/>
  <c r="CK9" i="41"/>
  <c r="CJ9" i="41"/>
  <c r="CI9" i="41"/>
  <c r="CH9" i="41"/>
  <c r="CG9" i="41"/>
  <c r="CD9" i="41"/>
  <c r="CC9" i="41"/>
  <c r="CB9" i="41"/>
  <c r="CA9" i="41"/>
  <c r="BZ9" i="41"/>
  <c r="BY9" i="41"/>
  <c r="BX9" i="41"/>
  <c r="BW9" i="41"/>
  <c r="BV9" i="41"/>
  <c r="BU9" i="41"/>
  <c r="BT9" i="41"/>
  <c r="BS9" i="41"/>
  <c r="BR9" i="41"/>
  <c r="BQ9" i="41"/>
  <c r="BP9" i="41"/>
  <c r="BM9" i="41"/>
  <c r="BL9" i="41"/>
  <c r="BK9" i="41"/>
  <c r="BJ9" i="41"/>
  <c r="BI9" i="41"/>
  <c r="BH9" i="41"/>
  <c r="BG9" i="41"/>
  <c r="BF9" i="41"/>
  <c r="BE9" i="41"/>
  <c r="BD9" i="41"/>
  <c r="BC9" i="41"/>
  <c r="BB9" i="41"/>
  <c r="BA9" i="41"/>
  <c r="AZ9" i="41"/>
  <c r="AY9" i="41"/>
  <c r="AS9" i="41"/>
  <c r="AR9" i="41"/>
  <c r="AQ9" i="41"/>
  <c r="AP9" i="41"/>
  <c r="AO9" i="41"/>
  <c r="AN9" i="41"/>
  <c r="AM9" i="41"/>
  <c r="AL9" i="41"/>
  <c r="AK9" i="41"/>
  <c r="AJ9" i="41"/>
  <c r="AI9" i="41"/>
  <c r="AH9" i="41"/>
  <c r="AG9" i="41"/>
  <c r="AF9" i="41"/>
  <c r="AE9" i="41"/>
  <c r="AD9" i="41"/>
  <c r="AC9" i="41"/>
  <c r="AB9" i="41"/>
  <c r="AA9" i="41"/>
  <c r="Z9" i="41"/>
  <c r="Y9" i="41"/>
  <c r="X9" i="41"/>
  <c r="W9" i="41"/>
  <c r="V9" i="41"/>
  <c r="U9" i="41"/>
  <c r="T9" i="41"/>
  <c r="S9" i="41"/>
  <c r="R9" i="41"/>
  <c r="Q9" i="41"/>
  <c r="P9" i="41"/>
  <c r="O9" i="41"/>
  <c r="N9" i="41"/>
  <c r="M9" i="41"/>
  <c r="L9" i="41"/>
  <c r="EP8" i="41"/>
  <c r="EO8" i="41"/>
  <c r="EN8" i="41"/>
  <c r="EM8" i="41"/>
  <c r="EL8" i="41"/>
  <c r="EK8" i="41"/>
  <c r="EI8" i="41"/>
  <c r="EH8" i="41"/>
  <c r="EF8" i="41"/>
  <c r="EE8" i="41"/>
  <c r="EC8" i="41"/>
  <c r="EB8" i="41"/>
  <c r="EA8" i="41"/>
  <c r="DZ8" i="41"/>
  <c r="DY8" i="41"/>
  <c r="DX8" i="41"/>
  <c r="DW8" i="41"/>
  <c r="DV8" i="41"/>
  <c r="DU8" i="41"/>
  <c r="DT8" i="41"/>
  <c r="DS8" i="41"/>
  <c r="DR8" i="41"/>
  <c r="DQ8" i="41"/>
  <c r="DP8" i="41"/>
  <c r="DO8" i="41"/>
  <c r="DL8" i="41"/>
  <c r="DK8" i="41"/>
  <c r="DJ8" i="41"/>
  <c r="DI8" i="41"/>
  <c r="DH8" i="41"/>
  <c r="DG8" i="41"/>
  <c r="DF8" i="41"/>
  <c r="DE8" i="41"/>
  <c r="DD8" i="41"/>
  <c r="DC8" i="41"/>
  <c r="DB8" i="41"/>
  <c r="DA8" i="41"/>
  <c r="CZ8" i="41"/>
  <c r="CY8" i="41"/>
  <c r="CX8" i="41"/>
  <c r="CU8" i="41"/>
  <c r="CT8" i="41"/>
  <c r="CS8" i="41"/>
  <c r="CR8" i="41"/>
  <c r="CQ8" i="41"/>
  <c r="CP8" i="41"/>
  <c r="CO8" i="41"/>
  <c r="CN8" i="41"/>
  <c r="CM8" i="41"/>
  <c r="CL8" i="41"/>
  <c r="CK8" i="41"/>
  <c r="CJ8" i="41"/>
  <c r="CI8" i="41"/>
  <c r="CH8" i="41"/>
  <c r="CG8" i="41"/>
  <c r="CD8" i="41"/>
  <c r="CC8" i="41"/>
  <c r="CB8" i="41"/>
  <c r="CA8" i="41"/>
  <c r="BZ8" i="41"/>
  <c r="BY8" i="41"/>
  <c r="BX8" i="41"/>
  <c r="BW8" i="41"/>
  <c r="BV8" i="41"/>
  <c r="BU8" i="41"/>
  <c r="BT8" i="41"/>
  <c r="BS8" i="41"/>
  <c r="BR8" i="41"/>
  <c r="BQ8" i="41"/>
  <c r="BP8" i="41"/>
  <c r="BM8" i="41"/>
  <c r="BL8" i="41"/>
  <c r="BK8" i="41"/>
  <c r="BJ8" i="41"/>
  <c r="BI8" i="41"/>
  <c r="BH8" i="41"/>
  <c r="BG8" i="41"/>
  <c r="BF8" i="41"/>
  <c r="BE8" i="41"/>
  <c r="BD8" i="41"/>
  <c r="BC8" i="41"/>
  <c r="BB8" i="41"/>
  <c r="BA8" i="41"/>
  <c r="AZ8" i="41"/>
  <c r="AY8" i="41"/>
  <c r="AS8" i="41"/>
  <c r="AR8" i="41"/>
  <c r="AQ8" i="41"/>
  <c r="AP8" i="41"/>
  <c r="AO8" i="41"/>
  <c r="AN8" i="41"/>
  <c r="AM8" i="41"/>
  <c r="AL8" i="41"/>
  <c r="AK8" i="41"/>
  <c r="AJ8" i="41"/>
  <c r="AI8" i="41"/>
  <c r="AH8" i="41"/>
  <c r="AG8" i="41"/>
  <c r="AF8" i="41"/>
  <c r="AE8" i="41"/>
  <c r="AD8" i="41"/>
  <c r="AC8" i="41"/>
  <c r="AB8" i="41"/>
  <c r="AA8" i="41"/>
  <c r="Z8" i="41"/>
  <c r="Y8" i="41"/>
  <c r="X8" i="41"/>
  <c r="W8" i="41"/>
  <c r="V8" i="41"/>
  <c r="U8" i="41"/>
  <c r="T8" i="41"/>
  <c r="S8" i="41"/>
  <c r="R8" i="41"/>
  <c r="Q8" i="41"/>
  <c r="P8" i="41"/>
  <c r="O8" i="41"/>
  <c r="N8" i="41"/>
  <c r="M8" i="41"/>
  <c r="L8" i="41"/>
  <c r="EP7" i="41"/>
  <c r="EO7" i="41"/>
  <c r="EN7" i="41"/>
  <c r="EM7" i="41"/>
  <c r="EL7" i="41"/>
  <c r="EK7" i="41"/>
  <c r="EI7" i="41"/>
  <c r="EH7" i="41"/>
  <c r="EF7" i="41"/>
  <c r="EE7" i="41"/>
  <c r="EC7" i="41"/>
  <c r="EB7" i="41"/>
  <c r="EA7" i="41"/>
  <c r="DZ7" i="41"/>
  <c r="DY7" i="41"/>
  <c r="DX7" i="41"/>
  <c r="DW7" i="41"/>
  <c r="DV7" i="41"/>
  <c r="DU7" i="41"/>
  <c r="DT7" i="41"/>
  <c r="DS7" i="41"/>
  <c r="DR7" i="41"/>
  <c r="DQ7" i="41"/>
  <c r="DP7" i="41"/>
  <c r="DO7" i="41"/>
  <c r="DL7" i="41"/>
  <c r="DK7" i="41"/>
  <c r="DJ7" i="41"/>
  <c r="DI7" i="41"/>
  <c r="DH7" i="41"/>
  <c r="DG7" i="41"/>
  <c r="DF7" i="41"/>
  <c r="DE7" i="41"/>
  <c r="DD7" i="41"/>
  <c r="DC7" i="41"/>
  <c r="DB7" i="41"/>
  <c r="DA7" i="41"/>
  <c r="CZ7" i="41"/>
  <c r="CY7" i="41"/>
  <c r="CX7" i="41"/>
  <c r="CU7" i="41"/>
  <c r="CT7" i="41"/>
  <c r="CS7" i="41"/>
  <c r="CR7" i="41"/>
  <c r="CQ7" i="41"/>
  <c r="CP7" i="41"/>
  <c r="CO7" i="41"/>
  <c r="CN7" i="41"/>
  <c r="CM7" i="41"/>
  <c r="CL7" i="41"/>
  <c r="CK7" i="41"/>
  <c r="CJ7" i="41"/>
  <c r="CI7" i="41"/>
  <c r="CH7" i="41"/>
  <c r="CG7" i="41"/>
  <c r="CD7" i="41"/>
  <c r="CC7" i="41"/>
  <c r="CB7" i="41"/>
  <c r="CA7" i="41"/>
  <c r="BZ7" i="41"/>
  <c r="BY7" i="41"/>
  <c r="BX7" i="41"/>
  <c r="BW7" i="41"/>
  <c r="BV7" i="41"/>
  <c r="BU7" i="41"/>
  <c r="BT7" i="41"/>
  <c r="BS7" i="41"/>
  <c r="BR7" i="41"/>
  <c r="BQ7" i="41"/>
  <c r="BP7" i="41"/>
  <c r="BM7" i="41"/>
  <c r="BL7" i="41"/>
  <c r="BK7" i="41"/>
  <c r="BJ7" i="41"/>
  <c r="BI7" i="41"/>
  <c r="BH7" i="41"/>
  <c r="BG7" i="41"/>
  <c r="BF7" i="41"/>
  <c r="BE7" i="41"/>
  <c r="BD7" i="41"/>
  <c r="BC7" i="41"/>
  <c r="BB7" i="41"/>
  <c r="BA7" i="41"/>
  <c r="AZ7" i="41"/>
  <c r="AY7" i="41"/>
  <c r="AS7" i="41"/>
  <c r="AR7" i="41"/>
  <c r="AQ7" i="41"/>
  <c r="AP7" i="41"/>
  <c r="AO7" i="41"/>
  <c r="AN7" i="41"/>
  <c r="AM7" i="41"/>
  <c r="AL7" i="41"/>
  <c r="AK7" i="41"/>
  <c r="AJ7" i="41"/>
  <c r="AI7" i="41"/>
  <c r="AH7" i="41"/>
  <c r="AG7" i="41"/>
  <c r="AF7" i="41"/>
  <c r="AE7" i="41"/>
  <c r="AD7" i="41"/>
  <c r="AC7" i="41"/>
  <c r="AB7" i="41"/>
  <c r="AA7" i="41"/>
  <c r="Z7" i="41"/>
  <c r="Y7" i="41"/>
  <c r="X7" i="41"/>
  <c r="W7" i="41"/>
  <c r="V7" i="41"/>
  <c r="U7" i="41"/>
  <c r="T7" i="41"/>
  <c r="S7" i="41"/>
  <c r="R7" i="41"/>
  <c r="Q7" i="41"/>
  <c r="P7" i="41"/>
  <c r="O7" i="41"/>
  <c r="N7" i="41"/>
  <c r="M7" i="41"/>
  <c r="L7" i="41"/>
  <c r="EP6" i="41"/>
  <c r="EO6" i="41"/>
  <c r="EN6" i="41"/>
  <c r="EM6" i="41"/>
  <c r="EL6" i="41"/>
  <c r="EK6" i="41"/>
  <c r="EI6" i="41"/>
  <c r="EH6" i="41"/>
  <c r="EF6" i="41"/>
  <c r="EE6" i="41"/>
  <c r="EC6" i="41"/>
  <c r="EB6" i="41"/>
  <c r="EA6" i="41"/>
  <c r="DZ6" i="41"/>
  <c r="DY6" i="41"/>
  <c r="DX6" i="41"/>
  <c r="DW6" i="41"/>
  <c r="DV6" i="41"/>
  <c r="DU6" i="41"/>
  <c r="DT6" i="41"/>
  <c r="DS6" i="41"/>
  <c r="DR6" i="41"/>
  <c r="DQ6" i="41"/>
  <c r="DP6" i="41"/>
  <c r="DO6" i="41"/>
  <c r="DL6" i="41"/>
  <c r="DK6" i="41"/>
  <c r="DJ6" i="41"/>
  <c r="DI6" i="41"/>
  <c r="DH6" i="41"/>
  <c r="DG6" i="41"/>
  <c r="DF6" i="41"/>
  <c r="DE6" i="41"/>
  <c r="DD6" i="41"/>
  <c r="DC6" i="41"/>
  <c r="DB6" i="41"/>
  <c r="DA6" i="41"/>
  <c r="CZ6" i="41"/>
  <c r="CY6" i="41"/>
  <c r="CX6" i="41"/>
  <c r="CU6" i="41"/>
  <c r="CT6" i="41"/>
  <c r="CS6" i="41"/>
  <c r="CR6" i="41"/>
  <c r="CQ6" i="41"/>
  <c r="CP6" i="41"/>
  <c r="CO6" i="41"/>
  <c r="CN6" i="41"/>
  <c r="CM6" i="41"/>
  <c r="CL6" i="41"/>
  <c r="CK6" i="41"/>
  <c r="CJ6" i="41"/>
  <c r="CI6" i="41"/>
  <c r="CH6" i="41"/>
  <c r="CG6" i="41"/>
  <c r="CD6" i="41"/>
  <c r="CC6" i="41"/>
  <c r="CB6" i="41"/>
  <c r="CA6" i="41"/>
  <c r="BZ6" i="41"/>
  <c r="BY6" i="41"/>
  <c r="BX6" i="41"/>
  <c r="BW6" i="41"/>
  <c r="BV6" i="41"/>
  <c r="BU6" i="41"/>
  <c r="BT6" i="41"/>
  <c r="BS6" i="41"/>
  <c r="BR6" i="41"/>
  <c r="BQ6" i="41"/>
  <c r="BP6" i="41"/>
  <c r="BM6" i="41"/>
  <c r="BL6" i="41"/>
  <c r="BK6" i="41"/>
  <c r="BJ6" i="41"/>
  <c r="BI6" i="41"/>
  <c r="BH6" i="41"/>
  <c r="BG6" i="41"/>
  <c r="BF6" i="41"/>
  <c r="BE6" i="41"/>
  <c r="BD6" i="41"/>
  <c r="BC6" i="41"/>
  <c r="BB6" i="41"/>
  <c r="BA6" i="41"/>
  <c r="AZ6" i="41"/>
  <c r="AY6" i="41"/>
  <c r="AS6" i="41"/>
  <c r="AR6" i="41"/>
  <c r="AQ6" i="41"/>
  <c r="AP6" i="41"/>
  <c r="AO6" i="41"/>
  <c r="AN6" i="41"/>
  <c r="AM6" i="41"/>
  <c r="AL6" i="41"/>
  <c r="AK6" i="41"/>
  <c r="AJ6" i="41"/>
  <c r="AI6" i="41"/>
  <c r="AH6" i="41"/>
  <c r="AG6" i="41"/>
  <c r="AF6" i="41"/>
  <c r="AE6" i="41"/>
  <c r="AD6" i="41"/>
  <c r="AC6" i="41"/>
  <c r="AB6" i="41"/>
  <c r="AA6" i="41"/>
  <c r="Z6" i="41"/>
  <c r="Y6" i="41"/>
  <c r="X6" i="41"/>
  <c r="W6" i="41"/>
  <c r="V6" i="41"/>
  <c r="U6" i="41"/>
  <c r="T6" i="41"/>
  <c r="S6" i="41"/>
  <c r="R6" i="41"/>
  <c r="Q6" i="41"/>
  <c r="P6" i="41"/>
  <c r="O6" i="41"/>
  <c r="N6" i="41"/>
  <c r="M6" i="41"/>
  <c r="L6" i="41"/>
  <c r="EP5" i="41"/>
  <c r="EO5" i="41"/>
  <c r="EN5" i="41"/>
  <c r="EM5" i="41"/>
  <c r="EL5" i="41"/>
  <c r="EK5" i="41"/>
  <c r="EI5" i="41"/>
  <c r="EH5" i="41"/>
  <c r="EF5" i="41"/>
  <c r="EE5" i="41"/>
  <c r="EC5" i="41"/>
  <c r="EB5" i="41"/>
  <c r="EA5" i="41"/>
  <c r="DZ5" i="41"/>
  <c r="DY5" i="41"/>
  <c r="DX5" i="41"/>
  <c r="DW5" i="41"/>
  <c r="DV5" i="41"/>
  <c r="DU5" i="41"/>
  <c r="DT5" i="41"/>
  <c r="DS5" i="41"/>
  <c r="DR5" i="41"/>
  <c r="DQ5" i="41"/>
  <c r="DP5" i="41"/>
  <c r="DO5" i="41"/>
  <c r="DL5" i="41"/>
  <c r="DK5" i="41"/>
  <c r="DJ5" i="41"/>
  <c r="DI5" i="41"/>
  <c r="DH5" i="41"/>
  <c r="DG5" i="41"/>
  <c r="DF5" i="41"/>
  <c r="DE5" i="41"/>
  <c r="DD5" i="41"/>
  <c r="DC5" i="41"/>
  <c r="DB5" i="41"/>
  <c r="DA5" i="41"/>
  <c r="CZ5" i="41"/>
  <c r="CY5" i="41"/>
  <c r="CX5" i="41"/>
  <c r="CU5" i="41"/>
  <c r="CT5" i="41"/>
  <c r="CS5" i="41"/>
  <c r="CR5" i="41"/>
  <c r="CQ5" i="41"/>
  <c r="CP5" i="41"/>
  <c r="CO5" i="41"/>
  <c r="CN5" i="41"/>
  <c r="CM5" i="41"/>
  <c r="CL5" i="41"/>
  <c r="CK5" i="41"/>
  <c r="CJ5" i="41"/>
  <c r="CI5" i="41"/>
  <c r="CH5" i="41"/>
  <c r="CG5" i="41"/>
  <c r="CD5" i="41"/>
  <c r="CC5" i="41"/>
  <c r="CB5" i="41"/>
  <c r="CA5" i="41"/>
  <c r="BZ5" i="41"/>
  <c r="BY5" i="41"/>
  <c r="BX5" i="41"/>
  <c r="BW5" i="41"/>
  <c r="BV5" i="41"/>
  <c r="BU5" i="41"/>
  <c r="BT5" i="41"/>
  <c r="BS5" i="41"/>
  <c r="BR5" i="41"/>
  <c r="BQ5" i="41"/>
  <c r="BP5" i="41"/>
  <c r="BM5" i="41"/>
  <c r="BL5" i="41"/>
  <c r="BK5" i="41"/>
  <c r="BJ5" i="41"/>
  <c r="BI5" i="41"/>
  <c r="BH5" i="41"/>
  <c r="BG5" i="41"/>
  <c r="BF5" i="41"/>
  <c r="BE5" i="41"/>
  <c r="BD5" i="41"/>
  <c r="BC5" i="41"/>
  <c r="BB5" i="41"/>
  <c r="BA5" i="41"/>
  <c r="AZ5" i="41"/>
  <c r="AY5" i="41"/>
  <c r="AS5" i="41"/>
  <c r="AR5" i="41"/>
  <c r="AQ5" i="41"/>
  <c r="AP5" i="41"/>
  <c r="AO5" i="41"/>
  <c r="AN5" i="41"/>
  <c r="AM5" i="41"/>
  <c r="AL5" i="41"/>
  <c r="AK5" i="41"/>
  <c r="AJ5" i="41"/>
  <c r="AI5" i="41"/>
  <c r="AH5" i="41"/>
  <c r="AG5" i="41"/>
  <c r="AF5" i="41"/>
  <c r="AE5" i="41"/>
  <c r="AD5" i="41"/>
  <c r="AC5" i="41"/>
  <c r="AB5" i="41"/>
  <c r="AA5" i="41"/>
  <c r="Z5" i="41"/>
  <c r="Y5" i="41"/>
  <c r="X5" i="41"/>
  <c r="W5" i="41"/>
  <c r="V5" i="41"/>
  <c r="U5" i="41"/>
  <c r="T5" i="41"/>
  <c r="S5" i="41"/>
  <c r="R5" i="41"/>
  <c r="Q5" i="41"/>
  <c r="P5" i="41"/>
  <c r="O5" i="41"/>
  <c r="N5" i="41"/>
  <c r="M5" i="41"/>
  <c r="L5" i="41"/>
  <c r="FP4" i="41"/>
  <c r="FO4" i="41"/>
  <c r="FN4" i="41"/>
  <c r="FM4" i="41"/>
  <c r="FL4" i="41"/>
  <c r="FK4" i="41"/>
  <c r="FJ4" i="41"/>
  <c r="FI4" i="41"/>
  <c r="FH4" i="41"/>
  <c r="FG4" i="41"/>
  <c r="FF4" i="41"/>
  <c r="FE4" i="41"/>
  <c r="EP4" i="41"/>
  <c r="EO4" i="41"/>
  <c r="EN4" i="41"/>
  <c r="EM4" i="41"/>
  <c r="EL4" i="41"/>
  <c r="EK4" i="41"/>
  <c r="EI4" i="41"/>
  <c r="EH4" i="41"/>
  <c r="EF4" i="41"/>
  <c r="EE4" i="41"/>
  <c r="EK2" i="41"/>
  <c r="EN2" i="41"/>
  <c r="EM2" i="41"/>
  <c r="EL2" i="41"/>
  <c r="DW2" i="41"/>
  <c r="DV2" i="41"/>
  <c r="DU2" i="41"/>
  <c r="DT2" i="41"/>
  <c r="DS2" i="41"/>
  <c r="DR2" i="41"/>
  <c r="DQ2" i="41"/>
  <c r="DP2" i="41"/>
  <c r="DO2" i="41"/>
  <c r="EC4" i="41"/>
  <c r="EB4" i="41"/>
  <c r="EA4" i="41"/>
  <c r="DZ4" i="41"/>
  <c r="DY4" i="41"/>
  <c r="DX4" i="41"/>
  <c r="DW4" i="41"/>
  <c r="DV4" i="41"/>
  <c r="DU4" i="41"/>
  <c r="DT4" i="41"/>
  <c r="DS4" i="41"/>
  <c r="DR4" i="41"/>
  <c r="DQ4" i="41"/>
  <c r="DP4" i="41"/>
  <c r="DO4" i="41"/>
  <c r="DL4" i="41"/>
  <c r="DK4" i="41"/>
  <c r="DJ4" i="41"/>
  <c r="DF2" i="41"/>
  <c r="DE2" i="41"/>
  <c r="DD2" i="41"/>
  <c r="DC2" i="41"/>
  <c r="DB2" i="41"/>
  <c r="DA2" i="41"/>
  <c r="CZ2" i="41"/>
  <c r="CY2" i="41"/>
  <c r="CX2" i="41"/>
  <c r="CU4" i="41"/>
  <c r="CT4" i="41"/>
  <c r="CS4" i="41"/>
  <c r="DI4" i="41"/>
  <c r="DH4" i="41"/>
  <c r="DG4" i="41"/>
  <c r="DF4" i="41"/>
  <c r="DE4" i="41"/>
  <c r="DD4" i="41"/>
  <c r="DC4" i="41"/>
  <c r="DB4" i="41"/>
  <c r="DA4" i="41"/>
  <c r="CZ4" i="41"/>
  <c r="CY4" i="41"/>
  <c r="CX4" i="41"/>
  <c r="CR4" i="41"/>
  <c r="CQ4" i="41"/>
  <c r="CP4" i="41"/>
  <c r="CO4" i="41"/>
  <c r="CN4" i="41"/>
  <c r="CM4" i="41"/>
  <c r="CL4" i="41"/>
  <c r="CK4" i="41"/>
  <c r="CJ4" i="41"/>
  <c r="CI4" i="41"/>
  <c r="CH4" i="41"/>
  <c r="CG4" i="41"/>
  <c r="CO2" i="41"/>
  <c r="CN2" i="41"/>
  <c r="CM2" i="41"/>
  <c r="CL2" i="41"/>
  <c r="CK2" i="41"/>
  <c r="CJ2" i="41"/>
  <c r="CI2" i="41"/>
  <c r="CH2" i="41"/>
  <c r="CG2" i="41"/>
  <c r="BX2" i="41"/>
  <c r="BW2" i="41"/>
  <c r="BV2" i="41"/>
  <c r="BU2" i="41"/>
  <c r="BT2" i="41"/>
  <c r="BS2" i="41"/>
  <c r="BR2" i="41"/>
  <c r="BQ2" i="41"/>
  <c r="BP2" i="41"/>
  <c r="CD4" i="41"/>
  <c r="CC4" i="41"/>
  <c r="CB4" i="41"/>
  <c r="CA4" i="41"/>
  <c r="BZ4" i="41"/>
  <c r="BY4" i="41"/>
  <c r="BX4" i="41"/>
  <c r="BW4" i="41"/>
  <c r="BV4" i="41"/>
  <c r="BU4" i="41"/>
  <c r="BT4" i="41"/>
  <c r="BS4" i="41"/>
  <c r="BR4" i="41"/>
  <c r="BQ4" i="41"/>
  <c r="BP4" i="41"/>
  <c r="BG2" i="41"/>
  <c r="BF2" i="41"/>
  <c r="BE2" i="41"/>
  <c r="BD2" i="41"/>
  <c r="BC2" i="41"/>
  <c r="BB2" i="41"/>
  <c r="BA2" i="41"/>
  <c r="AZ2" i="41"/>
  <c r="AY2" i="41"/>
  <c r="BM4" i="41"/>
  <c r="BL4" i="41"/>
  <c r="BK4" i="41"/>
  <c r="BJ4" i="41"/>
  <c r="BI4" i="41"/>
  <c r="BH4" i="41"/>
  <c r="BG4" i="41"/>
  <c r="BF4" i="41"/>
  <c r="BE4" i="41"/>
  <c r="BD4" i="41"/>
  <c r="BC4" i="41"/>
  <c r="BB4" i="41"/>
  <c r="BA4" i="41"/>
  <c r="AZ4" i="41"/>
  <c r="AY4" i="41"/>
  <c r="AS4" i="41"/>
  <c r="AR4" i="41"/>
  <c r="AQ4" i="41"/>
  <c r="AP4" i="41"/>
  <c r="AO4" i="41"/>
  <c r="AN4" i="41"/>
  <c r="AM4" i="41"/>
  <c r="AL4" i="41"/>
  <c r="AK4" i="41"/>
  <c r="AJ4" i="41"/>
  <c r="AI4" i="41"/>
  <c r="AH4" i="41"/>
  <c r="AG4" i="41"/>
  <c r="AF4" i="41"/>
  <c r="AE4" i="41"/>
  <c r="AD4" i="41"/>
  <c r="AC4" i="41"/>
  <c r="AB4" i="41"/>
  <c r="AA4" i="41"/>
  <c r="Z4" i="41"/>
  <c r="Y4" i="41"/>
  <c r="X4" i="41"/>
  <c r="W4" i="41"/>
  <c r="V4" i="41"/>
  <c r="U4" i="41"/>
  <c r="T4" i="41"/>
  <c r="S4" i="41"/>
  <c r="R4" i="41"/>
  <c r="Q4" i="41"/>
  <c r="P4" i="41"/>
  <c r="O4" i="41"/>
  <c r="N4" i="41"/>
  <c r="M4" i="41"/>
  <c r="L4" i="41"/>
  <c r="B2" i="41"/>
  <c r="K2" i="41"/>
  <c r="J2" i="41"/>
  <c r="I2" i="41"/>
  <c r="H2" i="41"/>
  <c r="G2" i="41"/>
  <c r="F2" i="41"/>
  <c r="E2" i="41"/>
  <c r="D2" i="41"/>
  <c r="C2" i="41"/>
  <c r="ED1" i="41"/>
  <c r="EG1" i="41"/>
  <c r="EJ1" i="41"/>
  <c r="FE1" i="41"/>
  <c r="FP2" i="41"/>
  <c r="FO2" i="41"/>
  <c r="FN2" i="41"/>
  <c r="FM2" i="41"/>
  <c r="FL2" i="41"/>
  <c r="FK2" i="41"/>
  <c r="FJ2" i="41"/>
  <c r="FI2" i="41"/>
  <c r="FH2" i="41"/>
  <c r="FG2" i="41"/>
  <c r="FF2" i="41"/>
  <c r="FE2" i="41"/>
  <c r="AW3" i="40"/>
  <c r="BN28" i="40"/>
  <c r="BM28" i="40"/>
  <c r="BL28" i="40"/>
  <c r="BK28" i="40"/>
  <c r="BJ28" i="40"/>
  <c r="BI28" i="40"/>
  <c r="BH28" i="40"/>
  <c r="BG28" i="40"/>
  <c r="BF28" i="40"/>
  <c r="BE28" i="40"/>
  <c r="BD28" i="40"/>
  <c r="BC28" i="40"/>
  <c r="BB28" i="40"/>
  <c r="BA28" i="40"/>
  <c r="AZ28" i="40"/>
  <c r="AY28" i="40"/>
  <c r="AX28" i="40"/>
  <c r="AW28" i="40"/>
  <c r="AV28" i="40"/>
  <c r="AU28" i="40"/>
  <c r="AT28" i="40"/>
  <c r="AS28" i="40"/>
  <c r="AR28" i="40"/>
  <c r="AQ28" i="40"/>
  <c r="AP28" i="40"/>
  <c r="AO28" i="40"/>
  <c r="AN28" i="40"/>
  <c r="AM28" i="40"/>
  <c r="AL28" i="40"/>
  <c r="AK28" i="40"/>
  <c r="AJ28" i="40"/>
  <c r="AI28" i="40"/>
  <c r="AH28" i="40"/>
  <c r="AG28" i="40"/>
  <c r="AF28" i="40"/>
  <c r="AE28" i="40"/>
  <c r="AD28" i="40"/>
  <c r="AC28" i="40"/>
  <c r="AB28" i="40"/>
  <c r="AA28" i="40"/>
  <c r="Z28" i="40"/>
  <c r="Y28" i="40"/>
  <c r="X28" i="40"/>
  <c r="W28" i="40"/>
  <c r="V28" i="40"/>
  <c r="U28" i="40"/>
  <c r="T28" i="40"/>
  <c r="S28" i="40"/>
  <c r="R28" i="40"/>
  <c r="Q28" i="40"/>
  <c r="P28" i="40"/>
  <c r="O28" i="40"/>
  <c r="N28" i="40"/>
  <c r="M28" i="40"/>
  <c r="L28" i="40"/>
  <c r="K28" i="40"/>
  <c r="J28" i="40"/>
  <c r="I28" i="40"/>
  <c r="H28" i="40"/>
  <c r="G28" i="40"/>
  <c r="F28" i="40"/>
  <c r="E28" i="40"/>
  <c r="D28" i="40"/>
  <c r="BN27" i="40"/>
  <c r="BM27" i="40"/>
  <c r="BL27" i="40"/>
  <c r="BK27" i="40"/>
  <c r="BJ27" i="40"/>
  <c r="BI27" i="40"/>
  <c r="BH27" i="40"/>
  <c r="BG27" i="40"/>
  <c r="BF27" i="40"/>
  <c r="BE27" i="40"/>
  <c r="BD27" i="40"/>
  <c r="BC27" i="40"/>
  <c r="BB27" i="40"/>
  <c r="BA27" i="40"/>
  <c r="AZ27" i="40"/>
  <c r="AY27" i="40"/>
  <c r="AX27" i="40"/>
  <c r="AW27" i="40"/>
  <c r="AV27" i="40"/>
  <c r="AU27" i="40"/>
  <c r="AT27" i="40"/>
  <c r="AS27" i="40"/>
  <c r="AR27" i="40"/>
  <c r="AQ27" i="40"/>
  <c r="AP27" i="40"/>
  <c r="AO27" i="40"/>
  <c r="AN27" i="40"/>
  <c r="AM27" i="40"/>
  <c r="AL27" i="40"/>
  <c r="AK27" i="40"/>
  <c r="AJ27" i="40"/>
  <c r="AI27" i="40"/>
  <c r="AH27" i="40"/>
  <c r="AG27" i="40"/>
  <c r="AF27" i="40"/>
  <c r="AE27" i="40"/>
  <c r="AD27" i="40"/>
  <c r="AC27" i="40"/>
  <c r="AB27" i="40"/>
  <c r="AA27" i="40"/>
  <c r="Z27" i="40"/>
  <c r="Y27" i="40"/>
  <c r="X27" i="40"/>
  <c r="W27" i="40"/>
  <c r="V27" i="40"/>
  <c r="U27" i="40"/>
  <c r="T27" i="40"/>
  <c r="S27" i="40"/>
  <c r="R27" i="40"/>
  <c r="Q27" i="40"/>
  <c r="P27" i="40"/>
  <c r="O27" i="40"/>
  <c r="N27" i="40"/>
  <c r="M27" i="40"/>
  <c r="L27" i="40"/>
  <c r="K27" i="40"/>
  <c r="J27" i="40"/>
  <c r="I27" i="40"/>
  <c r="H27" i="40"/>
  <c r="G27" i="40"/>
  <c r="F27" i="40"/>
  <c r="E27" i="40"/>
  <c r="D27" i="40"/>
  <c r="BN26" i="40"/>
  <c r="BM26" i="40"/>
  <c r="BL26" i="40"/>
  <c r="BK26" i="40"/>
  <c r="BJ26" i="40"/>
  <c r="BI26" i="40"/>
  <c r="BH26" i="40"/>
  <c r="BG26" i="40"/>
  <c r="BF26" i="40"/>
  <c r="BE26" i="40"/>
  <c r="BD26" i="40"/>
  <c r="BC26" i="40"/>
  <c r="BB26" i="40"/>
  <c r="BA26" i="40"/>
  <c r="AZ26" i="40"/>
  <c r="AY26" i="40"/>
  <c r="AX26" i="40"/>
  <c r="AW26" i="40"/>
  <c r="AV26" i="40"/>
  <c r="AU26" i="40"/>
  <c r="AT26" i="40"/>
  <c r="AS26" i="40"/>
  <c r="AR26" i="40"/>
  <c r="AQ26" i="40"/>
  <c r="AP26" i="40"/>
  <c r="AO26" i="40"/>
  <c r="AN26" i="40"/>
  <c r="AM26" i="40"/>
  <c r="AL26" i="40"/>
  <c r="AK26" i="40"/>
  <c r="AJ26" i="40"/>
  <c r="AI26" i="40"/>
  <c r="AH26" i="40"/>
  <c r="AG26" i="40"/>
  <c r="AF26" i="40"/>
  <c r="AE26" i="40"/>
  <c r="AD26" i="40"/>
  <c r="AC26" i="40"/>
  <c r="AB26" i="40"/>
  <c r="AA26" i="40"/>
  <c r="Z26" i="40"/>
  <c r="Y26" i="40"/>
  <c r="X26" i="40"/>
  <c r="W26" i="40"/>
  <c r="V26" i="40"/>
  <c r="U26" i="40"/>
  <c r="T26" i="40"/>
  <c r="S26" i="40"/>
  <c r="R26" i="40"/>
  <c r="Q26" i="40"/>
  <c r="P26" i="40"/>
  <c r="O26" i="40"/>
  <c r="N26" i="40"/>
  <c r="M26" i="40"/>
  <c r="L26" i="40"/>
  <c r="K26" i="40"/>
  <c r="J26" i="40"/>
  <c r="I26" i="40"/>
  <c r="H26" i="40"/>
  <c r="G26" i="40"/>
  <c r="F26" i="40"/>
  <c r="E26" i="40"/>
  <c r="D26" i="40"/>
  <c r="BN25" i="40"/>
  <c r="BM25" i="40"/>
  <c r="BL25" i="40"/>
  <c r="BK25" i="40"/>
  <c r="BJ25" i="40"/>
  <c r="BI25" i="40"/>
  <c r="BH25" i="40"/>
  <c r="BG25" i="40"/>
  <c r="BF25" i="40"/>
  <c r="BE25" i="40"/>
  <c r="BD25" i="40"/>
  <c r="BC25" i="40"/>
  <c r="BB25" i="40"/>
  <c r="BA25" i="40"/>
  <c r="AZ25" i="40"/>
  <c r="AY25" i="40"/>
  <c r="AX25" i="40"/>
  <c r="AW25" i="40"/>
  <c r="AV25" i="40"/>
  <c r="AU25" i="40"/>
  <c r="AT25" i="40"/>
  <c r="AS25" i="40"/>
  <c r="AR25" i="40"/>
  <c r="AQ25" i="40"/>
  <c r="AP25" i="40"/>
  <c r="AO25" i="40"/>
  <c r="AN25" i="40"/>
  <c r="AM25" i="40"/>
  <c r="AL25" i="40"/>
  <c r="AK25" i="40"/>
  <c r="AJ25" i="40"/>
  <c r="AI25" i="40"/>
  <c r="AH25" i="40"/>
  <c r="AG25" i="40"/>
  <c r="AF25" i="40"/>
  <c r="AE25" i="40"/>
  <c r="AD25" i="40"/>
  <c r="AC25" i="40"/>
  <c r="AB25" i="40"/>
  <c r="AA25" i="40"/>
  <c r="Z25" i="40"/>
  <c r="Y25" i="40"/>
  <c r="X25" i="40"/>
  <c r="W25" i="40"/>
  <c r="V25" i="40"/>
  <c r="U25" i="40"/>
  <c r="T25" i="40"/>
  <c r="S25" i="40"/>
  <c r="R25" i="40"/>
  <c r="Q25" i="40"/>
  <c r="P25" i="40"/>
  <c r="O25" i="40"/>
  <c r="N25" i="40"/>
  <c r="M25" i="40"/>
  <c r="L25" i="40"/>
  <c r="K25" i="40"/>
  <c r="J25" i="40"/>
  <c r="I25" i="40"/>
  <c r="H25" i="40"/>
  <c r="G25" i="40"/>
  <c r="F25" i="40"/>
  <c r="E25" i="40"/>
  <c r="D25" i="40"/>
  <c r="BN24" i="40"/>
  <c r="BM24" i="40"/>
  <c r="BL24" i="40"/>
  <c r="BK24" i="40"/>
  <c r="BJ24" i="40"/>
  <c r="BI24" i="40"/>
  <c r="BH24" i="40"/>
  <c r="BG24" i="40"/>
  <c r="BF24" i="40"/>
  <c r="BE24" i="40"/>
  <c r="BD24" i="40"/>
  <c r="BC24" i="40"/>
  <c r="BB24" i="40"/>
  <c r="BA24" i="40"/>
  <c r="AZ24" i="40"/>
  <c r="AY24" i="40"/>
  <c r="AX24" i="40"/>
  <c r="AW24" i="40"/>
  <c r="AV24" i="40"/>
  <c r="AU24" i="40"/>
  <c r="AT24" i="40"/>
  <c r="AS24" i="40"/>
  <c r="AR24" i="40"/>
  <c r="AQ24" i="40"/>
  <c r="AP24" i="40"/>
  <c r="AO24" i="40"/>
  <c r="AN24" i="40"/>
  <c r="AM24" i="40"/>
  <c r="AL24" i="40"/>
  <c r="AK24" i="40"/>
  <c r="AJ24" i="40"/>
  <c r="AI24" i="40"/>
  <c r="AH24" i="40"/>
  <c r="AG24" i="40"/>
  <c r="AF24" i="40"/>
  <c r="AE24" i="40"/>
  <c r="AD24" i="40"/>
  <c r="AC24" i="40"/>
  <c r="AB24" i="40"/>
  <c r="AA24" i="40"/>
  <c r="Z24" i="40"/>
  <c r="Y24" i="40"/>
  <c r="X24" i="40"/>
  <c r="W24" i="40"/>
  <c r="V24" i="40"/>
  <c r="U24" i="40"/>
  <c r="T24" i="40"/>
  <c r="S24" i="40"/>
  <c r="R24" i="40"/>
  <c r="Q24" i="40"/>
  <c r="P24" i="40"/>
  <c r="O24" i="40"/>
  <c r="N24" i="40"/>
  <c r="M24" i="40"/>
  <c r="L24" i="40"/>
  <c r="K24" i="40"/>
  <c r="J24" i="40"/>
  <c r="I24" i="40"/>
  <c r="H24" i="40"/>
  <c r="G24" i="40"/>
  <c r="F24" i="40"/>
  <c r="E24" i="40"/>
  <c r="D24" i="40"/>
  <c r="BN23" i="40"/>
  <c r="BM23" i="40"/>
  <c r="BL23" i="40"/>
  <c r="BK23" i="40"/>
  <c r="BJ23" i="40"/>
  <c r="BI23" i="40"/>
  <c r="BH23" i="40"/>
  <c r="BG23" i="40"/>
  <c r="BF23" i="40"/>
  <c r="BE23" i="40"/>
  <c r="BD23" i="40"/>
  <c r="BC23" i="40"/>
  <c r="BB23" i="40"/>
  <c r="BA23" i="40"/>
  <c r="AZ23" i="40"/>
  <c r="AY23" i="40"/>
  <c r="AX23" i="40"/>
  <c r="AW23" i="40"/>
  <c r="AV23" i="40"/>
  <c r="AU23" i="40"/>
  <c r="AT23" i="40"/>
  <c r="AS23" i="40"/>
  <c r="AR23" i="40"/>
  <c r="AQ23" i="40"/>
  <c r="AP23" i="40"/>
  <c r="AO23" i="40"/>
  <c r="AN23" i="40"/>
  <c r="AM23" i="40"/>
  <c r="AL23" i="40"/>
  <c r="AK23" i="40"/>
  <c r="AJ23" i="40"/>
  <c r="AI23" i="40"/>
  <c r="AH23" i="40"/>
  <c r="AG23" i="40"/>
  <c r="AF23" i="40"/>
  <c r="AE23" i="40"/>
  <c r="AD23" i="40"/>
  <c r="AC23" i="40"/>
  <c r="AB23" i="40"/>
  <c r="AA23" i="40"/>
  <c r="Z23" i="40"/>
  <c r="Y23" i="40"/>
  <c r="X23" i="40"/>
  <c r="W23" i="40"/>
  <c r="V23" i="40"/>
  <c r="U23" i="40"/>
  <c r="T23" i="40"/>
  <c r="S23" i="40"/>
  <c r="R23" i="40"/>
  <c r="Q23" i="40"/>
  <c r="P23" i="40"/>
  <c r="O23" i="40"/>
  <c r="N23" i="40"/>
  <c r="M23" i="40"/>
  <c r="L23" i="40"/>
  <c r="K23" i="40"/>
  <c r="J23" i="40"/>
  <c r="I23" i="40"/>
  <c r="H23" i="40"/>
  <c r="G23" i="40"/>
  <c r="F23" i="40"/>
  <c r="E23" i="40"/>
  <c r="D23" i="40"/>
  <c r="BN22" i="40"/>
  <c r="BM22" i="40"/>
  <c r="BL22" i="40"/>
  <c r="BK22" i="40"/>
  <c r="BJ22" i="40"/>
  <c r="BI22" i="40"/>
  <c r="BH22" i="40"/>
  <c r="BG22" i="40"/>
  <c r="BF22" i="40"/>
  <c r="BE22" i="40"/>
  <c r="BD22" i="40"/>
  <c r="BC22" i="40"/>
  <c r="BB22" i="40"/>
  <c r="BA22" i="40"/>
  <c r="AZ22" i="40"/>
  <c r="AY22" i="40"/>
  <c r="AX22" i="40"/>
  <c r="AW22" i="40"/>
  <c r="AV22" i="40"/>
  <c r="AU22" i="40"/>
  <c r="AT22" i="40"/>
  <c r="AS22" i="40"/>
  <c r="AR22" i="40"/>
  <c r="AQ22" i="40"/>
  <c r="AP22" i="40"/>
  <c r="AO22" i="40"/>
  <c r="AN22" i="40"/>
  <c r="AM22" i="40"/>
  <c r="AL22" i="40"/>
  <c r="AK22" i="40"/>
  <c r="AJ22" i="40"/>
  <c r="AI22" i="40"/>
  <c r="AH22" i="40"/>
  <c r="AG22" i="40"/>
  <c r="AF22" i="40"/>
  <c r="AE22" i="40"/>
  <c r="AD22" i="40"/>
  <c r="AC22" i="40"/>
  <c r="AB22" i="40"/>
  <c r="AA22" i="40"/>
  <c r="Z22" i="40"/>
  <c r="Y22" i="40"/>
  <c r="X22" i="40"/>
  <c r="W22" i="40"/>
  <c r="V22" i="40"/>
  <c r="U22" i="40"/>
  <c r="T22" i="40"/>
  <c r="S22" i="40"/>
  <c r="R22" i="40"/>
  <c r="Q22" i="40"/>
  <c r="P22" i="40"/>
  <c r="O22" i="40"/>
  <c r="N22" i="40"/>
  <c r="M22" i="40"/>
  <c r="L22" i="40"/>
  <c r="K22" i="40"/>
  <c r="J22" i="40"/>
  <c r="I22" i="40"/>
  <c r="H22" i="40"/>
  <c r="G22" i="40"/>
  <c r="F22" i="40"/>
  <c r="E22" i="40"/>
  <c r="D22" i="40"/>
  <c r="BN21" i="40"/>
  <c r="BM21" i="40"/>
  <c r="BL21" i="40"/>
  <c r="BK21" i="40"/>
  <c r="BJ21" i="40"/>
  <c r="BI21" i="40"/>
  <c r="BH21" i="40"/>
  <c r="BG21" i="40"/>
  <c r="BF21" i="40"/>
  <c r="BE21" i="40"/>
  <c r="BD21" i="40"/>
  <c r="BC21" i="40"/>
  <c r="BB21" i="40"/>
  <c r="BA21" i="40"/>
  <c r="AZ21" i="40"/>
  <c r="AY21" i="40"/>
  <c r="AX21" i="40"/>
  <c r="AW21" i="40"/>
  <c r="AV21" i="40"/>
  <c r="AU21" i="40"/>
  <c r="AT21" i="40"/>
  <c r="AS21" i="40"/>
  <c r="AR21" i="40"/>
  <c r="AQ21" i="40"/>
  <c r="AP21" i="40"/>
  <c r="AO21" i="40"/>
  <c r="AN21" i="40"/>
  <c r="AM21" i="40"/>
  <c r="AL21" i="40"/>
  <c r="AK21" i="40"/>
  <c r="AJ21" i="40"/>
  <c r="AI21" i="40"/>
  <c r="AH21" i="40"/>
  <c r="AG21" i="40"/>
  <c r="AF21" i="40"/>
  <c r="AE21" i="40"/>
  <c r="AD21" i="40"/>
  <c r="AC21" i="40"/>
  <c r="AB21" i="40"/>
  <c r="AA21" i="40"/>
  <c r="Z21" i="40"/>
  <c r="Y21" i="40"/>
  <c r="X21" i="40"/>
  <c r="W21" i="40"/>
  <c r="V21" i="40"/>
  <c r="U21" i="40"/>
  <c r="T21" i="40"/>
  <c r="S21" i="40"/>
  <c r="R21" i="40"/>
  <c r="Q21" i="40"/>
  <c r="P21" i="40"/>
  <c r="O21" i="40"/>
  <c r="N21" i="40"/>
  <c r="M21" i="40"/>
  <c r="L21" i="40"/>
  <c r="K21" i="40"/>
  <c r="J21" i="40"/>
  <c r="I21" i="40"/>
  <c r="H21" i="40"/>
  <c r="G21" i="40"/>
  <c r="F21" i="40"/>
  <c r="E21" i="40"/>
  <c r="D21" i="40"/>
  <c r="BN20" i="40"/>
  <c r="BM20" i="40"/>
  <c r="BL20" i="40"/>
  <c r="BK20" i="40"/>
  <c r="BJ20" i="40"/>
  <c r="BI20" i="40"/>
  <c r="BH20" i="40"/>
  <c r="BG20" i="40"/>
  <c r="BF20" i="40"/>
  <c r="BE20" i="40"/>
  <c r="BD20" i="40"/>
  <c r="BC20" i="40"/>
  <c r="BB20" i="40"/>
  <c r="BA20" i="40"/>
  <c r="AZ20" i="40"/>
  <c r="AY20" i="40"/>
  <c r="AX20" i="40"/>
  <c r="AW20" i="40"/>
  <c r="AV20" i="40"/>
  <c r="AU20" i="40"/>
  <c r="AT20" i="40"/>
  <c r="AS20" i="40"/>
  <c r="AR20" i="40"/>
  <c r="AQ20" i="40"/>
  <c r="AP20" i="40"/>
  <c r="AO20" i="40"/>
  <c r="AN20" i="40"/>
  <c r="AM20" i="40"/>
  <c r="AL20" i="40"/>
  <c r="AK20" i="40"/>
  <c r="AJ20" i="40"/>
  <c r="AI20" i="40"/>
  <c r="AH20" i="40"/>
  <c r="AG20" i="40"/>
  <c r="AF20" i="40"/>
  <c r="AE20" i="40"/>
  <c r="AD20" i="40"/>
  <c r="AC20" i="40"/>
  <c r="AB20" i="40"/>
  <c r="AA20" i="40"/>
  <c r="Z20" i="40"/>
  <c r="Y20" i="40"/>
  <c r="X20" i="40"/>
  <c r="W20" i="40"/>
  <c r="V20" i="40"/>
  <c r="U20" i="40"/>
  <c r="T20" i="40"/>
  <c r="S20" i="40"/>
  <c r="R20" i="40"/>
  <c r="Q20" i="40"/>
  <c r="P20" i="40"/>
  <c r="O20" i="40"/>
  <c r="N20" i="40"/>
  <c r="M20" i="40"/>
  <c r="L20" i="40"/>
  <c r="K20" i="40"/>
  <c r="J20" i="40"/>
  <c r="I20" i="40"/>
  <c r="H20" i="40"/>
  <c r="G20" i="40"/>
  <c r="F20" i="40"/>
  <c r="E20" i="40"/>
  <c r="D20" i="40"/>
  <c r="BN19" i="40"/>
  <c r="BM19" i="40"/>
  <c r="BL19" i="40"/>
  <c r="BK19" i="40"/>
  <c r="BJ19" i="40"/>
  <c r="BI19" i="40"/>
  <c r="BH19" i="40"/>
  <c r="BG19" i="40"/>
  <c r="BF19" i="40"/>
  <c r="BE19" i="40"/>
  <c r="BD19" i="40"/>
  <c r="BC19" i="40"/>
  <c r="BB19" i="40"/>
  <c r="BA19" i="40"/>
  <c r="AZ19" i="40"/>
  <c r="AY19" i="40"/>
  <c r="AX19" i="40"/>
  <c r="AW19" i="40"/>
  <c r="AV19" i="40"/>
  <c r="AU19" i="40"/>
  <c r="AT19" i="40"/>
  <c r="AS19" i="40"/>
  <c r="AR19" i="40"/>
  <c r="AQ19" i="40"/>
  <c r="AP19" i="40"/>
  <c r="AO19" i="40"/>
  <c r="AN19" i="40"/>
  <c r="AM19" i="40"/>
  <c r="AL19" i="40"/>
  <c r="AK19" i="40"/>
  <c r="AJ19" i="40"/>
  <c r="AI19" i="40"/>
  <c r="AH19" i="40"/>
  <c r="AG19" i="40"/>
  <c r="AF19" i="40"/>
  <c r="AE19" i="40"/>
  <c r="AD19" i="40"/>
  <c r="AC19" i="40"/>
  <c r="AB19" i="40"/>
  <c r="AA19" i="40"/>
  <c r="Z19" i="40"/>
  <c r="Y19" i="40"/>
  <c r="X19" i="40"/>
  <c r="W19" i="40"/>
  <c r="V19" i="40"/>
  <c r="U19" i="40"/>
  <c r="T19" i="40"/>
  <c r="S19" i="40"/>
  <c r="R19" i="40"/>
  <c r="Q19" i="40"/>
  <c r="P19" i="40"/>
  <c r="O19" i="40"/>
  <c r="N19" i="40"/>
  <c r="M19" i="40"/>
  <c r="L19" i="40"/>
  <c r="K19" i="40"/>
  <c r="J19" i="40"/>
  <c r="I19" i="40"/>
  <c r="H19" i="40"/>
  <c r="G19" i="40"/>
  <c r="F19" i="40"/>
  <c r="E19" i="40"/>
  <c r="D19" i="40"/>
  <c r="BN18" i="40"/>
  <c r="BM18" i="40"/>
  <c r="BL18" i="40"/>
  <c r="BK18" i="40"/>
  <c r="BJ18" i="40"/>
  <c r="BI18" i="40"/>
  <c r="BH18" i="40"/>
  <c r="BG18" i="40"/>
  <c r="BF18" i="40"/>
  <c r="BE18" i="40"/>
  <c r="BD18" i="40"/>
  <c r="BC18" i="40"/>
  <c r="BB18" i="40"/>
  <c r="BA18" i="40"/>
  <c r="AZ18" i="40"/>
  <c r="AY18" i="40"/>
  <c r="AX18" i="40"/>
  <c r="AW18" i="40"/>
  <c r="AV18" i="40"/>
  <c r="AU18" i="40"/>
  <c r="AT18" i="40"/>
  <c r="AS18" i="40"/>
  <c r="AR18" i="40"/>
  <c r="AQ18" i="40"/>
  <c r="AP18" i="40"/>
  <c r="AO18" i="40"/>
  <c r="AN18" i="40"/>
  <c r="AM18" i="40"/>
  <c r="AL18" i="40"/>
  <c r="AK18" i="40"/>
  <c r="AJ18" i="40"/>
  <c r="AI18" i="40"/>
  <c r="AH18" i="40"/>
  <c r="AG18" i="40"/>
  <c r="AF18" i="40"/>
  <c r="AE18" i="40"/>
  <c r="AD18" i="40"/>
  <c r="AC18" i="40"/>
  <c r="AB18" i="40"/>
  <c r="AA18" i="40"/>
  <c r="Z18" i="40"/>
  <c r="Y18" i="40"/>
  <c r="X18" i="40"/>
  <c r="W18" i="40"/>
  <c r="V18" i="40"/>
  <c r="U18" i="40"/>
  <c r="T18" i="40"/>
  <c r="S18" i="40"/>
  <c r="R18" i="40"/>
  <c r="Q18" i="40"/>
  <c r="P18" i="40"/>
  <c r="O18" i="40"/>
  <c r="N18" i="40"/>
  <c r="M18" i="40"/>
  <c r="L18" i="40"/>
  <c r="K18" i="40"/>
  <c r="J18" i="40"/>
  <c r="I18" i="40"/>
  <c r="H18" i="40"/>
  <c r="G18" i="40"/>
  <c r="F18" i="40"/>
  <c r="E18" i="40"/>
  <c r="D18" i="40"/>
  <c r="BN17" i="40"/>
  <c r="BM17" i="40"/>
  <c r="BL17" i="40"/>
  <c r="BK17" i="40"/>
  <c r="BJ17" i="40"/>
  <c r="BI17" i="40"/>
  <c r="BH17" i="40"/>
  <c r="BG17" i="40"/>
  <c r="BF17" i="40"/>
  <c r="BE17" i="40"/>
  <c r="BD17" i="40"/>
  <c r="BC17" i="40"/>
  <c r="BB17" i="40"/>
  <c r="BA17" i="40"/>
  <c r="AZ17" i="40"/>
  <c r="AY17" i="40"/>
  <c r="AX17" i="40"/>
  <c r="AW17" i="40"/>
  <c r="AV17" i="40"/>
  <c r="AU17" i="40"/>
  <c r="AT17" i="40"/>
  <c r="AS17" i="40"/>
  <c r="AR17" i="40"/>
  <c r="AQ17" i="40"/>
  <c r="AP17" i="40"/>
  <c r="AO17" i="40"/>
  <c r="AN17" i="40"/>
  <c r="AM17" i="40"/>
  <c r="AL17" i="40"/>
  <c r="AK17" i="40"/>
  <c r="AJ17" i="40"/>
  <c r="AI17" i="40"/>
  <c r="AH17" i="40"/>
  <c r="AG17" i="40"/>
  <c r="AF17" i="40"/>
  <c r="AE17" i="40"/>
  <c r="AD17" i="40"/>
  <c r="AC17" i="40"/>
  <c r="AB17" i="40"/>
  <c r="AA17" i="40"/>
  <c r="Z17" i="40"/>
  <c r="Y17" i="40"/>
  <c r="X17" i="40"/>
  <c r="W17" i="40"/>
  <c r="V17" i="40"/>
  <c r="U17" i="40"/>
  <c r="T17" i="40"/>
  <c r="S17" i="40"/>
  <c r="R17" i="40"/>
  <c r="Q17" i="40"/>
  <c r="P17" i="40"/>
  <c r="O17" i="40"/>
  <c r="N17" i="40"/>
  <c r="M17" i="40"/>
  <c r="L17" i="40"/>
  <c r="K17" i="40"/>
  <c r="J17" i="40"/>
  <c r="I17" i="40"/>
  <c r="H17" i="40"/>
  <c r="G17" i="40"/>
  <c r="F17" i="40"/>
  <c r="E17" i="40"/>
  <c r="D17" i="40"/>
  <c r="BN16" i="40"/>
  <c r="BM16" i="40"/>
  <c r="BL16" i="40"/>
  <c r="BK16" i="40"/>
  <c r="BJ16" i="40"/>
  <c r="BI16" i="40"/>
  <c r="BH16" i="40"/>
  <c r="BG16" i="40"/>
  <c r="BF16" i="40"/>
  <c r="BE16" i="40"/>
  <c r="BD16" i="40"/>
  <c r="BC16" i="40"/>
  <c r="BB16" i="40"/>
  <c r="BA16" i="40"/>
  <c r="AZ16" i="40"/>
  <c r="AY16" i="40"/>
  <c r="AX16" i="40"/>
  <c r="AW16" i="40"/>
  <c r="AV16" i="40"/>
  <c r="AU16" i="40"/>
  <c r="AT16" i="40"/>
  <c r="AS16" i="40"/>
  <c r="AR16" i="40"/>
  <c r="AQ16" i="40"/>
  <c r="AP16" i="40"/>
  <c r="AO16" i="40"/>
  <c r="AN16" i="40"/>
  <c r="AM16" i="40"/>
  <c r="AL16" i="40"/>
  <c r="AK16" i="40"/>
  <c r="AJ16" i="40"/>
  <c r="AI16" i="40"/>
  <c r="AH16" i="40"/>
  <c r="AG16" i="40"/>
  <c r="AF16" i="40"/>
  <c r="AE16" i="40"/>
  <c r="AD16" i="40"/>
  <c r="AC16" i="40"/>
  <c r="AB16" i="40"/>
  <c r="AA16" i="40"/>
  <c r="Z16" i="40"/>
  <c r="Y16" i="40"/>
  <c r="X16" i="40"/>
  <c r="W16" i="40"/>
  <c r="V16" i="40"/>
  <c r="U16" i="40"/>
  <c r="T16" i="40"/>
  <c r="S16" i="40"/>
  <c r="R16" i="40"/>
  <c r="Q16" i="40"/>
  <c r="P16" i="40"/>
  <c r="O16" i="40"/>
  <c r="N16" i="40"/>
  <c r="M16" i="40"/>
  <c r="L16" i="40"/>
  <c r="K16" i="40"/>
  <c r="J16" i="40"/>
  <c r="I16" i="40"/>
  <c r="H16" i="40"/>
  <c r="G16" i="40"/>
  <c r="F16" i="40"/>
  <c r="E16" i="40"/>
  <c r="D16" i="40"/>
  <c r="BN15" i="40"/>
  <c r="BM15" i="40"/>
  <c r="BL15" i="40"/>
  <c r="BK15" i="40"/>
  <c r="BJ15" i="40"/>
  <c r="BI15" i="40"/>
  <c r="BH15" i="40"/>
  <c r="BG15" i="40"/>
  <c r="BF15" i="40"/>
  <c r="BE15" i="40"/>
  <c r="BD15" i="40"/>
  <c r="BC15" i="40"/>
  <c r="BB15" i="40"/>
  <c r="BA15" i="40"/>
  <c r="AZ15" i="40"/>
  <c r="AY15" i="40"/>
  <c r="AX15" i="40"/>
  <c r="AW15" i="40"/>
  <c r="AV15" i="40"/>
  <c r="AU15" i="40"/>
  <c r="AT15" i="40"/>
  <c r="AS15" i="40"/>
  <c r="AR15" i="40"/>
  <c r="AQ15" i="40"/>
  <c r="AP15" i="40"/>
  <c r="AO15" i="40"/>
  <c r="AN15" i="40"/>
  <c r="AM15" i="40"/>
  <c r="AL15" i="40"/>
  <c r="AK15" i="40"/>
  <c r="AJ15" i="40"/>
  <c r="AI15" i="40"/>
  <c r="AH15" i="40"/>
  <c r="AG15" i="40"/>
  <c r="AF15" i="40"/>
  <c r="AE15" i="40"/>
  <c r="AD15" i="40"/>
  <c r="AC15" i="40"/>
  <c r="AB15" i="40"/>
  <c r="AA15" i="40"/>
  <c r="Z15" i="40"/>
  <c r="Y15" i="40"/>
  <c r="X15" i="40"/>
  <c r="W15" i="40"/>
  <c r="V15" i="40"/>
  <c r="U15" i="40"/>
  <c r="T15" i="40"/>
  <c r="S15" i="40"/>
  <c r="R15" i="40"/>
  <c r="Q15" i="40"/>
  <c r="P15" i="40"/>
  <c r="O15" i="40"/>
  <c r="N15" i="40"/>
  <c r="M15" i="40"/>
  <c r="L15" i="40"/>
  <c r="K15" i="40"/>
  <c r="J15" i="40"/>
  <c r="I15" i="40"/>
  <c r="H15" i="40"/>
  <c r="G15" i="40"/>
  <c r="F15" i="40"/>
  <c r="E15" i="40"/>
  <c r="D15" i="40"/>
  <c r="BN14" i="40"/>
  <c r="BM14" i="40"/>
  <c r="BL14" i="40"/>
  <c r="BK14" i="40"/>
  <c r="BJ14" i="40"/>
  <c r="BI14" i="40"/>
  <c r="BH14" i="40"/>
  <c r="BG14" i="40"/>
  <c r="BF14" i="40"/>
  <c r="BE14" i="40"/>
  <c r="BD14" i="40"/>
  <c r="BC14" i="40"/>
  <c r="BB14" i="40"/>
  <c r="BA14" i="40"/>
  <c r="AZ14" i="40"/>
  <c r="AY14" i="40"/>
  <c r="AX14" i="40"/>
  <c r="AW14" i="40"/>
  <c r="AV14" i="40"/>
  <c r="AU14" i="40"/>
  <c r="AT14" i="40"/>
  <c r="AS14" i="40"/>
  <c r="AR14" i="40"/>
  <c r="AQ14" i="40"/>
  <c r="AP14" i="40"/>
  <c r="AO14" i="40"/>
  <c r="AN14" i="40"/>
  <c r="AM14" i="40"/>
  <c r="AL14" i="40"/>
  <c r="AK14" i="40"/>
  <c r="AJ14" i="40"/>
  <c r="AI14" i="40"/>
  <c r="AH14" i="40"/>
  <c r="AG14" i="40"/>
  <c r="AF14" i="40"/>
  <c r="AE14" i="40"/>
  <c r="AD14" i="40"/>
  <c r="AC14" i="40"/>
  <c r="AB14" i="40"/>
  <c r="AA14" i="40"/>
  <c r="Z14" i="40"/>
  <c r="Y14" i="40"/>
  <c r="X14" i="40"/>
  <c r="W14" i="40"/>
  <c r="V14" i="40"/>
  <c r="U14" i="40"/>
  <c r="T14" i="40"/>
  <c r="S14" i="40"/>
  <c r="R14" i="40"/>
  <c r="Q14" i="40"/>
  <c r="P14" i="40"/>
  <c r="O14" i="40"/>
  <c r="N14" i="40"/>
  <c r="M14" i="40"/>
  <c r="L14" i="40"/>
  <c r="K14" i="40"/>
  <c r="J14" i="40"/>
  <c r="I14" i="40"/>
  <c r="H14" i="40"/>
  <c r="G14" i="40"/>
  <c r="F14" i="40"/>
  <c r="E14" i="40"/>
  <c r="D14" i="40"/>
  <c r="BN13" i="40"/>
  <c r="BM13" i="40"/>
  <c r="BL13" i="40"/>
  <c r="BK13" i="40"/>
  <c r="BJ13" i="40"/>
  <c r="BI13" i="40"/>
  <c r="BH13" i="40"/>
  <c r="BG13" i="40"/>
  <c r="BF13" i="40"/>
  <c r="BE13" i="40"/>
  <c r="BD13" i="40"/>
  <c r="BC13" i="40"/>
  <c r="BB13" i="40"/>
  <c r="BA13" i="40"/>
  <c r="AZ13" i="40"/>
  <c r="AY13" i="40"/>
  <c r="AX13" i="40"/>
  <c r="AW13" i="40"/>
  <c r="AV13" i="40"/>
  <c r="AU13" i="40"/>
  <c r="AT13" i="40"/>
  <c r="AS13" i="40"/>
  <c r="AR13" i="40"/>
  <c r="AQ13" i="40"/>
  <c r="AP13" i="40"/>
  <c r="AO13" i="40"/>
  <c r="AN13" i="40"/>
  <c r="AM13" i="40"/>
  <c r="AL13" i="40"/>
  <c r="AK13" i="40"/>
  <c r="AJ13" i="40"/>
  <c r="AI13" i="40"/>
  <c r="AH13" i="40"/>
  <c r="AG13" i="40"/>
  <c r="AF13" i="40"/>
  <c r="AE13" i="40"/>
  <c r="AD13" i="40"/>
  <c r="AC13" i="40"/>
  <c r="AB13" i="40"/>
  <c r="AA13" i="40"/>
  <c r="Z13" i="40"/>
  <c r="Y13" i="40"/>
  <c r="X13" i="40"/>
  <c r="W13" i="40"/>
  <c r="V13" i="40"/>
  <c r="U13" i="40"/>
  <c r="T13" i="40"/>
  <c r="S13" i="40"/>
  <c r="R13" i="40"/>
  <c r="Q13" i="40"/>
  <c r="P13" i="40"/>
  <c r="O13" i="40"/>
  <c r="N13" i="40"/>
  <c r="M13" i="40"/>
  <c r="L13" i="40"/>
  <c r="K13" i="40"/>
  <c r="J13" i="40"/>
  <c r="I13" i="40"/>
  <c r="H13" i="40"/>
  <c r="G13" i="40"/>
  <c r="F13" i="40"/>
  <c r="E13" i="40"/>
  <c r="D13" i="40"/>
  <c r="BN12" i="40"/>
  <c r="BM12" i="40"/>
  <c r="BL12" i="40"/>
  <c r="BK12" i="40"/>
  <c r="BJ12" i="40"/>
  <c r="BI12" i="40"/>
  <c r="BH12" i="40"/>
  <c r="BG12" i="40"/>
  <c r="BF12" i="40"/>
  <c r="BE12" i="40"/>
  <c r="BD12" i="40"/>
  <c r="BC12" i="40"/>
  <c r="BB12" i="40"/>
  <c r="BA12" i="40"/>
  <c r="AZ12" i="40"/>
  <c r="AY12" i="40"/>
  <c r="AX12" i="40"/>
  <c r="AW12" i="40"/>
  <c r="AV12" i="40"/>
  <c r="AU12" i="40"/>
  <c r="AT12" i="40"/>
  <c r="AS12" i="40"/>
  <c r="AR12" i="40"/>
  <c r="AQ12" i="40"/>
  <c r="AP12" i="40"/>
  <c r="AO12" i="40"/>
  <c r="AN12" i="40"/>
  <c r="AM12" i="40"/>
  <c r="AL12" i="40"/>
  <c r="AK12" i="40"/>
  <c r="AJ12" i="40"/>
  <c r="AI12" i="40"/>
  <c r="AH12" i="40"/>
  <c r="AG12" i="40"/>
  <c r="AF12" i="40"/>
  <c r="AE12" i="40"/>
  <c r="AD12" i="40"/>
  <c r="AC12" i="40"/>
  <c r="AB12" i="40"/>
  <c r="AA12" i="40"/>
  <c r="Z12" i="40"/>
  <c r="Y12" i="40"/>
  <c r="X12" i="40"/>
  <c r="W12" i="40"/>
  <c r="V12" i="40"/>
  <c r="U12" i="40"/>
  <c r="T12" i="40"/>
  <c r="S12" i="40"/>
  <c r="R12" i="40"/>
  <c r="Q12" i="40"/>
  <c r="P12" i="40"/>
  <c r="O12" i="40"/>
  <c r="N12" i="40"/>
  <c r="M12" i="40"/>
  <c r="L12" i="40"/>
  <c r="K12" i="40"/>
  <c r="J12" i="40"/>
  <c r="I12" i="40"/>
  <c r="H12" i="40"/>
  <c r="G12" i="40"/>
  <c r="F12" i="40"/>
  <c r="E12" i="40"/>
  <c r="D12" i="40"/>
  <c r="BN11" i="40"/>
  <c r="BM11" i="40"/>
  <c r="BL11" i="40"/>
  <c r="BK11" i="40"/>
  <c r="BJ11" i="40"/>
  <c r="BI11" i="40"/>
  <c r="BH11" i="40"/>
  <c r="BG11" i="40"/>
  <c r="BF11" i="40"/>
  <c r="BE11" i="40"/>
  <c r="BD11" i="40"/>
  <c r="BC11" i="40"/>
  <c r="BB11" i="40"/>
  <c r="BA11" i="40"/>
  <c r="AZ11" i="40"/>
  <c r="AY11" i="40"/>
  <c r="AX11" i="40"/>
  <c r="AW11" i="40"/>
  <c r="AV11" i="40"/>
  <c r="AU11" i="40"/>
  <c r="AT11" i="40"/>
  <c r="AS11" i="40"/>
  <c r="AR11" i="40"/>
  <c r="AQ11" i="40"/>
  <c r="AP11" i="40"/>
  <c r="AO11" i="40"/>
  <c r="AN11" i="40"/>
  <c r="AM11" i="40"/>
  <c r="AL11" i="40"/>
  <c r="AK11" i="40"/>
  <c r="AJ11" i="40"/>
  <c r="AI11" i="40"/>
  <c r="AH11" i="40"/>
  <c r="AG11" i="40"/>
  <c r="AF11" i="40"/>
  <c r="AE11" i="40"/>
  <c r="AD11" i="40"/>
  <c r="AC11" i="40"/>
  <c r="AB11" i="40"/>
  <c r="AA11" i="40"/>
  <c r="Z11" i="40"/>
  <c r="Y11" i="40"/>
  <c r="X11" i="40"/>
  <c r="W11" i="40"/>
  <c r="V11" i="40"/>
  <c r="U11" i="40"/>
  <c r="T11" i="40"/>
  <c r="S11" i="40"/>
  <c r="R11" i="40"/>
  <c r="Q11" i="40"/>
  <c r="P11" i="40"/>
  <c r="O11" i="40"/>
  <c r="N11" i="40"/>
  <c r="M11" i="40"/>
  <c r="L11" i="40"/>
  <c r="K11" i="40"/>
  <c r="J11" i="40"/>
  <c r="I11" i="40"/>
  <c r="H11" i="40"/>
  <c r="G11" i="40"/>
  <c r="F11" i="40"/>
  <c r="E11" i="40"/>
  <c r="D11" i="40"/>
  <c r="BN10" i="40"/>
  <c r="BM10" i="40"/>
  <c r="BL10" i="40"/>
  <c r="BK10" i="40"/>
  <c r="BJ10" i="40"/>
  <c r="BI10" i="40"/>
  <c r="BH10" i="40"/>
  <c r="BG10" i="40"/>
  <c r="BF10" i="40"/>
  <c r="BE10" i="40"/>
  <c r="BD10" i="40"/>
  <c r="BC10" i="40"/>
  <c r="BB10" i="40"/>
  <c r="BA10" i="40"/>
  <c r="AZ10" i="40"/>
  <c r="AY10" i="40"/>
  <c r="AX10" i="40"/>
  <c r="AW10" i="40"/>
  <c r="AV10" i="40"/>
  <c r="AU10" i="40"/>
  <c r="AT10" i="40"/>
  <c r="AS10" i="40"/>
  <c r="AR10" i="40"/>
  <c r="AQ10" i="40"/>
  <c r="AP10" i="40"/>
  <c r="AO10" i="40"/>
  <c r="AN10" i="40"/>
  <c r="AM10" i="40"/>
  <c r="AL10" i="40"/>
  <c r="AK10" i="40"/>
  <c r="AJ10" i="40"/>
  <c r="AI10" i="40"/>
  <c r="AH10" i="40"/>
  <c r="AG10" i="40"/>
  <c r="AF10" i="40"/>
  <c r="AE10" i="40"/>
  <c r="AD10" i="40"/>
  <c r="AC10" i="40"/>
  <c r="AB10" i="40"/>
  <c r="AA10" i="40"/>
  <c r="Z10" i="40"/>
  <c r="Y10" i="40"/>
  <c r="X10" i="40"/>
  <c r="W10" i="40"/>
  <c r="V10" i="40"/>
  <c r="U10" i="40"/>
  <c r="T10" i="40"/>
  <c r="S10" i="40"/>
  <c r="R10" i="40"/>
  <c r="Q10" i="40"/>
  <c r="P10" i="40"/>
  <c r="O10" i="40"/>
  <c r="N10" i="40"/>
  <c r="M10" i="40"/>
  <c r="L10" i="40"/>
  <c r="K10" i="40"/>
  <c r="J10" i="40"/>
  <c r="I10" i="40"/>
  <c r="H10" i="40"/>
  <c r="G10" i="40"/>
  <c r="F10" i="40"/>
  <c r="E10" i="40"/>
  <c r="D10" i="40"/>
  <c r="BN9" i="40"/>
  <c r="BM9" i="40"/>
  <c r="BL9" i="40"/>
  <c r="BK9" i="40"/>
  <c r="BJ9" i="40"/>
  <c r="BI9" i="40"/>
  <c r="BH9" i="40"/>
  <c r="BG9" i="40"/>
  <c r="BF9" i="40"/>
  <c r="BE9" i="40"/>
  <c r="BD9" i="40"/>
  <c r="BC9" i="40"/>
  <c r="BB9" i="40"/>
  <c r="BA9" i="40"/>
  <c r="AZ9" i="40"/>
  <c r="AY9" i="40"/>
  <c r="AX9" i="40"/>
  <c r="AW9" i="40"/>
  <c r="AV9" i="40"/>
  <c r="AU9" i="40"/>
  <c r="AT9" i="40"/>
  <c r="AS9" i="40"/>
  <c r="AR9" i="40"/>
  <c r="AQ9" i="40"/>
  <c r="AP9" i="40"/>
  <c r="AO9" i="40"/>
  <c r="AN9" i="40"/>
  <c r="AM9" i="40"/>
  <c r="AL9" i="40"/>
  <c r="AK9" i="40"/>
  <c r="AJ9" i="40"/>
  <c r="AI9" i="40"/>
  <c r="AH9" i="40"/>
  <c r="AG9" i="40"/>
  <c r="AF9" i="40"/>
  <c r="AE9" i="40"/>
  <c r="AD9" i="40"/>
  <c r="AC9" i="40"/>
  <c r="AB9" i="40"/>
  <c r="AA9" i="40"/>
  <c r="Z9" i="40"/>
  <c r="Y9" i="40"/>
  <c r="X9" i="40"/>
  <c r="W9" i="40"/>
  <c r="V9" i="40"/>
  <c r="U9" i="40"/>
  <c r="T9" i="40"/>
  <c r="S9" i="40"/>
  <c r="R9" i="40"/>
  <c r="Q9" i="40"/>
  <c r="P9" i="40"/>
  <c r="O9" i="40"/>
  <c r="N9" i="40"/>
  <c r="M9" i="40"/>
  <c r="L9" i="40"/>
  <c r="K9" i="40"/>
  <c r="J9" i="40"/>
  <c r="I9" i="40"/>
  <c r="H9" i="40"/>
  <c r="G9" i="40"/>
  <c r="F9" i="40"/>
  <c r="E9" i="40"/>
  <c r="D9" i="40"/>
  <c r="BN8" i="40"/>
  <c r="BM8" i="40"/>
  <c r="BL8" i="40"/>
  <c r="BK8" i="40"/>
  <c r="BJ8" i="40"/>
  <c r="BI8" i="40"/>
  <c r="BH8" i="40"/>
  <c r="BG8" i="40"/>
  <c r="BF8" i="40"/>
  <c r="BE8" i="40"/>
  <c r="BD8" i="40"/>
  <c r="BC8" i="40"/>
  <c r="BB8" i="40"/>
  <c r="BA8" i="40"/>
  <c r="AZ8" i="40"/>
  <c r="AY8" i="40"/>
  <c r="AX8" i="40"/>
  <c r="AW8" i="40"/>
  <c r="AV8" i="40"/>
  <c r="AU8" i="40"/>
  <c r="AT8" i="40"/>
  <c r="AS8" i="40"/>
  <c r="AR8" i="40"/>
  <c r="AQ8" i="40"/>
  <c r="AP8" i="40"/>
  <c r="AO8" i="40"/>
  <c r="AN8" i="40"/>
  <c r="AM8" i="40"/>
  <c r="AL8" i="40"/>
  <c r="AK8" i="40"/>
  <c r="AJ8" i="40"/>
  <c r="AI8" i="40"/>
  <c r="AH8" i="40"/>
  <c r="AG8" i="40"/>
  <c r="AF8" i="40"/>
  <c r="AE8" i="40"/>
  <c r="AD8" i="40"/>
  <c r="AC8" i="40"/>
  <c r="AB8" i="40"/>
  <c r="AA8" i="40"/>
  <c r="Z8" i="40"/>
  <c r="Y8" i="40"/>
  <c r="X8" i="40"/>
  <c r="W8" i="40"/>
  <c r="V8" i="40"/>
  <c r="U8" i="40"/>
  <c r="T8" i="40"/>
  <c r="S8" i="40"/>
  <c r="R8" i="40"/>
  <c r="Q8" i="40"/>
  <c r="P8" i="40"/>
  <c r="O8" i="40"/>
  <c r="N8" i="40"/>
  <c r="M8" i="40"/>
  <c r="L8" i="40"/>
  <c r="K8" i="40"/>
  <c r="J8" i="40"/>
  <c r="I8" i="40"/>
  <c r="H8" i="40"/>
  <c r="G8" i="40"/>
  <c r="F8" i="40"/>
  <c r="E8" i="40"/>
  <c r="D8" i="40"/>
  <c r="BN7" i="40"/>
  <c r="BM7" i="40"/>
  <c r="BL7" i="40"/>
  <c r="BK7" i="40"/>
  <c r="BJ7" i="40"/>
  <c r="BI7" i="40"/>
  <c r="BH7" i="40"/>
  <c r="BG7" i="40"/>
  <c r="BF7" i="40"/>
  <c r="BE7" i="40"/>
  <c r="BD7" i="40"/>
  <c r="BC7" i="40"/>
  <c r="BB7" i="40"/>
  <c r="BA7" i="40"/>
  <c r="AZ7" i="40"/>
  <c r="AY7" i="40"/>
  <c r="AX7" i="40"/>
  <c r="AW7" i="40"/>
  <c r="AV7" i="40"/>
  <c r="AU7" i="40"/>
  <c r="AT7" i="40"/>
  <c r="AS7" i="40"/>
  <c r="AR7" i="40"/>
  <c r="AQ7" i="40"/>
  <c r="AP7" i="40"/>
  <c r="AO7" i="40"/>
  <c r="AN7" i="40"/>
  <c r="AM7" i="40"/>
  <c r="AL7" i="40"/>
  <c r="AK7" i="40"/>
  <c r="AJ7" i="40"/>
  <c r="AI7" i="40"/>
  <c r="AH7" i="40"/>
  <c r="AG7" i="40"/>
  <c r="AF7" i="40"/>
  <c r="AE7" i="40"/>
  <c r="AD7" i="40"/>
  <c r="AC7" i="40"/>
  <c r="AB7" i="40"/>
  <c r="AA7" i="40"/>
  <c r="Z7" i="40"/>
  <c r="Y7" i="40"/>
  <c r="X7" i="40"/>
  <c r="W7" i="40"/>
  <c r="V7" i="40"/>
  <c r="U7" i="40"/>
  <c r="T7" i="40"/>
  <c r="S7" i="40"/>
  <c r="R7" i="40"/>
  <c r="Q7" i="40"/>
  <c r="P7" i="40"/>
  <c r="O7" i="40"/>
  <c r="N7" i="40"/>
  <c r="M7" i="40"/>
  <c r="L7" i="40"/>
  <c r="K7" i="40"/>
  <c r="J7" i="40"/>
  <c r="I7" i="40"/>
  <c r="H7" i="40"/>
  <c r="G7" i="40"/>
  <c r="F7" i="40"/>
  <c r="E7" i="40"/>
  <c r="D7" i="40"/>
  <c r="BN6" i="40"/>
  <c r="BM6" i="40"/>
  <c r="BL6" i="40"/>
  <c r="BK6" i="40"/>
  <c r="BJ6" i="40"/>
  <c r="BI6" i="40"/>
  <c r="BH6" i="40"/>
  <c r="BG6" i="40"/>
  <c r="BF6" i="40"/>
  <c r="BE6" i="40"/>
  <c r="BD6" i="40"/>
  <c r="BC6" i="40"/>
  <c r="BB6" i="40"/>
  <c r="BA6" i="40"/>
  <c r="AZ6" i="40"/>
  <c r="AY6" i="40"/>
  <c r="AX6" i="40"/>
  <c r="AW6" i="40"/>
  <c r="AV6" i="40"/>
  <c r="AU6" i="40"/>
  <c r="AT6" i="40"/>
  <c r="AS6" i="40"/>
  <c r="AR6" i="40"/>
  <c r="AQ6" i="40"/>
  <c r="AP6" i="40"/>
  <c r="AO6" i="40"/>
  <c r="AN6" i="40"/>
  <c r="AM6" i="40"/>
  <c r="AL6" i="40"/>
  <c r="AK6" i="40"/>
  <c r="AJ6" i="40"/>
  <c r="AI6" i="40"/>
  <c r="AH6" i="40"/>
  <c r="AG6" i="40"/>
  <c r="AF6" i="40"/>
  <c r="AE6" i="40"/>
  <c r="AD6" i="40"/>
  <c r="AC6" i="40"/>
  <c r="AB6" i="40"/>
  <c r="AA6" i="40"/>
  <c r="Z6" i="40"/>
  <c r="Y6" i="40"/>
  <c r="X6" i="40"/>
  <c r="W6" i="40"/>
  <c r="V6" i="40"/>
  <c r="U6" i="40"/>
  <c r="T6" i="40"/>
  <c r="S6" i="40"/>
  <c r="R6" i="40"/>
  <c r="Q6" i="40"/>
  <c r="P6" i="40"/>
  <c r="O6" i="40"/>
  <c r="N6" i="40"/>
  <c r="M6" i="40"/>
  <c r="L6" i="40"/>
  <c r="K6" i="40"/>
  <c r="J6" i="40"/>
  <c r="I6" i="40"/>
  <c r="H6" i="40"/>
  <c r="G6" i="40"/>
  <c r="F6" i="40"/>
  <c r="E6" i="40"/>
  <c r="D6" i="40"/>
  <c r="D5" i="40"/>
  <c r="CF5" i="40"/>
  <c r="CE5" i="40"/>
  <c r="CD5" i="40"/>
  <c r="CC5" i="40"/>
  <c r="CB5" i="40"/>
  <c r="CA5" i="40"/>
  <c r="BZ5" i="40"/>
  <c r="BY5" i="40"/>
  <c r="BX5" i="40"/>
  <c r="BW5" i="40"/>
  <c r="BV5" i="40"/>
  <c r="BU5" i="40"/>
  <c r="CF4" i="40"/>
  <c r="CE4" i="40"/>
  <c r="CD4" i="40"/>
  <c r="CC4" i="40"/>
  <c r="CB4" i="40"/>
  <c r="CA4" i="40"/>
  <c r="BZ4" i="40"/>
  <c r="BY4" i="40"/>
  <c r="BX4" i="40"/>
  <c r="BW4" i="40"/>
  <c r="BV4" i="40"/>
  <c r="BU3" i="40"/>
  <c r="BN5" i="40"/>
  <c r="BN4" i="40"/>
  <c r="BM5" i="40"/>
  <c r="BM4" i="40"/>
  <c r="BL5" i="40"/>
  <c r="BL4" i="40"/>
  <c r="BK5" i="40"/>
  <c r="BJ5" i="40"/>
  <c r="BI5" i="40"/>
  <c r="BH5" i="40"/>
  <c r="BG5" i="40"/>
  <c r="BK4" i="40"/>
  <c r="BJ4" i="40"/>
  <c r="BI4" i="40"/>
  <c r="BH4" i="40"/>
  <c r="BF5" i="40"/>
  <c r="BE5" i="40"/>
  <c r="BD5" i="40"/>
  <c r="BC5" i="40"/>
  <c r="BB5" i="40"/>
  <c r="BA5" i="40"/>
  <c r="AZ5" i="40"/>
  <c r="AY5" i="40"/>
  <c r="AX5" i="40"/>
  <c r="AW5" i="40"/>
  <c r="BB3" i="40"/>
  <c r="AV5" i="40"/>
  <c r="AU5" i="40"/>
  <c r="AT5" i="40"/>
  <c r="AS5" i="40"/>
  <c r="AR5" i="40"/>
  <c r="AQ5" i="40"/>
  <c r="AP5" i="40"/>
  <c r="AV4" i="40"/>
  <c r="AU4" i="40"/>
  <c r="AT4" i="40"/>
  <c r="AS4" i="40"/>
  <c r="AR4" i="40"/>
  <c r="AQ4" i="40"/>
  <c r="AP4" i="40"/>
  <c r="AO5" i="40"/>
  <c r="AN5" i="40"/>
  <c r="AM5" i="40"/>
  <c r="AL5" i="40"/>
  <c r="AK5" i="40"/>
  <c r="AJ5" i="40"/>
  <c r="AI5" i="40"/>
  <c r="AO4" i="40"/>
  <c r="AN4" i="40"/>
  <c r="AM4" i="40"/>
  <c r="AL4" i="40"/>
  <c r="AK4" i="40"/>
  <c r="AJ4" i="40"/>
  <c r="AI4" i="40"/>
  <c r="AH5" i="40"/>
  <c r="AG5" i="40"/>
  <c r="AF5" i="40"/>
  <c r="AE5" i="40"/>
  <c r="AD5" i="40"/>
  <c r="AC5" i="40"/>
  <c r="AB5" i="40"/>
  <c r="AH4" i="40"/>
  <c r="AG4" i="40"/>
  <c r="AF4" i="40"/>
  <c r="AE4" i="40"/>
  <c r="AD4" i="40"/>
  <c r="AC4" i="40"/>
  <c r="AB4" i="40"/>
  <c r="U5" i="40"/>
  <c r="V5" i="40"/>
  <c r="W5" i="40"/>
  <c r="X5" i="40"/>
  <c r="Y5" i="40"/>
  <c r="Z5" i="40"/>
  <c r="AA5" i="40"/>
  <c r="AA4" i="40"/>
  <c r="Z4" i="40"/>
  <c r="Y4" i="40"/>
  <c r="X4" i="40"/>
  <c r="W4" i="40"/>
  <c r="V4" i="40"/>
  <c r="U4" i="40"/>
  <c r="T4" i="40"/>
  <c r="S4" i="40"/>
  <c r="R4" i="40"/>
  <c r="Q4" i="40"/>
  <c r="P4" i="40"/>
  <c r="O4" i="40"/>
  <c r="N4" i="40"/>
  <c r="T5" i="40"/>
  <c r="S5" i="40"/>
  <c r="R5" i="40"/>
  <c r="Q5" i="40"/>
  <c r="P5" i="40"/>
  <c r="O5" i="40"/>
  <c r="N5" i="40"/>
  <c r="M5" i="40"/>
  <c r="L5" i="40"/>
  <c r="K5" i="40"/>
  <c r="J5" i="40"/>
  <c r="I5" i="40"/>
  <c r="H5" i="40"/>
  <c r="G5" i="40"/>
  <c r="F5" i="40"/>
  <c r="E5" i="40"/>
  <c r="C5" i="40"/>
  <c r="E3" i="40"/>
  <c r="D3" i="40"/>
  <c r="C3" i="40"/>
  <c r="C28" i="40"/>
  <c r="C27" i="40"/>
  <c r="C26" i="40"/>
  <c r="C25" i="40"/>
  <c r="C24" i="40"/>
  <c r="C23" i="40"/>
  <c r="C22" i="40"/>
  <c r="C21" i="40"/>
  <c r="C20" i="40"/>
  <c r="C19" i="40"/>
  <c r="C18" i="40"/>
  <c r="C17" i="40"/>
  <c r="C16" i="40"/>
  <c r="C15" i="40"/>
  <c r="C14" i="40"/>
  <c r="C13" i="40"/>
  <c r="C12" i="40"/>
  <c r="C11" i="40"/>
  <c r="C10" i="40"/>
  <c r="C9" i="40"/>
  <c r="C8" i="40"/>
  <c r="C7" i="40"/>
  <c r="C6" i="40"/>
  <c r="B5" i="40"/>
  <c r="B28" i="40"/>
  <c r="B27" i="40"/>
  <c r="B26" i="40"/>
  <c r="B25" i="40"/>
  <c r="B24" i="40"/>
  <c r="B23" i="40"/>
  <c r="B22" i="40"/>
  <c r="B21" i="40"/>
  <c r="B20" i="40"/>
  <c r="B19" i="40"/>
  <c r="B18" i="40"/>
  <c r="B17" i="40"/>
  <c r="B16" i="40"/>
  <c r="B15" i="40"/>
  <c r="B14" i="40"/>
  <c r="B13" i="40"/>
  <c r="B12" i="40"/>
  <c r="B11" i="40"/>
  <c r="B10" i="40"/>
  <c r="B9" i="40"/>
  <c r="B8" i="40"/>
  <c r="B7" i="40"/>
  <c r="B6" i="40"/>
  <c r="B3" i="40"/>
  <c r="K27" i="41" l="1"/>
  <c r="J27" i="41"/>
  <c r="I27" i="41"/>
  <c r="F27" i="41"/>
  <c r="E27" i="41"/>
  <c r="D27" i="41"/>
  <c r="C27" i="41"/>
  <c r="B27" i="41"/>
  <c r="K26" i="41"/>
  <c r="J26" i="41"/>
  <c r="I26" i="41"/>
  <c r="F26" i="41"/>
  <c r="E26" i="41"/>
  <c r="D26" i="41"/>
  <c r="C26" i="41"/>
  <c r="B26" i="41"/>
  <c r="K25" i="41"/>
  <c r="J25" i="41"/>
  <c r="I25" i="41"/>
  <c r="F25" i="41"/>
  <c r="E25" i="41"/>
  <c r="D25" i="41"/>
  <c r="C25" i="41"/>
  <c r="B25" i="41"/>
  <c r="K24" i="41"/>
  <c r="J24" i="41"/>
  <c r="I24" i="41"/>
  <c r="F24" i="41"/>
  <c r="E24" i="41"/>
  <c r="D24" i="41"/>
  <c r="C24" i="41"/>
  <c r="B24" i="41"/>
  <c r="K23" i="41"/>
  <c r="J23" i="41"/>
  <c r="I23" i="41"/>
  <c r="F23" i="41"/>
  <c r="E23" i="41"/>
  <c r="D23" i="41"/>
  <c r="C23" i="41"/>
  <c r="B23" i="41"/>
  <c r="K22" i="41"/>
  <c r="J22" i="41"/>
  <c r="I22" i="41"/>
  <c r="F22" i="41"/>
  <c r="E22" i="41"/>
  <c r="D22" i="41"/>
  <c r="C22" i="41"/>
  <c r="B22" i="41"/>
  <c r="K21" i="41"/>
  <c r="J21" i="41"/>
  <c r="I21" i="41"/>
  <c r="F21" i="41"/>
  <c r="E21" i="41"/>
  <c r="D21" i="41"/>
  <c r="C21" i="41"/>
  <c r="B21" i="41"/>
  <c r="K20" i="41"/>
  <c r="J20" i="41"/>
  <c r="I20" i="41"/>
  <c r="F20" i="41"/>
  <c r="E20" i="41"/>
  <c r="D20" i="41"/>
  <c r="C20" i="41"/>
  <c r="B20" i="41"/>
  <c r="K19" i="41"/>
  <c r="J19" i="41"/>
  <c r="I19" i="41"/>
  <c r="F19" i="41"/>
  <c r="E19" i="41"/>
  <c r="D19" i="41"/>
  <c r="C19" i="41"/>
  <c r="B19" i="41"/>
  <c r="K18" i="41"/>
  <c r="J18" i="41"/>
  <c r="I18" i="41"/>
  <c r="AV18" i="41"/>
  <c r="F18" i="41"/>
  <c r="E18" i="41"/>
  <c r="D18" i="41"/>
  <c r="C18" i="41"/>
  <c r="B18" i="41"/>
  <c r="K17" i="41"/>
  <c r="J17" i="41"/>
  <c r="I17" i="41"/>
  <c r="F17" i="41"/>
  <c r="E17" i="41"/>
  <c r="D17" i="41"/>
  <c r="C17" i="41"/>
  <c r="B17" i="41"/>
  <c r="K16" i="41"/>
  <c r="J16" i="41"/>
  <c r="I16" i="41"/>
  <c r="F16" i="41"/>
  <c r="E16" i="41"/>
  <c r="D16" i="41"/>
  <c r="C16" i="41"/>
  <c r="B16" i="41"/>
  <c r="K15" i="41"/>
  <c r="J15" i="41"/>
  <c r="I15" i="41"/>
  <c r="F15" i="41"/>
  <c r="E15" i="41"/>
  <c r="D15" i="41"/>
  <c r="C15" i="41"/>
  <c r="B15" i="41"/>
  <c r="K14" i="41"/>
  <c r="J14" i="41"/>
  <c r="I14" i="41"/>
  <c r="F14" i="41"/>
  <c r="E14" i="41"/>
  <c r="D14" i="41"/>
  <c r="C14" i="41"/>
  <c r="B14" i="41"/>
  <c r="K13" i="41"/>
  <c r="J13" i="41"/>
  <c r="I13" i="41"/>
  <c r="F13" i="41"/>
  <c r="E13" i="41"/>
  <c r="D13" i="41"/>
  <c r="C13" i="41"/>
  <c r="B13" i="41"/>
  <c r="K12" i="41"/>
  <c r="J12" i="41"/>
  <c r="I12" i="41"/>
  <c r="F12" i="41"/>
  <c r="E12" i="41"/>
  <c r="D12" i="41"/>
  <c r="C12" i="41"/>
  <c r="B12" i="41"/>
  <c r="K11" i="41"/>
  <c r="J11" i="41"/>
  <c r="I11" i="41"/>
  <c r="F11" i="41"/>
  <c r="E11" i="41"/>
  <c r="D11" i="41"/>
  <c r="C11" i="41"/>
  <c r="B11" i="41"/>
  <c r="K10" i="41"/>
  <c r="J10" i="41"/>
  <c r="I10" i="41"/>
  <c r="F10" i="41"/>
  <c r="E10" i="41"/>
  <c r="D10" i="41"/>
  <c r="C10" i="41"/>
  <c r="B10" i="41"/>
  <c r="K9" i="41"/>
  <c r="J9" i="41"/>
  <c r="I9" i="41"/>
  <c r="F9" i="41"/>
  <c r="E9" i="41"/>
  <c r="D9" i="41"/>
  <c r="C9" i="41"/>
  <c r="B9" i="41"/>
  <c r="K8" i="41"/>
  <c r="J8" i="41"/>
  <c r="I8" i="41"/>
  <c r="F8" i="41"/>
  <c r="E8" i="41"/>
  <c r="D8" i="41"/>
  <c r="C8" i="41"/>
  <c r="B8" i="41"/>
  <c r="K7" i="41"/>
  <c r="J7" i="41"/>
  <c r="I7" i="41"/>
  <c r="F7" i="41"/>
  <c r="E7" i="41"/>
  <c r="D7" i="41"/>
  <c r="C7" i="41"/>
  <c r="B7" i="41"/>
  <c r="K6" i="41"/>
  <c r="J6" i="41"/>
  <c r="I6" i="41"/>
  <c r="F6" i="41"/>
  <c r="E6" i="41"/>
  <c r="D6" i="41"/>
  <c r="C6" i="41"/>
  <c r="B6" i="41"/>
  <c r="K5" i="41"/>
  <c r="J5" i="41"/>
  <c r="I5" i="41"/>
  <c r="F5" i="41"/>
  <c r="E5" i="41"/>
  <c r="D5" i="41"/>
  <c r="C5" i="41"/>
  <c r="B5" i="41"/>
  <c r="K4" i="41"/>
  <c r="J4" i="41"/>
  <c r="I4" i="41"/>
  <c r="F4" i="41"/>
  <c r="E4" i="41"/>
  <c r="D4" i="41"/>
  <c r="C4" i="41"/>
  <c r="B4" i="41"/>
  <c r="K6" i="18"/>
  <c r="J6" i="18"/>
  <c r="I6" i="18"/>
  <c r="H6" i="18"/>
  <c r="G6" i="18"/>
  <c r="F6" i="18"/>
  <c r="E6" i="18"/>
  <c r="K7" i="18"/>
  <c r="J7" i="18"/>
  <c r="I7" i="18"/>
  <c r="H7" i="18"/>
  <c r="G7" i="18"/>
  <c r="F7" i="18"/>
  <c r="E7" i="18"/>
  <c r="K8" i="18"/>
  <c r="J8" i="18"/>
  <c r="I8" i="18"/>
  <c r="H8" i="18"/>
  <c r="G8" i="18"/>
  <c r="F8" i="18"/>
  <c r="E8" i="18"/>
  <c r="J9" i="18"/>
  <c r="I9" i="18"/>
  <c r="H9" i="18"/>
  <c r="G9" i="18"/>
  <c r="F9" i="18"/>
  <c r="E9" i="18"/>
  <c r="K10" i="18"/>
  <c r="J10" i="18"/>
  <c r="I10" i="18"/>
  <c r="H10" i="18"/>
  <c r="G10" i="18"/>
  <c r="F10" i="18"/>
  <c r="E10" i="18"/>
  <c r="K11" i="18"/>
  <c r="J11" i="18"/>
  <c r="I11" i="18"/>
  <c r="H11" i="18"/>
  <c r="G11" i="18"/>
  <c r="F11" i="18"/>
  <c r="E11" i="18"/>
  <c r="J12" i="18"/>
  <c r="I12" i="18"/>
  <c r="H12" i="18"/>
  <c r="G12" i="18"/>
  <c r="F12" i="18"/>
  <c r="E12" i="18"/>
  <c r="J13" i="18"/>
  <c r="I13" i="18"/>
  <c r="H13" i="18"/>
  <c r="G13" i="18"/>
  <c r="F13" i="18"/>
  <c r="E13" i="18"/>
  <c r="K14" i="18"/>
  <c r="J14" i="18"/>
  <c r="I14" i="18"/>
  <c r="H14" i="18"/>
  <c r="G14" i="18"/>
  <c r="F14" i="18"/>
  <c r="E14" i="18"/>
  <c r="K15" i="18"/>
  <c r="J15" i="18"/>
  <c r="I15" i="18"/>
  <c r="H15" i="18"/>
  <c r="G15" i="18"/>
  <c r="F15" i="18"/>
  <c r="E15" i="18"/>
  <c r="J16" i="18"/>
  <c r="I16" i="18"/>
  <c r="H16" i="18"/>
  <c r="G16" i="18"/>
  <c r="F16" i="18"/>
  <c r="E16" i="18"/>
  <c r="J17" i="18"/>
  <c r="I17" i="18"/>
  <c r="H17" i="18"/>
  <c r="G17" i="18"/>
  <c r="F17" i="18"/>
  <c r="E17" i="18"/>
  <c r="K18" i="18"/>
  <c r="J18" i="18"/>
  <c r="I18" i="18"/>
  <c r="H18" i="18"/>
  <c r="G18" i="18"/>
  <c r="F18" i="18"/>
  <c r="E18" i="18"/>
  <c r="K19" i="18"/>
  <c r="J19" i="18"/>
  <c r="I19" i="18"/>
  <c r="H19" i="18"/>
  <c r="G19" i="18"/>
  <c r="F19" i="18"/>
  <c r="E19" i="18"/>
  <c r="J20" i="18"/>
  <c r="I20" i="18"/>
  <c r="H20" i="18"/>
  <c r="G20" i="18"/>
  <c r="F20" i="18"/>
  <c r="E20" i="18"/>
  <c r="J21" i="18"/>
  <c r="I21" i="18"/>
  <c r="H21" i="18"/>
  <c r="G21" i="18"/>
  <c r="F21" i="18"/>
  <c r="E21" i="18"/>
  <c r="K22" i="18"/>
  <c r="J22" i="18"/>
  <c r="I22" i="18"/>
  <c r="H22" i="18"/>
  <c r="G22" i="18"/>
  <c r="F22" i="18"/>
  <c r="E22" i="18"/>
  <c r="J23" i="18"/>
  <c r="I23" i="18"/>
  <c r="H23" i="18"/>
  <c r="G23" i="18"/>
  <c r="F23" i="18"/>
  <c r="E23" i="18"/>
  <c r="J24" i="18"/>
  <c r="I24" i="18"/>
  <c r="H24" i="18"/>
  <c r="G24" i="18"/>
  <c r="F24" i="18"/>
  <c r="E24" i="18"/>
  <c r="J25" i="18"/>
  <c r="I25" i="18"/>
  <c r="H25" i="18"/>
  <c r="G25" i="18"/>
  <c r="F25" i="18"/>
  <c r="E25" i="18"/>
  <c r="K26" i="18"/>
  <c r="J26" i="18"/>
  <c r="I26" i="18"/>
  <c r="H26" i="18"/>
  <c r="G26" i="18"/>
  <c r="F26" i="18"/>
  <c r="E26" i="18"/>
  <c r="J27" i="18"/>
  <c r="I27" i="18"/>
  <c r="H27" i="18"/>
  <c r="G27" i="18"/>
  <c r="F27" i="18"/>
  <c r="E27" i="18"/>
  <c r="J28" i="18"/>
  <c r="I28" i="18"/>
  <c r="H28" i="18"/>
  <c r="G28" i="18"/>
  <c r="F28" i="18"/>
  <c r="E28" i="18"/>
  <c r="S61" i="19"/>
  <c r="R61" i="19"/>
  <c r="S59" i="19"/>
  <c r="R59" i="19"/>
  <c r="S57" i="19"/>
  <c r="R57" i="19"/>
  <c r="S55" i="19"/>
  <c r="R55" i="19"/>
  <c r="S53" i="19"/>
  <c r="R53" i="19"/>
  <c r="S51" i="19"/>
  <c r="R51" i="19"/>
  <c r="S49" i="19"/>
  <c r="R49" i="19"/>
  <c r="S47" i="19"/>
  <c r="R47" i="19"/>
  <c r="G27" i="35"/>
  <c r="G26" i="35"/>
  <c r="G25" i="35"/>
  <c r="G24" i="35"/>
  <c r="F27" i="35"/>
  <c r="F26" i="35"/>
  <c r="F25" i="35"/>
  <c r="F24" i="35"/>
  <c r="E27" i="35"/>
  <c r="E26" i="35"/>
  <c r="E25" i="35"/>
  <c r="E24" i="35"/>
  <c r="D27" i="35"/>
  <c r="D26" i="35"/>
  <c r="D25" i="35"/>
  <c r="D24" i="35"/>
  <c r="C27" i="35"/>
  <c r="C26" i="35"/>
  <c r="C25" i="35"/>
  <c r="C24" i="35"/>
  <c r="A117" i="35"/>
  <c r="A113" i="35"/>
  <c r="A109" i="35"/>
  <c r="A105" i="35"/>
  <c r="A101" i="35"/>
  <c r="A97" i="35"/>
  <c r="A93" i="35"/>
  <c r="A89" i="35"/>
  <c r="A85" i="35"/>
  <c r="A81" i="35"/>
  <c r="A77" i="35"/>
  <c r="A73" i="35"/>
  <c r="A69" i="35"/>
  <c r="A65" i="35"/>
  <c r="A61" i="35"/>
  <c r="A57" i="35"/>
  <c r="A53" i="35"/>
  <c r="A49" i="35"/>
  <c r="A45" i="35"/>
  <c r="A41" i="35"/>
  <c r="A37" i="35"/>
  <c r="A33" i="35"/>
  <c r="A29" i="35"/>
  <c r="A25" i="35"/>
  <c r="BN2" i="35"/>
  <c r="AV22" i="41"/>
  <c r="AT22" i="41"/>
  <c r="B23" i="23" l="1"/>
  <c r="B23" i="1"/>
  <c r="B23" i="15"/>
  <c r="B23" i="30"/>
  <c r="B23" i="29"/>
  <c r="B23" i="27"/>
  <c r="B23" i="22"/>
  <c r="B23" i="14"/>
  <c r="B23" i="11"/>
  <c r="B23" i="12"/>
  <c r="B23" i="13"/>
  <c r="B23" i="32"/>
  <c r="B23" i="24"/>
  <c r="B23" i="28"/>
  <c r="B23" i="6"/>
  <c r="B23" i="25"/>
  <c r="B23" i="26"/>
  <c r="B23" i="21"/>
  <c r="B23" i="7"/>
  <c r="B23" i="10"/>
  <c r="B23" i="8"/>
  <c r="B23" i="9"/>
  <c r="B23" i="31"/>
  <c r="B22" i="29"/>
  <c r="B22" i="27"/>
  <c r="B22" i="22"/>
  <c r="B22" i="1"/>
  <c r="B22" i="14"/>
  <c r="B22" i="28"/>
  <c r="B22" i="6"/>
  <c r="B22" i="11"/>
  <c r="B22" i="12"/>
  <c r="B22" i="13"/>
  <c r="B22" i="21"/>
  <c r="B22" i="7"/>
  <c r="B22" i="23"/>
  <c r="B22" i="26"/>
  <c r="B22" i="8"/>
  <c r="B22" i="31"/>
  <c r="B22" i="15"/>
  <c r="B22" i="9"/>
  <c r="B22" i="30"/>
  <c r="B22" i="32"/>
  <c r="B22" i="25"/>
  <c r="B22" i="24"/>
  <c r="B22" i="10"/>
  <c r="B21" i="29"/>
  <c r="B21" i="27"/>
  <c r="B21" i="1"/>
  <c r="B21" i="14"/>
  <c r="B21" i="23"/>
  <c r="B21" i="15"/>
  <c r="B21" i="28"/>
  <c r="B21" i="22"/>
  <c r="B21" i="6"/>
  <c r="B21" i="11"/>
  <c r="B21" i="12"/>
  <c r="B21" i="13"/>
  <c r="B21" i="30"/>
  <c r="B21" i="7"/>
  <c r="B21" i="26"/>
  <c r="B21" i="21"/>
  <c r="B21" i="8"/>
  <c r="B21" i="31"/>
  <c r="B21" i="9"/>
  <c r="B21" i="32"/>
  <c r="B21" i="25"/>
  <c r="B21" i="24"/>
  <c r="B21" i="10"/>
  <c r="B24" i="29"/>
  <c r="B24" i="27"/>
  <c r="B24" i="22"/>
  <c r="B24" i="6"/>
  <c r="B24" i="11"/>
  <c r="B24" i="14"/>
  <c r="B24" i="28"/>
  <c r="B24" i="26"/>
  <c r="B24" i="7"/>
  <c r="B24" i="12"/>
  <c r="B24" i="13"/>
  <c r="B24" i="21"/>
  <c r="B24" i="23"/>
  <c r="B24" i="1"/>
  <c r="B24" i="8"/>
  <c r="B24" i="31"/>
  <c r="B24" i="30"/>
  <c r="B24" i="32"/>
  <c r="B24" i="24"/>
  <c r="B24" i="9"/>
  <c r="B24" i="25"/>
  <c r="B24" i="10"/>
  <c r="B24" i="15"/>
  <c r="F26" i="16"/>
  <c r="F26" i="32"/>
  <c r="F26" i="30"/>
  <c r="F26" i="25"/>
  <c r="F26" i="24"/>
  <c r="F26" i="9"/>
  <c r="F26" i="12"/>
  <c r="F26" i="22"/>
  <c r="F26" i="1"/>
  <c r="F26" i="7"/>
  <c r="F26" i="28"/>
  <c r="F26" i="27"/>
  <c r="F26" i="21"/>
  <c r="F26" i="6"/>
  <c r="F26" i="13"/>
  <c r="F26" i="14"/>
  <c r="F26" i="15"/>
  <c r="F26" i="8"/>
  <c r="F26" i="10"/>
  <c r="F26" i="11"/>
  <c r="F26" i="31"/>
  <c r="F26" i="29"/>
  <c r="F26" i="26"/>
  <c r="F26" i="23"/>
  <c r="F24" i="28"/>
  <c r="F24" i="26"/>
  <c r="F24" i="7"/>
  <c r="F24" i="8"/>
  <c r="F24" i="13"/>
  <c r="F24" i="30"/>
  <c r="F24" i="29"/>
  <c r="F24" i="27"/>
  <c r="F24" i="1"/>
  <c r="F24" i="6"/>
  <c r="F24" i="14"/>
  <c r="F24" i="25"/>
  <c r="F24" i="10"/>
  <c r="F24" i="12"/>
  <c r="F24" i="15"/>
  <c r="F24" i="32"/>
  <c r="F24" i="31"/>
  <c r="F24" i="24"/>
  <c r="F24" i="23"/>
  <c r="F24" i="22"/>
  <c r="F24" i="21"/>
  <c r="F24" i="9"/>
  <c r="F24" i="11"/>
  <c r="F23" i="30"/>
  <c r="F23" i="26"/>
  <c r="F23" i="6"/>
  <c r="F23" i="7"/>
  <c r="F23" i="8"/>
  <c r="F23" i="9"/>
  <c r="F23" i="10"/>
  <c r="F23" i="32"/>
  <c r="F23" i="31"/>
  <c r="F23" i="29"/>
  <c r="F23" i="28"/>
  <c r="F23" i="24"/>
  <c r="F23" i="13"/>
  <c r="F23" i="15"/>
  <c r="F23" i="25"/>
  <c r="F23" i="23"/>
  <c r="F23" i="22"/>
  <c r="F23" i="12"/>
  <c r="F23" i="27"/>
  <c r="F23" i="21"/>
  <c r="F23" i="1"/>
  <c r="F23" i="11"/>
  <c r="F23" i="14"/>
  <c r="F22" i="31"/>
  <c r="F22" i="21"/>
  <c r="F22" i="7"/>
  <c r="F22" i="15"/>
  <c r="F22" i="30"/>
  <c r="F22" i="26"/>
  <c r="F22" i="23"/>
  <c r="F22" i="29"/>
  <c r="F22" i="27"/>
  <c r="F22" i="22"/>
  <c r="F22" i="1"/>
  <c r="F22" i="9"/>
  <c r="F22" i="14"/>
  <c r="F22" i="8"/>
  <c r="F22" i="32"/>
  <c r="F22" i="28"/>
  <c r="F22" i="25"/>
  <c r="F22" i="24"/>
  <c r="F22" i="6"/>
  <c r="F22" i="10"/>
  <c r="F22" i="11"/>
  <c r="F22" i="12"/>
  <c r="F22" i="13"/>
  <c r="F21" i="32"/>
  <c r="F21" i="30"/>
  <c r="F21" i="28"/>
  <c r="F21" i="27"/>
  <c r="F21" i="26"/>
  <c r="F21" i="24"/>
  <c r="F21" i="13"/>
  <c r="F21" i="14"/>
  <c r="F21" i="15"/>
  <c r="F21" i="21"/>
  <c r="F21" i="6"/>
  <c r="F21" i="8"/>
  <c r="F21" i="10"/>
  <c r="F21" i="31"/>
  <c r="F21" i="29"/>
  <c r="F21" i="22"/>
  <c r="F21" i="11"/>
  <c r="F21" i="25"/>
  <c r="F21" i="23"/>
  <c r="F21" i="1"/>
  <c r="F21" i="7"/>
  <c r="F21" i="9"/>
  <c r="F21" i="12"/>
  <c r="F20" i="32"/>
  <c r="F20" i="28"/>
  <c r="F20" i="24"/>
  <c r="F20" i="23"/>
  <c r="F20" i="22"/>
  <c r="F20" i="21"/>
  <c r="F20" i="8"/>
  <c r="F20" i="11"/>
  <c r="F20" i="13"/>
  <c r="F20" i="29"/>
  <c r="F20" i="27"/>
  <c r="F20" i="7"/>
  <c r="F20" i="14"/>
  <c r="F20" i="30"/>
  <c r="F20" i="26"/>
  <c r="F20" i="25"/>
  <c r="F20" i="6"/>
  <c r="F20" i="10"/>
  <c r="F20" i="12"/>
  <c r="F20" i="15"/>
  <c r="F20" i="31"/>
  <c r="F20" i="1"/>
  <c r="F20" i="9"/>
  <c r="F19" i="32"/>
  <c r="F19" i="31"/>
  <c r="F19" i="30"/>
  <c r="F19" i="29"/>
  <c r="F19" i="28"/>
  <c r="F19" i="26"/>
  <c r="F19" i="24"/>
  <c r="F19" i="13"/>
  <c r="F19" i="15"/>
  <c r="F19" i="27"/>
  <c r="F19" i="22"/>
  <c r="F19" i="11"/>
  <c r="F19" i="14"/>
  <c r="F19" i="1"/>
  <c r="F19" i="8"/>
  <c r="F19" i="9"/>
  <c r="F19" i="25"/>
  <c r="F19" i="23"/>
  <c r="F19" i="12"/>
  <c r="F19" i="21"/>
  <c r="F19" i="6"/>
  <c r="F19" i="7"/>
  <c r="F19" i="10"/>
  <c r="B25" i="8"/>
  <c r="B25" i="15"/>
  <c r="B25" i="31"/>
  <c r="B25" i="21"/>
  <c r="B25" i="32"/>
  <c r="B25" i="29"/>
  <c r="B25" i="27"/>
  <c r="B25" i="24"/>
  <c r="B25" i="22"/>
  <c r="B25" i="6"/>
  <c r="B25" i="9"/>
  <c r="B25" i="11"/>
  <c r="B25" i="14"/>
  <c r="B25" i="30"/>
  <c r="B25" i="23"/>
  <c r="B25" i="28"/>
  <c r="B25" i="26"/>
  <c r="B25" i="25"/>
  <c r="B25" i="7"/>
  <c r="B25" i="10"/>
  <c r="B25" i="12"/>
  <c r="B25" i="13"/>
  <c r="B25" i="1"/>
  <c r="B20" i="21"/>
  <c r="B20" i="6"/>
  <c r="B20" i="8"/>
  <c r="B20" i="10"/>
  <c r="B20" i="23"/>
  <c r="B20" i="7"/>
  <c r="B20" i="30"/>
  <c r="B20" i="27"/>
  <c r="B20" i="26"/>
  <c r="B20" i="13"/>
  <c r="B20" i="15"/>
  <c r="B20" i="31"/>
  <c r="B20" i="29"/>
  <c r="B20" i="22"/>
  <c r="B20" i="11"/>
  <c r="B20" i="25"/>
  <c r="B20" i="1"/>
  <c r="B20" i="9"/>
  <c r="B20" i="12"/>
  <c r="B20" i="32"/>
  <c r="B20" i="28"/>
  <c r="B20" i="24"/>
  <c r="B20" i="14"/>
  <c r="A19" i="29"/>
  <c r="A19" i="27"/>
  <c r="A19" i="7"/>
  <c r="A19" i="14"/>
  <c r="A19" i="30"/>
  <c r="A19" i="26"/>
  <c r="A19" i="25"/>
  <c r="A19" i="6"/>
  <c r="A19" i="10"/>
  <c r="A19" i="12"/>
  <c r="A19" i="15"/>
  <c r="A19" i="31"/>
  <c r="A19" i="1"/>
  <c r="A19" i="9"/>
  <c r="A19" i="32"/>
  <c r="A19" i="28"/>
  <c r="A19" i="24"/>
  <c r="A19" i="23"/>
  <c r="A19" i="22"/>
  <c r="A19" i="21"/>
  <c r="A19" i="8"/>
  <c r="A19" i="11"/>
  <c r="A19" i="13"/>
  <c r="F25" i="30"/>
  <c r="F25" i="25"/>
  <c r="F25" i="23"/>
  <c r="F25" i="22"/>
  <c r="F25" i="6"/>
  <c r="F25" i="11"/>
  <c r="F25" i="14"/>
  <c r="F25" i="24"/>
  <c r="F25" i="21"/>
  <c r="F25" i="7"/>
  <c r="F25" i="10"/>
  <c r="F25" i="28"/>
  <c r="F25" i="27"/>
  <c r="F25" i="1"/>
  <c r="F25" i="12"/>
  <c r="F25" i="13"/>
  <c r="F25" i="15"/>
  <c r="F25" i="32"/>
  <c r="F25" i="31"/>
  <c r="F25" i="29"/>
  <c r="F25" i="26"/>
  <c r="F25" i="8"/>
  <c r="F25" i="9"/>
  <c r="F21" i="16"/>
  <c r="F19" i="16"/>
  <c r="B21" i="16"/>
  <c r="AT18" i="41"/>
  <c r="G23" i="41"/>
  <c r="H4" i="41"/>
  <c r="I106" i="16"/>
  <c r="A171" i="18" s="1"/>
  <c r="H106" i="16"/>
  <c r="A170" i="18" s="1"/>
  <c r="F106" i="16"/>
  <c r="A168" i="18" s="1"/>
  <c r="G106" i="16"/>
  <c r="A169" i="18" s="1"/>
  <c r="G9" i="41"/>
  <c r="AV6" i="41"/>
  <c r="AU10" i="41"/>
  <c r="AT6" i="41"/>
  <c r="AT10" i="41"/>
  <c r="H27" i="41"/>
  <c r="G27" i="41"/>
  <c r="H24" i="41"/>
  <c r="G24" i="41"/>
  <c r="H25" i="41"/>
  <c r="G25" i="41"/>
  <c r="AT26" i="41"/>
  <c r="G26" i="41"/>
  <c r="G19" i="41"/>
  <c r="H8" i="41"/>
  <c r="G8" i="41"/>
  <c r="H12" i="41"/>
  <c r="G12" i="41"/>
  <c r="H16" i="41"/>
  <c r="G16" i="41"/>
  <c r="H20" i="41"/>
  <c r="G20" i="41"/>
  <c r="H7" i="41"/>
  <c r="G7" i="41"/>
  <c r="H15" i="41"/>
  <c r="G15" i="41"/>
  <c r="H5" i="41"/>
  <c r="G5" i="41"/>
  <c r="H13" i="41"/>
  <c r="G13" i="41"/>
  <c r="H17" i="41"/>
  <c r="G17" i="41"/>
  <c r="H21" i="41"/>
  <c r="G21" i="41"/>
  <c r="H11" i="41"/>
  <c r="G11" i="41"/>
  <c r="H6" i="41"/>
  <c r="G6" i="41"/>
  <c r="H10" i="41"/>
  <c r="G10" i="41"/>
  <c r="H14" i="41"/>
  <c r="G14" i="41"/>
  <c r="H18" i="41"/>
  <c r="G18" i="41"/>
  <c r="H22" i="41"/>
  <c r="G22" i="41"/>
  <c r="G4" i="41"/>
  <c r="AU14" i="41"/>
  <c r="AV26" i="41"/>
  <c r="AV14" i="41"/>
  <c r="AU18" i="41"/>
  <c r="AT8" i="41"/>
  <c r="AU8" i="41"/>
  <c r="AV19" i="41"/>
  <c r="AV11" i="41"/>
  <c r="AT15" i="41"/>
  <c r="AV7" i="41"/>
  <c r="AU11" i="41"/>
  <c r="K17" i="18"/>
  <c r="K13" i="18"/>
  <c r="AU19" i="41"/>
  <c r="H19" i="41"/>
  <c r="H23" i="41"/>
  <c r="AV5" i="41"/>
  <c r="AT7" i="41"/>
  <c r="AT11" i="41"/>
  <c r="AT14" i="41"/>
  <c r="AV17" i="41"/>
  <c r="AT21" i="41"/>
  <c r="AU22" i="41"/>
  <c r="K28" i="18"/>
  <c r="K25" i="18"/>
  <c r="K24" i="18"/>
  <c r="K23" i="18"/>
  <c r="K20" i="18"/>
  <c r="K12" i="18"/>
  <c r="K21" i="18"/>
  <c r="K16" i="18"/>
  <c r="AT9" i="41"/>
  <c r="H9" i="41"/>
  <c r="K27" i="18"/>
  <c r="K9" i="18"/>
  <c r="H26" i="41"/>
  <c r="F25" i="16"/>
  <c r="F24" i="16"/>
  <c r="F23" i="16"/>
  <c r="F22" i="16"/>
  <c r="F20" i="16"/>
  <c r="B25" i="16"/>
  <c r="B24" i="16"/>
  <c r="B23" i="16"/>
  <c r="B22" i="16"/>
  <c r="B20" i="16"/>
  <c r="A19" i="16"/>
  <c r="AT12" i="41"/>
  <c r="AU12" i="41"/>
  <c r="AT16" i="41"/>
  <c r="AT24" i="41"/>
  <c r="AU17" i="41"/>
  <c r="AV24" i="41"/>
  <c r="AV25" i="41"/>
  <c r="AV8" i="41"/>
  <c r="AV12" i="41"/>
  <c r="AU16" i="41"/>
  <c r="AT17" i="41"/>
  <c r="AT20" i="41"/>
  <c r="AV20" i="41"/>
  <c r="AV21" i="41"/>
  <c r="AT25" i="41"/>
  <c r="AU25" i="41"/>
  <c r="AT27" i="41"/>
  <c r="AV27" i="41"/>
  <c r="AT23" i="41"/>
  <c r="AV23" i="41"/>
  <c r="AU20" i="41"/>
  <c r="AT13" i="41"/>
  <c r="AU13" i="41"/>
  <c r="AV13" i="41"/>
  <c r="AU26" i="41"/>
  <c r="AV9" i="41"/>
  <c r="AT19" i="41"/>
  <c r="AU27" i="41"/>
  <c r="AU24" i="41"/>
  <c r="AU23" i="41"/>
  <c r="AU21" i="41"/>
  <c r="AV16" i="41"/>
  <c r="AU15" i="41"/>
  <c r="AV15" i="41"/>
  <c r="AV10" i="41"/>
  <c r="AU9" i="41"/>
  <c r="AU7" i="41"/>
  <c r="AU6" i="41"/>
  <c r="AT5" i="41"/>
  <c r="AU5" i="41"/>
  <c r="S37" i="19"/>
  <c r="R37" i="19"/>
  <c r="S34" i="19"/>
  <c r="R34" i="19"/>
  <c r="S31" i="19"/>
  <c r="R31" i="19"/>
  <c r="A90" i="14" l="1"/>
  <c r="AO23" i="14" s="1"/>
  <c r="A90" i="27"/>
  <c r="AO23" i="27" s="1"/>
  <c r="A90" i="10"/>
  <c r="AO23" i="10" s="1"/>
  <c r="A90" i="31"/>
  <c r="AO23" i="31" s="1"/>
  <c r="A90" i="6"/>
  <c r="AO23" i="6" s="1"/>
  <c r="A90" i="23"/>
  <c r="AO23" i="23" s="1"/>
  <c r="A90" i="13"/>
  <c r="AO23" i="13" s="1"/>
  <c r="A90" i="28"/>
  <c r="AO23" i="28" s="1"/>
  <c r="P41" i="18"/>
  <c r="A90" i="22"/>
  <c r="AO23" i="22" s="1"/>
  <c r="A90" i="29"/>
  <c r="AO23" i="29" s="1"/>
  <c r="A90" i="12"/>
  <c r="AO23" i="12" s="1"/>
  <c r="A90" i="24"/>
  <c r="AO23" i="24" s="1"/>
  <c r="A90" i="7"/>
  <c r="AO23" i="7" s="1"/>
  <c r="A90" i="25"/>
  <c r="AO23" i="25" s="1"/>
  <c r="A90" i="16"/>
  <c r="A90" i="1"/>
  <c r="AO23" i="1" s="1"/>
  <c r="A90" i="30"/>
  <c r="AO23" i="30" s="1"/>
  <c r="A90" i="11"/>
  <c r="AO23" i="11" s="1"/>
  <c r="A90" i="21"/>
  <c r="AO23" i="21" s="1"/>
  <c r="A90" i="32"/>
  <c r="AO23" i="32" s="1"/>
  <c r="A90" i="9"/>
  <c r="AO23" i="9" s="1"/>
  <c r="A90" i="26"/>
  <c r="AO23" i="26" s="1"/>
  <c r="A90" i="15"/>
  <c r="AO23" i="15" s="1"/>
  <c r="A90" i="8"/>
  <c r="AO23" i="8" s="1"/>
  <c r="A89" i="31"/>
  <c r="A89" i="30"/>
  <c r="A88" i="28"/>
  <c r="A88" i="26"/>
  <c r="A89" i="23"/>
  <c r="A89" i="21"/>
  <c r="A89" i="1"/>
  <c r="A88" i="7"/>
  <c r="A88" i="10"/>
  <c r="A88" i="12"/>
  <c r="A88" i="13"/>
  <c r="A88" i="31"/>
  <c r="A88" i="30"/>
  <c r="A89" i="25"/>
  <c r="A88" i="23"/>
  <c r="A88" i="21"/>
  <c r="A88" i="1"/>
  <c r="A89" i="8"/>
  <c r="A89" i="15"/>
  <c r="A89" i="32"/>
  <c r="A89" i="29"/>
  <c r="A89" i="27"/>
  <c r="A88" i="25"/>
  <c r="A89" i="24"/>
  <c r="A89" i="22"/>
  <c r="A89" i="6"/>
  <c r="A88" i="8"/>
  <c r="A89" i="9"/>
  <c r="A89" i="11"/>
  <c r="A89" i="14"/>
  <c r="A88" i="15"/>
  <c r="A88" i="32"/>
  <c r="A88" i="29"/>
  <c r="A89" i="28"/>
  <c r="A88" i="27"/>
  <c r="A89" i="26"/>
  <c r="A88" i="24"/>
  <c r="A88" i="22"/>
  <c r="A88" i="6"/>
  <c r="A89" i="7"/>
  <c r="A88" i="9"/>
  <c r="A89" i="10"/>
  <c r="A88" i="11"/>
  <c r="A89" i="12"/>
  <c r="A89" i="13"/>
  <c r="A88" i="14"/>
  <c r="A85" i="14"/>
  <c r="AO22" i="14" s="1"/>
  <c r="A85" i="10"/>
  <c r="AO22" i="10" s="1"/>
  <c r="A85" i="6"/>
  <c r="AO22" i="6" s="1"/>
  <c r="A85" i="23"/>
  <c r="AO22" i="23" s="1"/>
  <c r="A85" i="27"/>
  <c r="AO22" i="27" s="1"/>
  <c r="A85" i="31"/>
  <c r="AO22" i="31" s="1"/>
  <c r="A86" i="30"/>
  <c r="A86" i="29"/>
  <c r="A86" i="27"/>
  <c r="A86" i="1"/>
  <c r="A86" i="6"/>
  <c r="A87" i="10"/>
  <c r="A87" i="12"/>
  <c r="A86" i="14"/>
  <c r="A87" i="15"/>
  <c r="A85" i="13"/>
  <c r="AO22" i="13" s="1"/>
  <c r="A85" i="9"/>
  <c r="AO22" i="9" s="1"/>
  <c r="A85" i="1"/>
  <c r="AO22" i="1" s="1"/>
  <c r="A85" i="24"/>
  <c r="AO22" i="24" s="1"/>
  <c r="A85" i="28"/>
  <c r="AO22" i="28" s="1"/>
  <c r="A85" i="32"/>
  <c r="AO22" i="32" s="1"/>
  <c r="O41" i="18"/>
  <c r="N84" i="18" s="1"/>
  <c r="A87" i="32"/>
  <c r="A87" i="31"/>
  <c r="A87" i="24"/>
  <c r="A87" i="23"/>
  <c r="A87" i="22"/>
  <c r="A87" i="21"/>
  <c r="A87" i="9"/>
  <c r="A86" i="10"/>
  <c r="A87" i="11"/>
  <c r="A86" i="12"/>
  <c r="A86" i="15"/>
  <c r="A85" i="16"/>
  <c r="A85" i="12"/>
  <c r="AO22" i="12" s="1"/>
  <c r="A85" i="8"/>
  <c r="AO22" i="8" s="1"/>
  <c r="A85" i="21"/>
  <c r="AO22" i="21" s="1"/>
  <c r="A85" i="25"/>
  <c r="AO22" i="25" s="1"/>
  <c r="A85" i="29"/>
  <c r="AO22" i="29" s="1"/>
  <c r="A86" i="32"/>
  <c r="A86" i="31"/>
  <c r="A87" i="28"/>
  <c r="A87" i="26"/>
  <c r="A87" i="25"/>
  <c r="A86" i="24"/>
  <c r="A86" i="23"/>
  <c r="A86" i="22"/>
  <c r="A86" i="21"/>
  <c r="A87" i="7"/>
  <c r="A87" i="8"/>
  <c r="A86" i="9"/>
  <c r="A86" i="11"/>
  <c r="A87" i="13"/>
  <c r="A85" i="15"/>
  <c r="AO22" i="15" s="1"/>
  <c r="A85" i="11"/>
  <c r="AO22" i="11" s="1"/>
  <c r="A85" i="7"/>
  <c r="AO22" i="7" s="1"/>
  <c r="A85" i="22"/>
  <c r="AO22" i="22" s="1"/>
  <c r="A85" i="26"/>
  <c r="AO22" i="26" s="1"/>
  <c r="A85" i="30"/>
  <c r="AO22" i="30" s="1"/>
  <c r="A87" i="30"/>
  <c r="A87" i="29"/>
  <c r="A86" i="28"/>
  <c r="A87" i="27"/>
  <c r="A86" i="26"/>
  <c r="A86" i="25"/>
  <c r="A87" i="1"/>
  <c r="A87" i="6"/>
  <c r="A86" i="7"/>
  <c r="A86" i="8"/>
  <c r="A86" i="13"/>
  <c r="A87" i="14"/>
  <c r="A84" i="32"/>
  <c r="A84" i="29"/>
  <c r="A84" i="27"/>
  <c r="A83" i="25"/>
  <c r="A84" i="24"/>
  <c r="A84" i="22"/>
  <c r="A84" i="6"/>
  <c r="A83" i="8"/>
  <c r="A84" i="9"/>
  <c r="A84" i="11"/>
  <c r="A84" i="14"/>
  <c r="A83" i="15"/>
  <c r="A83" i="32"/>
  <c r="A83" i="29"/>
  <c r="A84" i="28"/>
  <c r="A83" i="27"/>
  <c r="A84" i="26"/>
  <c r="A83" i="24"/>
  <c r="A83" i="22"/>
  <c r="A83" i="6"/>
  <c r="A84" i="7"/>
  <c r="A83" i="9"/>
  <c r="A84" i="10"/>
  <c r="A83" i="11"/>
  <c r="A84" i="12"/>
  <c r="A84" i="13"/>
  <c r="A83" i="14"/>
  <c r="A84" i="31"/>
  <c r="A84" i="30"/>
  <c r="A83" i="28"/>
  <c r="A83" i="26"/>
  <c r="A84" i="23"/>
  <c r="A84" i="21"/>
  <c r="A84" i="1"/>
  <c r="A83" i="7"/>
  <c r="A83" i="10"/>
  <c r="A83" i="12"/>
  <c r="A83" i="13"/>
  <c r="A83" i="31"/>
  <c r="A83" i="30"/>
  <c r="A84" i="25"/>
  <c r="A83" i="23"/>
  <c r="A83" i="21"/>
  <c r="A83" i="1"/>
  <c r="A84" i="8"/>
  <c r="A84" i="15"/>
  <c r="A80" i="14"/>
  <c r="AO21" i="14" s="1"/>
  <c r="A80" i="10"/>
  <c r="AO21" i="10" s="1"/>
  <c r="A80" i="6"/>
  <c r="AO21" i="6" s="1"/>
  <c r="A80" i="23"/>
  <c r="AO21" i="23" s="1"/>
  <c r="A80" i="27"/>
  <c r="AO21" i="27" s="1"/>
  <c r="A80" i="31"/>
  <c r="AO21" i="31" s="1"/>
  <c r="A81" i="30"/>
  <c r="A81" i="29"/>
  <c r="A81" i="27"/>
  <c r="A81" i="1"/>
  <c r="A81" i="6"/>
  <c r="A82" i="10"/>
  <c r="A82" i="12"/>
  <c r="A81" i="14"/>
  <c r="A82" i="15"/>
  <c r="A80" i="13"/>
  <c r="AO21" i="13" s="1"/>
  <c r="A80" i="1"/>
  <c r="AO21" i="1" s="1"/>
  <c r="A80" i="32"/>
  <c r="AO21" i="32" s="1"/>
  <c r="A81" i="10"/>
  <c r="A82" i="11"/>
  <c r="A81" i="12"/>
  <c r="A80" i="16"/>
  <c r="A80" i="12"/>
  <c r="AO21" i="12" s="1"/>
  <c r="A80" i="8"/>
  <c r="AO21" i="8" s="1"/>
  <c r="A80" i="21"/>
  <c r="AO21" i="21" s="1"/>
  <c r="A80" i="25"/>
  <c r="AO21" i="25" s="1"/>
  <c r="A80" i="29"/>
  <c r="AO21" i="29" s="1"/>
  <c r="N41" i="18"/>
  <c r="M84" i="18" s="1"/>
  <c r="A81" i="32"/>
  <c r="A81" i="31"/>
  <c r="A82" i="28"/>
  <c r="A82" i="26"/>
  <c r="A82" i="25"/>
  <c r="A81" i="24"/>
  <c r="A81" i="23"/>
  <c r="A81" i="22"/>
  <c r="A81" i="21"/>
  <c r="A82" i="7"/>
  <c r="A82" i="8"/>
  <c r="A81" i="9"/>
  <c r="A81" i="11"/>
  <c r="A82" i="13"/>
  <c r="A80" i="9"/>
  <c r="AO21" i="9" s="1"/>
  <c r="A80" i="24"/>
  <c r="AO21" i="24" s="1"/>
  <c r="A82" i="32"/>
  <c r="A82" i="31"/>
  <c r="A82" i="23"/>
  <c r="A82" i="22"/>
  <c r="A82" i="21"/>
  <c r="A82" i="9"/>
  <c r="A81" i="15"/>
  <c r="A80" i="15"/>
  <c r="AO21" i="15" s="1"/>
  <c r="A80" i="11"/>
  <c r="AO21" i="11" s="1"/>
  <c r="A80" i="7"/>
  <c r="AO21" i="7" s="1"/>
  <c r="A80" i="22"/>
  <c r="AO21" i="22" s="1"/>
  <c r="A80" i="26"/>
  <c r="AO21" i="26" s="1"/>
  <c r="A80" i="30"/>
  <c r="AO21" i="30" s="1"/>
  <c r="A82" i="30"/>
  <c r="A82" i="29"/>
  <c r="A81" i="28"/>
  <c r="A82" i="27"/>
  <c r="A81" i="26"/>
  <c r="A81" i="25"/>
  <c r="A82" i="1"/>
  <c r="A82" i="6"/>
  <c r="A81" i="7"/>
  <c r="A81" i="8"/>
  <c r="A81" i="13"/>
  <c r="A82" i="14"/>
  <c r="A80" i="28"/>
  <c r="AO21" i="28" s="1"/>
  <c r="A82" i="24"/>
  <c r="E137" i="18"/>
  <c r="BL41" i="18"/>
  <c r="F137" i="18"/>
  <c r="BM41" i="18"/>
  <c r="C137" i="18"/>
  <c r="BJ41" i="18"/>
  <c r="D137" i="18"/>
  <c r="BK41" i="18"/>
  <c r="AN26" i="16"/>
  <c r="EU4" i="41"/>
  <c r="AP26" i="16"/>
  <c r="EW4" i="41"/>
  <c r="AQ26" i="16"/>
  <c r="EX4" i="41"/>
  <c r="AO26" i="16"/>
  <c r="EV4" i="41"/>
  <c r="A89" i="16"/>
  <c r="BF4" i="40" s="1"/>
  <c r="A88" i="16"/>
  <c r="BE4" i="40" s="1"/>
  <c r="A87" i="16"/>
  <c r="BD4" i="40" s="1"/>
  <c r="A86" i="16"/>
  <c r="BC4" i="40" s="1"/>
  <c r="A84" i="16"/>
  <c r="BA4" i="40" s="1"/>
  <c r="A83" i="16"/>
  <c r="AZ4" i="40" s="1"/>
  <c r="A82" i="16"/>
  <c r="AY4" i="40" s="1"/>
  <c r="A81" i="16"/>
  <c r="AX4" i="40" s="1"/>
  <c r="AE3" i="18"/>
  <c r="AB3" i="18"/>
  <c r="Y3" i="18"/>
  <c r="V3" i="18"/>
  <c r="S3" i="18"/>
  <c r="P3" i="18"/>
  <c r="M3" i="18"/>
  <c r="D118" i="18"/>
  <c r="M6" i="18"/>
  <c r="M7" i="18"/>
  <c r="M8" i="18"/>
  <c r="M9" i="18"/>
  <c r="M10" i="18"/>
  <c r="M11" i="18"/>
  <c r="M12" i="18"/>
  <c r="EJ25" i="41" l="1"/>
  <c r="EJ20" i="41"/>
  <c r="EJ11" i="41"/>
  <c r="EJ21" i="41"/>
  <c r="EJ16" i="41"/>
  <c r="EJ23" i="41"/>
  <c r="EJ14" i="41"/>
  <c r="EJ17" i="41"/>
  <c r="BG4" i="40"/>
  <c r="EJ2" i="41"/>
  <c r="EJ4" i="41"/>
  <c r="EJ12" i="41"/>
  <c r="EJ19" i="41"/>
  <c r="EJ26" i="41"/>
  <c r="EJ10" i="41"/>
  <c r="EJ9" i="41"/>
  <c r="EJ27" i="41"/>
  <c r="EJ18" i="41"/>
  <c r="EJ5" i="41"/>
  <c r="EJ7" i="41"/>
  <c r="EJ13" i="41"/>
  <c r="EJ24" i="41"/>
  <c r="EJ8" i="41"/>
  <c r="EJ15" i="41"/>
  <c r="EJ22" i="41"/>
  <c r="EJ6" i="41"/>
  <c r="EG11" i="41"/>
  <c r="EG23" i="41"/>
  <c r="EG21" i="41"/>
  <c r="EG16" i="41"/>
  <c r="EG15" i="41"/>
  <c r="EG26" i="41"/>
  <c r="EG17" i="41"/>
  <c r="BB4" i="40"/>
  <c r="EG4" i="41"/>
  <c r="EG2" i="41"/>
  <c r="EG12" i="41"/>
  <c r="EG6" i="41"/>
  <c r="EG27" i="41"/>
  <c r="EG7" i="41"/>
  <c r="EG18" i="41"/>
  <c r="EG25" i="41"/>
  <c r="EG9" i="41"/>
  <c r="EG20" i="41"/>
  <c r="EG14" i="41"/>
  <c r="EG5" i="41"/>
  <c r="EG19" i="41"/>
  <c r="EG10" i="41"/>
  <c r="EG22" i="41"/>
  <c r="EG13" i="41"/>
  <c r="EG24" i="41"/>
  <c r="EG8" i="41"/>
  <c r="ED8" i="41"/>
  <c r="ED19" i="41"/>
  <c r="ED10" i="41"/>
  <c r="ED26" i="41"/>
  <c r="ED21" i="41"/>
  <c r="ED25" i="41"/>
  <c r="ED20" i="41"/>
  <c r="ED22" i="41"/>
  <c r="ED17" i="41"/>
  <c r="ED27" i="41"/>
  <c r="ED11" i="41"/>
  <c r="ED18" i="41"/>
  <c r="ED9" i="41"/>
  <c r="ED6" i="41"/>
  <c r="ED24" i="41"/>
  <c r="ED16" i="41"/>
  <c r="ED15" i="41"/>
  <c r="ED13" i="41"/>
  <c r="ED12" i="41"/>
  <c r="ED14" i="41"/>
  <c r="ED5" i="41"/>
  <c r="AW4" i="40"/>
  <c r="ED2" i="41"/>
  <c r="ED4" i="41"/>
  <c r="ED23" i="41"/>
  <c r="ED7" i="41"/>
  <c r="AR11" i="16"/>
  <c r="AT11" i="16"/>
  <c r="AS11" i="16"/>
  <c r="AZ9" i="16"/>
  <c r="AO23" i="16"/>
  <c r="AO22" i="16"/>
  <c r="AO21" i="16"/>
  <c r="AR23" i="16"/>
  <c r="AR21" i="16"/>
  <c r="AU12" i="16"/>
  <c r="BS38" i="18" l="1"/>
  <c r="BF26" i="16"/>
  <c r="BE26" i="16"/>
  <c r="BD26" i="16"/>
  <c r="BC26" i="16"/>
  <c r="BB26" i="16"/>
  <c r="BA26" i="16"/>
  <c r="BF25" i="16"/>
  <c r="BX54" i="18" s="1"/>
  <c r="BE25" i="16"/>
  <c r="BD25" i="16"/>
  <c r="BC25" i="16"/>
  <c r="BB25" i="16"/>
  <c r="BT54" i="18" s="1"/>
  <c r="BA25" i="16"/>
  <c r="BF24" i="16"/>
  <c r="BE24" i="16"/>
  <c r="BD24" i="16"/>
  <c r="BC24" i="16"/>
  <c r="BB24" i="16"/>
  <c r="BA24" i="16"/>
  <c r="BF23" i="16"/>
  <c r="BE23" i="16"/>
  <c r="BD23" i="16"/>
  <c r="BC23" i="16"/>
  <c r="BB23" i="16"/>
  <c r="BA23" i="16"/>
  <c r="BF22" i="16"/>
  <c r="BE22" i="16"/>
  <c r="BD22" i="16"/>
  <c r="BC22" i="16"/>
  <c r="BB22" i="16"/>
  <c r="BA22" i="16"/>
  <c r="BF21" i="16"/>
  <c r="BE21" i="16"/>
  <c r="BD21" i="16"/>
  <c r="BC21" i="16"/>
  <c r="BB21" i="16"/>
  <c r="BA21" i="16"/>
  <c r="BF20" i="16"/>
  <c r="BE20" i="16"/>
  <c r="BD20" i="16"/>
  <c r="BC20" i="16"/>
  <c r="BB20" i="16"/>
  <c r="BA20" i="16"/>
  <c r="BF19" i="16"/>
  <c r="BE19" i="16"/>
  <c r="BD19" i="16"/>
  <c r="BC19" i="16"/>
  <c r="BB19" i="16"/>
  <c r="BA19" i="16"/>
  <c r="BF18" i="16"/>
  <c r="BE18" i="16"/>
  <c r="BD18" i="16"/>
  <c r="BC18" i="16"/>
  <c r="BB18" i="16"/>
  <c r="BA18" i="16"/>
  <c r="BF17" i="16"/>
  <c r="BE17" i="16"/>
  <c r="BD17" i="16"/>
  <c r="BC17" i="16"/>
  <c r="BB17" i="16"/>
  <c r="BA17" i="16"/>
  <c r="BF16" i="16"/>
  <c r="BE16" i="16"/>
  <c r="BD16" i="16"/>
  <c r="BC16" i="16"/>
  <c r="BB16" i="16"/>
  <c r="BA16" i="16"/>
  <c r="BF15" i="16"/>
  <c r="BE15" i="16"/>
  <c r="BD15" i="16"/>
  <c r="BC15" i="16"/>
  <c r="BB15" i="16"/>
  <c r="BA15" i="16"/>
  <c r="BF14" i="16"/>
  <c r="BE14" i="16"/>
  <c r="BD14" i="16"/>
  <c r="BC14" i="16"/>
  <c r="BB14" i="16"/>
  <c r="BA14" i="16"/>
  <c r="BF13" i="16"/>
  <c r="BE13" i="16"/>
  <c r="BD13" i="16"/>
  <c r="BC13" i="16"/>
  <c r="BB13" i="16"/>
  <c r="BA13" i="16"/>
  <c r="BF12" i="16"/>
  <c r="BE12" i="16"/>
  <c r="BD12" i="16"/>
  <c r="BC12" i="16"/>
  <c r="BB12" i="16"/>
  <c r="BA12" i="16"/>
  <c r="AF65" i="18"/>
  <c r="AF64" i="18"/>
  <c r="AF63" i="18"/>
  <c r="AF62" i="18"/>
  <c r="AF61" i="18"/>
  <c r="AF60" i="18"/>
  <c r="AF59" i="18"/>
  <c r="AF58" i="18"/>
  <c r="AF57" i="18"/>
  <c r="AF56" i="18"/>
  <c r="AF55" i="18"/>
  <c r="AF54" i="18"/>
  <c r="AF53" i="18"/>
  <c r="AF52" i="18"/>
  <c r="AF51" i="18"/>
  <c r="AF50" i="18"/>
  <c r="AF49" i="18"/>
  <c r="AF48" i="18"/>
  <c r="AF47" i="18"/>
  <c r="AF46" i="18"/>
  <c r="AF45" i="18"/>
  <c r="AF44" i="18"/>
  <c r="AF43" i="18"/>
  <c r="AF42" i="18"/>
  <c r="BI65" i="18"/>
  <c r="BH65" i="18"/>
  <c r="BG65" i="18"/>
  <c r="BF65" i="18"/>
  <c r="BE65" i="18"/>
  <c r="BD65" i="18"/>
  <c r="BC65" i="18"/>
  <c r="BB65" i="18"/>
  <c r="BA65" i="18"/>
  <c r="AZ65" i="18"/>
  <c r="AY65" i="18"/>
  <c r="AX65" i="18"/>
  <c r="AW65" i="18"/>
  <c r="AV65" i="18"/>
  <c r="AU65" i="18"/>
  <c r="AT65" i="18"/>
  <c r="AS65" i="18"/>
  <c r="AR65" i="18"/>
  <c r="AQ65" i="18"/>
  <c r="AP65" i="18"/>
  <c r="AO65" i="18"/>
  <c r="AN65" i="18"/>
  <c r="AM65" i="18"/>
  <c r="AL65" i="18"/>
  <c r="AK65" i="18"/>
  <c r="AJ65" i="18"/>
  <c r="AI65" i="18"/>
  <c r="AH65" i="18"/>
  <c r="AG65" i="18"/>
  <c r="BI64" i="18"/>
  <c r="BH64" i="18"/>
  <c r="BG64" i="18"/>
  <c r="BF64" i="18"/>
  <c r="BE64" i="18"/>
  <c r="BD64" i="18"/>
  <c r="BC64" i="18"/>
  <c r="BB64" i="18"/>
  <c r="BA64" i="18"/>
  <c r="AZ64" i="18"/>
  <c r="AY64" i="18"/>
  <c r="AX64" i="18"/>
  <c r="AW64" i="18"/>
  <c r="AV64" i="18"/>
  <c r="AU64" i="18"/>
  <c r="AT64" i="18"/>
  <c r="AS64" i="18"/>
  <c r="AR64" i="18"/>
  <c r="AQ64" i="18"/>
  <c r="AP64" i="18"/>
  <c r="AO64" i="18"/>
  <c r="AN64" i="18"/>
  <c r="AM64" i="18"/>
  <c r="AL64" i="18"/>
  <c r="AK64" i="18"/>
  <c r="AJ64" i="18"/>
  <c r="AI64" i="18"/>
  <c r="AH64" i="18"/>
  <c r="AG64" i="18"/>
  <c r="BI63" i="18"/>
  <c r="BH63" i="18"/>
  <c r="BG63" i="18"/>
  <c r="BF63" i="18"/>
  <c r="BE63" i="18"/>
  <c r="BD63" i="18"/>
  <c r="BC63" i="18"/>
  <c r="BB63" i="18"/>
  <c r="BA63" i="18"/>
  <c r="AZ63" i="18"/>
  <c r="AY63" i="18"/>
  <c r="AX63" i="18"/>
  <c r="AW63" i="18"/>
  <c r="AV63" i="18"/>
  <c r="AU63" i="18"/>
  <c r="AT63" i="18"/>
  <c r="AS63" i="18"/>
  <c r="AR63" i="18"/>
  <c r="AQ63" i="18"/>
  <c r="AP63" i="18"/>
  <c r="AO63" i="18"/>
  <c r="AN63" i="18"/>
  <c r="AM63" i="18"/>
  <c r="AL63" i="18"/>
  <c r="AK63" i="18"/>
  <c r="AJ63" i="18"/>
  <c r="AI63" i="18"/>
  <c r="AH63" i="18"/>
  <c r="AG63" i="18"/>
  <c r="BI62" i="18"/>
  <c r="BH62" i="18"/>
  <c r="BG62" i="18"/>
  <c r="BF62" i="18"/>
  <c r="BE62" i="18"/>
  <c r="BD62" i="18"/>
  <c r="BC62" i="18"/>
  <c r="BB62" i="18"/>
  <c r="BA62" i="18"/>
  <c r="AZ62" i="18"/>
  <c r="AY62" i="18"/>
  <c r="AX62" i="18"/>
  <c r="AW62" i="18"/>
  <c r="AV62" i="18"/>
  <c r="AU62" i="18"/>
  <c r="AT62" i="18"/>
  <c r="AS62" i="18"/>
  <c r="AR62" i="18"/>
  <c r="AQ62" i="18"/>
  <c r="AP62" i="18"/>
  <c r="AO62" i="18"/>
  <c r="AN62" i="18"/>
  <c r="AM62" i="18"/>
  <c r="AL62" i="18"/>
  <c r="AK62" i="18"/>
  <c r="AJ62" i="18"/>
  <c r="AI62" i="18"/>
  <c r="AH62" i="18"/>
  <c r="AG62" i="18"/>
  <c r="BI61" i="18"/>
  <c r="BH61" i="18"/>
  <c r="BG61" i="18"/>
  <c r="BF61" i="18"/>
  <c r="BE61" i="18"/>
  <c r="BD61" i="18"/>
  <c r="BC61" i="18"/>
  <c r="BB61" i="18"/>
  <c r="BA61" i="18"/>
  <c r="AZ61" i="18"/>
  <c r="AY61" i="18"/>
  <c r="AX61" i="18"/>
  <c r="AW61" i="18"/>
  <c r="AV61" i="18"/>
  <c r="AU61" i="18"/>
  <c r="AT61" i="18"/>
  <c r="AS61" i="18"/>
  <c r="AR61" i="18"/>
  <c r="AQ61" i="18"/>
  <c r="AP61" i="18"/>
  <c r="AO61" i="18"/>
  <c r="AN61" i="18"/>
  <c r="AM61" i="18"/>
  <c r="AL61" i="18"/>
  <c r="AK61" i="18"/>
  <c r="AJ61" i="18"/>
  <c r="AI61" i="18"/>
  <c r="AH61" i="18"/>
  <c r="AG61" i="18"/>
  <c r="BI60" i="18"/>
  <c r="BH60" i="18"/>
  <c r="BG60" i="18"/>
  <c r="BF60" i="18"/>
  <c r="BE60" i="18"/>
  <c r="BD60" i="18"/>
  <c r="BC60" i="18"/>
  <c r="BB60" i="18"/>
  <c r="BA60" i="18"/>
  <c r="AZ60" i="18"/>
  <c r="AY60" i="18"/>
  <c r="AX60" i="18"/>
  <c r="AW60" i="18"/>
  <c r="AV60" i="18"/>
  <c r="AU60" i="18"/>
  <c r="AT60" i="18"/>
  <c r="AS60" i="18"/>
  <c r="AR60" i="18"/>
  <c r="AQ60" i="18"/>
  <c r="AP60" i="18"/>
  <c r="AO60" i="18"/>
  <c r="AN60" i="18"/>
  <c r="AM60" i="18"/>
  <c r="AL60" i="18"/>
  <c r="AK60" i="18"/>
  <c r="AJ60" i="18"/>
  <c r="AI60" i="18"/>
  <c r="AH60" i="18"/>
  <c r="AG60" i="18"/>
  <c r="BI59" i="18"/>
  <c r="BH59" i="18"/>
  <c r="BG59" i="18"/>
  <c r="BF59" i="18"/>
  <c r="BE59" i="18"/>
  <c r="BD59" i="18"/>
  <c r="BC59" i="18"/>
  <c r="BB59" i="18"/>
  <c r="BA59" i="18"/>
  <c r="AZ59" i="18"/>
  <c r="AY59" i="18"/>
  <c r="AX59" i="18"/>
  <c r="AW59" i="18"/>
  <c r="AV59" i="18"/>
  <c r="AU59" i="18"/>
  <c r="AT59" i="18"/>
  <c r="AS59" i="18"/>
  <c r="AR59" i="18"/>
  <c r="AQ59" i="18"/>
  <c r="AP59" i="18"/>
  <c r="AO59" i="18"/>
  <c r="AN59" i="18"/>
  <c r="AM59" i="18"/>
  <c r="AL59" i="18"/>
  <c r="AK59" i="18"/>
  <c r="AJ59" i="18"/>
  <c r="AI59" i="18"/>
  <c r="AH59" i="18"/>
  <c r="AG59" i="18"/>
  <c r="BI58" i="18"/>
  <c r="BH58" i="18"/>
  <c r="BG58" i="18"/>
  <c r="BF58" i="18"/>
  <c r="BE58" i="18"/>
  <c r="BD58" i="18"/>
  <c r="BC58" i="18"/>
  <c r="BB58" i="18"/>
  <c r="BA58" i="18"/>
  <c r="AZ58" i="18"/>
  <c r="AY58" i="18"/>
  <c r="AX58" i="18"/>
  <c r="AW58" i="18"/>
  <c r="AV58" i="18"/>
  <c r="AU58" i="18"/>
  <c r="AT58" i="18"/>
  <c r="AS58" i="18"/>
  <c r="AR58" i="18"/>
  <c r="AQ58" i="18"/>
  <c r="AP58" i="18"/>
  <c r="AO58" i="18"/>
  <c r="AN58" i="18"/>
  <c r="AM58" i="18"/>
  <c r="AL58" i="18"/>
  <c r="AK58" i="18"/>
  <c r="AJ58" i="18"/>
  <c r="AI58" i="18"/>
  <c r="AH58" i="18"/>
  <c r="AG58" i="18"/>
  <c r="BI57" i="18"/>
  <c r="BH57" i="18"/>
  <c r="BG57" i="18"/>
  <c r="BF57" i="18"/>
  <c r="BE57" i="18"/>
  <c r="BD57" i="18"/>
  <c r="BC57" i="18"/>
  <c r="BB57" i="18"/>
  <c r="BA57" i="18"/>
  <c r="AZ57" i="18"/>
  <c r="AY57" i="18"/>
  <c r="AX57" i="18"/>
  <c r="AW57" i="18"/>
  <c r="AV57" i="18"/>
  <c r="AU57" i="18"/>
  <c r="AT57" i="18"/>
  <c r="AS57" i="18"/>
  <c r="AR57" i="18"/>
  <c r="AQ57" i="18"/>
  <c r="AP57" i="18"/>
  <c r="AO57" i="18"/>
  <c r="AN57" i="18"/>
  <c r="AM57" i="18"/>
  <c r="AL57" i="18"/>
  <c r="AK57" i="18"/>
  <c r="AJ57" i="18"/>
  <c r="AI57" i="18"/>
  <c r="AH57" i="18"/>
  <c r="AG57" i="18"/>
  <c r="BI56" i="18"/>
  <c r="BH56" i="18"/>
  <c r="BG56" i="18"/>
  <c r="BF56" i="18"/>
  <c r="BE56" i="18"/>
  <c r="BD56" i="18"/>
  <c r="BC56" i="18"/>
  <c r="BB56" i="18"/>
  <c r="BA56" i="18"/>
  <c r="AZ56" i="18"/>
  <c r="AY56" i="18"/>
  <c r="AX56" i="18"/>
  <c r="AW56" i="18"/>
  <c r="AV56" i="18"/>
  <c r="AU56" i="18"/>
  <c r="AT56" i="18"/>
  <c r="AS56" i="18"/>
  <c r="AR56" i="18"/>
  <c r="AQ56" i="18"/>
  <c r="AP56" i="18"/>
  <c r="AO56" i="18"/>
  <c r="AN56" i="18"/>
  <c r="AM56" i="18"/>
  <c r="AL56" i="18"/>
  <c r="AK56" i="18"/>
  <c r="AJ56" i="18"/>
  <c r="AI56" i="18"/>
  <c r="AH56" i="18"/>
  <c r="AG56" i="18"/>
  <c r="BI55" i="18"/>
  <c r="BH55" i="18"/>
  <c r="BG55" i="18"/>
  <c r="BF55" i="18"/>
  <c r="BE55" i="18"/>
  <c r="BD55" i="18"/>
  <c r="BC55" i="18"/>
  <c r="BB55" i="18"/>
  <c r="BA55" i="18"/>
  <c r="AZ55" i="18"/>
  <c r="AY55" i="18"/>
  <c r="AX55" i="18"/>
  <c r="AW55" i="18"/>
  <c r="AV55" i="18"/>
  <c r="AU55" i="18"/>
  <c r="AT55" i="18"/>
  <c r="AS55" i="18"/>
  <c r="AR55" i="18"/>
  <c r="AQ55" i="18"/>
  <c r="AP55" i="18"/>
  <c r="AO55" i="18"/>
  <c r="AN55" i="18"/>
  <c r="AM55" i="18"/>
  <c r="AL55" i="18"/>
  <c r="AK55" i="18"/>
  <c r="AJ55" i="18"/>
  <c r="AI55" i="18"/>
  <c r="AH55" i="18"/>
  <c r="AG55" i="18"/>
  <c r="BI54" i="18"/>
  <c r="BH54" i="18"/>
  <c r="BG54" i="18"/>
  <c r="BF54" i="18"/>
  <c r="BE54" i="18"/>
  <c r="BD54" i="18"/>
  <c r="BC54" i="18"/>
  <c r="BB54" i="18"/>
  <c r="BA54" i="18"/>
  <c r="AZ54" i="18"/>
  <c r="AY54" i="18"/>
  <c r="AX54" i="18"/>
  <c r="AW54" i="18"/>
  <c r="AV54" i="18"/>
  <c r="AU54" i="18"/>
  <c r="AT54" i="18"/>
  <c r="AS54" i="18"/>
  <c r="AR54" i="18"/>
  <c r="AQ54" i="18"/>
  <c r="AP54" i="18"/>
  <c r="AO54" i="18"/>
  <c r="AN54" i="18"/>
  <c r="AM54" i="18"/>
  <c r="AL54" i="18"/>
  <c r="AK54" i="18"/>
  <c r="AJ54" i="18"/>
  <c r="AI54" i="18"/>
  <c r="AH54" i="18"/>
  <c r="AG54" i="18"/>
  <c r="BI53" i="18"/>
  <c r="BH53" i="18"/>
  <c r="BG53" i="18"/>
  <c r="BF53" i="18"/>
  <c r="BE53" i="18"/>
  <c r="BD53" i="18"/>
  <c r="BC53" i="18"/>
  <c r="BB53" i="18"/>
  <c r="BA53" i="18"/>
  <c r="AZ53" i="18"/>
  <c r="AY53" i="18"/>
  <c r="AX53" i="18"/>
  <c r="AW53" i="18"/>
  <c r="AV53" i="18"/>
  <c r="AU53" i="18"/>
  <c r="AT53" i="18"/>
  <c r="AS53" i="18"/>
  <c r="AR53" i="18"/>
  <c r="AQ53" i="18"/>
  <c r="AP53" i="18"/>
  <c r="AO53" i="18"/>
  <c r="AN53" i="18"/>
  <c r="AM53" i="18"/>
  <c r="AL53" i="18"/>
  <c r="AK53" i="18"/>
  <c r="AJ53" i="18"/>
  <c r="AI53" i="18"/>
  <c r="AH53" i="18"/>
  <c r="AG53" i="18"/>
  <c r="BI52" i="18"/>
  <c r="BH52" i="18"/>
  <c r="BG52" i="18"/>
  <c r="BF52" i="18"/>
  <c r="BE52" i="18"/>
  <c r="BD52" i="18"/>
  <c r="BC52" i="18"/>
  <c r="BB52" i="18"/>
  <c r="BA52" i="18"/>
  <c r="AZ52" i="18"/>
  <c r="AY52" i="18"/>
  <c r="AX52" i="18"/>
  <c r="AW52" i="18"/>
  <c r="AV52" i="18"/>
  <c r="AU52" i="18"/>
  <c r="AT52" i="18"/>
  <c r="AS52" i="18"/>
  <c r="AR52" i="18"/>
  <c r="AQ52" i="18"/>
  <c r="AP52" i="18"/>
  <c r="AO52" i="18"/>
  <c r="AN52" i="18"/>
  <c r="AM52" i="18"/>
  <c r="AL52" i="18"/>
  <c r="AK52" i="18"/>
  <c r="AJ52" i="18"/>
  <c r="AI52" i="18"/>
  <c r="AH52" i="18"/>
  <c r="AG52" i="18"/>
  <c r="BI51" i="18"/>
  <c r="BH51" i="18"/>
  <c r="BG51" i="18"/>
  <c r="BF51" i="18"/>
  <c r="BE51" i="18"/>
  <c r="BD51" i="18"/>
  <c r="BC51" i="18"/>
  <c r="BB51" i="18"/>
  <c r="BA51" i="18"/>
  <c r="AZ51" i="18"/>
  <c r="AY51" i="18"/>
  <c r="AX51" i="18"/>
  <c r="AW51" i="18"/>
  <c r="AV51" i="18"/>
  <c r="AU51" i="18"/>
  <c r="AT51" i="18"/>
  <c r="AS51" i="18"/>
  <c r="AR51" i="18"/>
  <c r="AQ51" i="18"/>
  <c r="AP51" i="18"/>
  <c r="AO51" i="18"/>
  <c r="AN51" i="18"/>
  <c r="AM51" i="18"/>
  <c r="AL51" i="18"/>
  <c r="AK51" i="18"/>
  <c r="AJ51" i="18"/>
  <c r="AI51" i="18"/>
  <c r="AH51" i="18"/>
  <c r="AG51" i="18"/>
  <c r="BI50" i="18"/>
  <c r="BH50" i="18"/>
  <c r="BG50" i="18"/>
  <c r="BF50" i="18"/>
  <c r="BE50" i="18"/>
  <c r="BD50" i="18"/>
  <c r="BC50" i="18"/>
  <c r="BB50" i="18"/>
  <c r="BA50" i="18"/>
  <c r="AZ50" i="18"/>
  <c r="AY50" i="18"/>
  <c r="AX50" i="18"/>
  <c r="AW50" i="18"/>
  <c r="AV50" i="18"/>
  <c r="AU50" i="18"/>
  <c r="AT50" i="18"/>
  <c r="AS50" i="18"/>
  <c r="AR50" i="18"/>
  <c r="AQ50" i="18"/>
  <c r="AP50" i="18"/>
  <c r="AO50" i="18"/>
  <c r="AN50" i="18"/>
  <c r="AM50" i="18"/>
  <c r="AL50" i="18"/>
  <c r="AK50" i="18"/>
  <c r="AJ50" i="18"/>
  <c r="AI50" i="18"/>
  <c r="AH50" i="18"/>
  <c r="AG50" i="18"/>
  <c r="BI49" i="18"/>
  <c r="BH49" i="18"/>
  <c r="BG49" i="18"/>
  <c r="BF49" i="18"/>
  <c r="BE49" i="18"/>
  <c r="BD49" i="18"/>
  <c r="BC49" i="18"/>
  <c r="BB49" i="18"/>
  <c r="BA49" i="18"/>
  <c r="AZ49" i="18"/>
  <c r="AY49" i="18"/>
  <c r="AX49" i="18"/>
  <c r="AW49" i="18"/>
  <c r="AV49" i="18"/>
  <c r="AU49" i="18"/>
  <c r="AT49" i="18"/>
  <c r="AS49" i="18"/>
  <c r="AR49" i="18"/>
  <c r="AQ49" i="18"/>
  <c r="AP49" i="18"/>
  <c r="AO49" i="18"/>
  <c r="AN49" i="18"/>
  <c r="AM49" i="18"/>
  <c r="AL49" i="18"/>
  <c r="AK49" i="18"/>
  <c r="AJ49" i="18"/>
  <c r="AI49" i="18"/>
  <c r="AH49" i="18"/>
  <c r="AG49" i="18"/>
  <c r="BI48" i="18"/>
  <c r="BH48" i="18"/>
  <c r="BG48" i="18"/>
  <c r="BF48" i="18"/>
  <c r="BE48" i="18"/>
  <c r="BD48" i="18"/>
  <c r="BC48" i="18"/>
  <c r="BB48" i="18"/>
  <c r="BA48" i="18"/>
  <c r="AZ48" i="18"/>
  <c r="AY48" i="18"/>
  <c r="AX48" i="18"/>
  <c r="AW48" i="18"/>
  <c r="AV48" i="18"/>
  <c r="AU48" i="18"/>
  <c r="AT48" i="18"/>
  <c r="AS48" i="18"/>
  <c r="AR48" i="18"/>
  <c r="AQ48" i="18"/>
  <c r="AP48" i="18"/>
  <c r="AO48" i="18"/>
  <c r="AN48" i="18"/>
  <c r="AM48" i="18"/>
  <c r="AL48" i="18"/>
  <c r="AK48" i="18"/>
  <c r="AJ48" i="18"/>
  <c r="AI48" i="18"/>
  <c r="AH48" i="18"/>
  <c r="AG48" i="18"/>
  <c r="BI47" i="18"/>
  <c r="BH47" i="18"/>
  <c r="BG47" i="18"/>
  <c r="BF47" i="18"/>
  <c r="BE47" i="18"/>
  <c r="BD47" i="18"/>
  <c r="BC47" i="18"/>
  <c r="BB47" i="18"/>
  <c r="BA47" i="18"/>
  <c r="AZ47" i="18"/>
  <c r="AY47" i="18"/>
  <c r="AX47" i="18"/>
  <c r="AW47" i="18"/>
  <c r="AV47" i="18"/>
  <c r="AU47" i="18"/>
  <c r="AT47" i="18"/>
  <c r="AS47" i="18"/>
  <c r="AR47" i="18"/>
  <c r="AQ47" i="18"/>
  <c r="AP47" i="18"/>
  <c r="AO47" i="18"/>
  <c r="AN47" i="18"/>
  <c r="AM47" i="18"/>
  <c r="AL47" i="18"/>
  <c r="AK47" i="18"/>
  <c r="AJ47" i="18"/>
  <c r="AI47" i="18"/>
  <c r="AH47" i="18"/>
  <c r="AG47" i="18"/>
  <c r="BI46" i="18"/>
  <c r="BH46" i="18"/>
  <c r="BG46" i="18"/>
  <c r="BF46" i="18"/>
  <c r="BE46" i="18"/>
  <c r="BD46" i="18"/>
  <c r="BC46" i="18"/>
  <c r="BB46" i="18"/>
  <c r="BA46" i="18"/>
  <c r="AZ46" i="18"/>
  <c r="AY46" i="18"/>
  <c r="AX46" i="18"/>
  <c r="AW46" i="18"/>
  <c r="AV46" i="18"/>
  <c r="AU46" i="18"/>
  <c r="AT46" i="18"/>
  <c r="AS46" i="18"/>
  <c r="AR46" i="18"/>
  <c r="AQ46" i="18"/>
  <c r="AP46" i="18"/>
  <c r="AO46" i="18"/>
  <c r="AN46" i="18"/>
  <c r="AM46" i="18"/>
  <c r="AL46" i="18"/>
  <c r="AK46" i="18"/>
  <c r="AJ46" i="18"/>
  <c r="AI46" i="18"/>
  <c r="AH46" i="18"/>
  <c r="AG46" i="18"/>
  <c r="BI45" i="18"/>
  <c r="BH45" i="18"/>
  <c r="BG45" i="18"/>
  <c r="BF45" i="18"/>
  <c r="BE45" i="18"/>
  <c r="BD45" i="18"/>
  <c r="BC45" i="18"/>
  <c r="BB45" i="18"/>
  <c r="BA45" i="18"/>
  <c r="AZ45" i="18"/>
  <c r="AY45" i="18"/>
  <c r="AX45" i="18"/>
  <c r="AW45" i="18"/>
  <c r="AV45" i="18"/>
  <c r="AU45" i="18"/>
  <c r="AT45" i="18"/>
  <c r="AS45" i="18"/>
  <c r="AR45" i="18"/>
  <c r="AQ45" i="18"/>
  <c r="AP45" i="18"/>
  <c r="AO45" i="18"/>
  <c r="AN45" i="18"/>
  <c r="AM45" i="18"/>
  <c r="AL45" i="18"/>
  <c r="AK45" i="18"/>
  <c r="AJ45" i="18"/>
  <c r="AI45" i="18"/>
  <c r="AH45" i="18"/>
  <c r="AG45" i="18"/>
  <c r="BI44" i="18"/>
  <c r="BH44" i="18"/>
  <c r="BG44" i="18"/>
  <c r="BF44" i="18"/>
  <c r="BE44" i="18"/>
  <c r="BD44" i="18"/>
  <c r="BC44" i="18"/>
  <c r="BB44" i="18"/>
  <c r="BA44" i="18"/>
  <c r="AZ44" i="18"/>
  <c r="AY44" i="18"/>
  <c r="AX44" i="18"/>
  <c r="AW44" i="18"/>
  <c r="AV44" i="18"/>
  <c r="AU44" i="18"/>
  <c r="AT44" i="18"/>
  <c r="AS44" i="18"/>
  <c r="AR44" i="18"/>
  <c r="AQ44" i="18"/>
  <c r="AP44" i="18"/>
  <c r="AO44" i="18"/>
  <c r="AN44" i="18"/>
  <c r="AM44" i="18"/>
  <c r="AL44" i="18"/>
  <c r="AK44" i="18"/>
  <c r="AJ44" i="18"/>
  <c r="AI44" i="18"/>
  <c r="AH44" i="18"/>
  <c r="AG44" i="18"/>
  <c r="BI43" i="18"/>
  <c r="BH43" i="18"/>
  <c r="BG43" i="18"/>
  <c r="BF43" i="18"/>
  <c r="BE43" i="18"/>
  <c r="BD43" i="18"/>
  <c r="BC43" i="18"/>
  <c r="BB43" i="18"/>
  <c r="BA43" i="18"/>
  <c r="AZ43" i="18"/>
  <c r="AY43" i="18"/>
  <c r="AX43" i="18"/>
  <c r="AW43" i="18"/>
  <c r="AV43" i="18"/>
  <c r="AU43" i="18"/>
  <c r="AT43" i="18"/>
  <c r="AS43" i="18"/>
  <c r="AR43" i="18"/>
  <c r="AQ43" i="18"/>
  <c r="AP43" i="18"/>
  <c r="AO43" i="18"/>
  <c r="AN43" i="18"/>
  <c r="AM43" i="18"/>
  <c r="AL43" i="18"/>
  <c r="AK43" i="18"/>
  <c r="AJ43" i="18"/>
  <c r="AI43" i="18"/>
  <c r="AH43" i="18"/>
  <c r="AG43" i="18"/>
  <c r="BH42" i="18"/>
  <c r="BF42" i="18"/>
  <c r="BD42" i="18"/>
  <c r="BI42" i="18"/>
  <c r="BG42" i="18"/>
  <c r="BE42" i="18"/>
  <c r="BC42" i="18"/>
  <c r="BA42" i="18"/>
  <c r="AY42" i="18"/>
  <c r="BB42" i="18"/>
  <c r="AZ42" i="18"/>
  <c r="AX42" i="18"/>
  <c r="AV42" i="18"/>
  <c r="AT42" i="18"/>
  <c r="AR42" i="18"/>
  <c r="AW42" i="18"/>
  <c r="AU42" i="18"/>
  <c r="AS42" i="18"/>
  <c r="AQ42" i="18"/>
  <c r="AO42" i="18"/>
  <c r="AM42" i="18"/>
  <c r="AP42" i="18"/>
  <c r="AN42" i="18"/>
  <c r="AL42" i="18"/>
  <c r="AK42" i="18"/>
  <c r="AJ42" i="18"/>
  <c r="AI42" i="18"/>
  <c r="AH42" i="18"/>
  <c r="AG42" i="18"/>
  <c r="M3" i="33"/>
  <c r="BI12" i="16" l="1"/>
  <c r="BM12" i="16"/>
  <c r="BL12" i="16"/>
  <c r="BJ12" i="16"/>
  <c r="BN12" i="16"/>
  <c r="BK12" i="16"/>
  <c r="BK13" i="16"/>
  <c r="BM14" i="16"/>
  <c r="BK15" i="16"/>
  <c r="BI16" i="16"/>
  <c r="BM16" i="16"/>
  <c r="BI14" i="16"/>
  <c r="BL13" i="16"/>
  <c r="BJ14" i="16"/>
  <c r="BN14" i="16"/>
  <c r="BL15" i="16"/>
  <c r="BN16" i="16"/>
  <c r="BI13" i="16"/>
  <c r="BM13" i="16"/>
  <c r="BK14" i="16"/>
  <c r="BI15" i="16"/>
  <c r="BM15" i="16"/>
  <c r="BJ13" i="16"/>
  <c r="BN13" i="16"/>
  <c r="BL14" i="16"/>
  <c r="BJ15" i="16"/>
  <c r="BN15" i="16"/>
  <c r="BL16" i="16"/>
  <c r="BJ16" i="16"/>
  <c r="BK16" i="16"/>
  <c r="BU54" i="18"/>
  <c r="BV53" i="18"/>
  <c r="BX42" i="18"/>
  <c r="BT42" i="18"/>
  <c r="BT46" i="18"/>
  <c r="BX46" i="18"/>
  <c r="BU44" i="18"/>
  <c r="BU53" i="18"/>
  <c r="BU55" i="18"/>
  <c r="BC27" i="16"/>
  <c r="BV49" i="18"/>
  <c r="BU48" i="18"/>
  <c r="BS49" i="18"/>
  <c r="BW49" i="18"/>
  <c r="BW48" i="18"/>
  <c r="BS48" i="18"/>
  <c r="BW47" i="18"/>
  <c r="BS47" i="18"/>
  <c r="BU52" i="18"/>
  <c r="BV46" i="18"/>
  <c r="BT45" i="18"/>
  <c r="BX45" i="18"/>
  <c r="BW55" i="18"/>
  <c r="BS55" i="18"/>
  <c r="BW51" i="18"/>
  <c r="BS51" i="18"/>
  <c r="BU49" i="18"/>
  <c r="BU46" i="18"/>
  <c r="BU43" i="18"/>
  <c r="BX55" i="18"/>
  <c r="BV52" i="18"/>
  <c r="BV50" i="18"/>
  <c r="BV44" i="18"/>
  <c r="BV43" i="18"/>
  <c r="BU42" i="18"/>
  <c r="BV55" i="18"/>
  <c r="BV54" i="18"/>
  <c r="BT52" i="18"/>
  <c r="BX52" i="18"/>
  <c r="BT51" i="18"/>
  <c r="BX51" i="18"/>
  <c r="BT50" i="18"/>
  <c r="BX50" i="18"/>
  <c r="BT49" i="18"/>
  <c r="BV48" i="18"/>
  <c r="BT47" i="18"/>
  <c r="BX47" i="18"/>
  <c r="BU47" i="18"/>
  <c r="BS46" i="18"/>
  <c r="BW46" i="18"/>
  <c r="BU45" i="18"/>
  <c r="BT44" i="18"/>
  <c r="BX44" i="18"/>
  <c r="BS44" i="18"/>
  <c r="BW44" i="18"/>
  <c r="BS43" i="18"/>
  <c r="BV42" i="18"/>
  <c r="BT41" i="18"/>
  <c r="BX41" i="18"/>
  <c r="BT55" i="18"/>
  <c r="BS53" i="18"/>
  <c r="BW53" i="18"/>
  <c r="BV51" i="18"/>
  <c r="BU50" i="18"/>
  <c r="BX49" i="18"/>
  <c r="BV45" i="18"/>
  <c r="BW43" i="18"/>
  <c r="BS54" i="18"/>
  <c r="BW54" i="18"/>
  <c r="BT53" i="18"/>
  <c r="BX53" i="18"/>
  <c r="BS52" i="18"/>
  <c r="BW52" i="18"/>
  <c r="BU51" i="18"/>
  <c r="BS50" i="18"/>
  <c r="BW50" i="18"/>
  <c r="BT48" i="18"/>
  <c r="BX48" i="18"/>
  <c r="BV47" i="18"/>
  <c r="BS45" i="18"/>
  <c r="BW45" i="18"/>
  <c r="BT43" i="18"/>
  <c r="BX43" i="18"/>
  <c r="BS42" i="18"/>
  <c r="BV41" i="18"/>
  <c r="BW41" i="18"/>
  <c r="BS41" i="18"/>
  <c r="BE27" i="16"/>
  <c r="BF27" i="16"/>
  <c r="BA27" i="16"/>
  <c r="BD27" i="16"/>
  <c r="BB27" i="16"/>
  <c r="BW42" i="18"/>
  <c r="AF66" i="18"/>
  <c r="BU41" i="18"/>
  <c r="BK17" i="16" l="1"/>
  <c r="BI17" i="16"/>
  <c r="BL17" i="16"/>
  <c r="BM17" i="16"/>
  <c r="BN17" i="16"/>
  <c r="BJ17" i="16"/>
  <c r="CA42" i="18"/>
  <c r="CC45" i="18"/>
  <c r="CA44" i="18"/>
  <c r="CE43" i="18"/>
  <c r="CA43" i="18"/>
  <c r="CA45" i="18"/>
  <c r="CA41" i="18"/>
  <c r="CB42" i="18"/>
  <c r="CC42" i="18"/>
  <c r="CF42" i="18"/>
  <c r="CC43" i="18"/>
  <c r="CF45" i="18"/>
  <c r="CC41" i="18"/>
  <c r="CC44" i="18"/>
  <c r="CD42" i="18"/>
  <c r="CE42" i="18"/>
  <c r="CB44" i="18"/>
  <c r="CD45" i="18"/>
  <c r="CD44" i="18"/>
  <c r="CF44" i="18"/>
  <c r="CF41" i="18"/>
  <c r="CD41" i="18"/>
  <c r="CE45" i="18"/>
  <c r="CB45" i="18"/>
  <c r="CE44" i="18"/>
  <c r="CB43" i="18"/>
  <c r="CF43" i="18"/>
  <c r="CD43" i="18"/>
  <c r="BV56" i="18"/>
  <c r="BT56" i="18"/>
  <c r="BX56" i="18"/>
  <c r="CB41" i="18"/>
  <c r="BS56" i="18"/>
  <c r="CE41" i="18"/>
  <c r="BW56" i="18"/>
  <c r="BU56" i="18"/>
  <c r="CA46" i="18" l="1"/>
  <c r="CE46" i="18"/>
  <c r="CF46" i="18"/>
  <c r="CC46" i="18"/>
  <c r="CB46" i="18"/>
  <c r="CD46" i="18"/>
  <c r="O4" i="33" l="1"/>
  <c r="N4" i="33"/>
  <c r="M4" i="33"/>
  <c r="B30" i="33"/>
  <c r="B29" i="33"/>
  <c r="B28" i="33"/>
  <c r="B27" i="33"/>
  <c r="B26" i="33"/>
  <c r="B25" i="33"/>
  <c r="B24" i="33"/>
  <c r="B23" i="33"/>
  <c r="B22" i="33"/>
  <c r="B21" i="33"/>
  <c r="B20" i="33"/>
  <c r="B19" i="33"/>
  <c r="B18" i="33"/>
  <c r="B17" i="33"/>
  <c r="B16" i="33"/>
  <c r="B15" i="33"/>
  <c r="B14" i="33"/>
  <c r="B13" i="33"/>
  <c r="B12" i="33"/>
  <c r="B11" i="33"/>
  <c r="B10" i="33"/>
  <c r="B9" i="33"/>
  <c r="B8" i="33"/>
  <c r="B7" i="33"/>
  <c r="AB30" i="33"/>
  <c r="AA30" i="33"/>
  <c r="Z30" i="33"/>
  <c r="Y30" i="33"/>
  <c r="X30" i="33"/>
  <c r="W30" i="33"/>
  <c r="V30" i="33"/>
  <c r="U30" i="33"/>
  <c r="T30" i="33"/>
  <c r="S30" i="33"/>
  <c r="R30" i="33"/>
  <c r="Q30" i="33"/>
  <c r="AB29" i="33"/>
  <c r="AA29" i="33"/>
  <c r="Z29" i="33"/>
  <c r="Y29" i="33"/>
  <c r="X29" i="33"/>
  <c r="W29" i="33"/>
  <c r="V29" i="33"/>
  <c r="U29" i="33"/>
  <c r="T29" i="33"/>
  <c r="S29" i="33"/>
  <c r="R29" i="33"/>
  <c r="Q29" i="33"/>
  <c r="AB28" i="33"/>
  <c r="AA28" i="33"/>
  <c r="Z28" i="33"/>
  <c r="Y28" i="33"/>
  <c r="X28" i="33"/>
  <c r="W28" i="33"/>
  <c r="V28" i="33"/>
  <c r="U28" i="33"/>
  <c r="T28" i="33"/>
  <c r="S28" i="33"/>
  <c r="R28" i="33"/>
  <c r="Q28" i="33"/>
  <c r="AB27" i="33"/>
  <c r="AA27" i="33"/>
  <c r="Z27" i="33"/>
  <c r="Y27" i="33"/>
  <c r="X27" i="33"/>
  <c r="W27" i="33"/>
  <c r="V27" i="33"/>
  <c r="U27" i="33"/>
  <c r="T27" i="33"/>
  <c r="S27" i="33"/>
  <c r="R27" i="33"/>
  <c r="Q27" i="33"/>
  <c r="AB26" i="33"/>
  <c r="AA26" i="33"/>
  <c r="Z26" i="33"/>
  <c r="Y26" i="33"/>
  <c r="X26" i="33"/>
  <c r="W26" i="33"/>
  <c r="V26" i="33"/>
  <c r="U26" i="33"/>
  <c r="T26" i="33"/>
  <c r="S26" i="33"/>
  <c r="R26" i="33"/>
  <c r="Q26" i="33"/>
  <c r="AB25" i="33"/>
  <c r="AA25" i="33"/>
  <c r="Z25" i="33"/>
  <c r="Y25" i="33"/>
  <c r="X25" i="33"/>
  <c r="W25" i="33"/>
  <c r="V25" i="33"/>
  <c r="U25" i="33"/>
  <c r="T25" i="33"/>
  <c r="S25" i="33"/>
  <c r="R25" i="33"/>
  <c r="Q25" i="33"/>
  <c r="AB24" i="33"/>
  <c r="AA24" i="33"/>
  <c r="Z24" i="33"/>
  <c r="Y24" i="33"/>
  <c r="X24" i="33"/>
  <c r="W24" i="33"/>
  <c r="V24" i="33"/>
  <c r="U24" i="33"/>
  <c r="T24" i="33"/>
  <c r="S24" i="33"/>
  <c r="R24" i="33"/>
  <c r="Q24" i="33"/>
  <c r="AB23" i="33"/>
  <c r="AA23" i="33"/>
  <c r="Z23" i="33"/>
  <c r="Y23" i="33"/>
  <c r="X23" i="33"/>
  <c r="W23" i="33"/>
  <c r="V23" i="33"/>
  <c r="U23" i="33"/>
  <c r="T23" i="33"/>
  <c r="S23" i="33"/>
  <c r="R23" i="33"/>
  <c r="Q23" i="33"/>
  <c r="AB22" i="33"/>
  <c r="AA22" i="33"/>
  <c r="Z22" i="33"/>
  <c r="Y22" i="33"/>
  <c r="X22" i="33"/>
  <c r="W22" i="33"/>
  <c r="V22" i="33"/>
  <c r="U22" i="33"/>
  <c r="T22" i="33"/>
  <c r="S22" i="33"/>
  <c r="R22" i="33"/>
  <c r="Q22" i="33"/>
  <c r="AB21" i="33"/>
  <c r="AA21" i="33"/>
  <c r="Z21" i="33"/>
  <c r="Y21" i="33"/>
  <c r="X21" i="33"/>
  <c r="W21" i="33"/>
  <c r="V21" i="33"/>
  <c r="U21" i="33"/>
  <c r="T21" i="33"/>
  <c r="S21" i="33"/>
  <c r="R21" i="33"/>
  <c r="Q21" i="33"/>
  <c r="AB20" i="33"/>
  <c r="AA20" i="33"/>
  <c r="Z20" i="33"/>
  <c r="Y20" i="33"/>
  <c r="X20" i="33"/>
  <c r="W20" i="33"/>
  <c r="V20" i="33"/>
  <c r="U20" i="33"/>
  <c r="T20" i="33"/>
  <c r="S20" i="33"/>
  <c r="R20" i="33"/>
  <c r="Q20" i="33"/>
  <c r="AB19" i="33"/>
  <c r="AA19" i="33"/>
  <c r="Z19" i="33"/>
  <c r="Y19" i="33"/>
  <c r="X19" i="33"/>
  <c r="W19" i="33"/>
  <c r="V19" i="33"/>
  <c r="U19" i="33"/>
  <c r="T19" i="33"/>
  <c r="S19" i="33"/>
  <c r="R19" i="33"/>
  <c r="Q19" i="33"/>
  <c r="AB18" i="33"/>
  <c r="AA18" i="33"/>
  <c r="Z18" i="33"/>
  <c r="Y18" i="33"/>
  <c r="X18" i="33"/>
  <c r="W18" i="33"/>
  <c r="V18" i="33"/>
  <c r="U18" i="33"/>
  <c r="T18" i="33"/>
  <c r="S18" i="33"/>
  <c r="R18" i="33"/>
  <c r="Q18" i="33"/>
  <c r="AB17" i="33"/>
  <c r="AA17" i="33"/>
  <c r="Z17" i="33"/>
  <c r="Y17" i="33"/>
  <c r="X17" i="33"/>
  <c r="W17" i="33"/>
  <c r="V17" i="33"/>
  <c r="U17" i="33"/>
  <c r="T17" i="33"/>
  <c r="S17" i="33"/>
  <c r="R17" i="33"/>
  <c r="Q17" i="33"/>
  <c r="AB16" i="33"/>
  <c r="AA16" i="33"/>
  <c r="Z16" i="33"/>
  <c r="Y16" i="33"/>
  <c r="X16" i="33"/>
  <c r="W16" i="33"/>
  <c r="V16" i="33"/>
  <c r="U16" i="33"/>
  <c r="T16" i="33"/>
  <c r="S16" i="33"/>
  <c r="R16" i="33"/>
  <c r="Q16" i="33"/>
  <c r="AB15" i="33"/>
  <c r="AA15" i="33"/>
  <c r="Z15" i="33"/>
  <c r="Y15" i="33"/>
  <c r="X15" i="33"/>
  <c r="W15" i="33"/>
  <c r="V15" i="33"/>
  <c r="U15" i="33"/>
  <c r="T15" i="33"/>
  <c r="S15" i="33"/>
  <c r="R15" i="33"/>
  <c r="Q15" i="33"/>
  <c r="AB14" i="33"/>
  <c r="AA14" i="33"/>
  <c r="Z14" i="33"/>
  <c r="Y14" i="33"/>
  <c r="X14" i="33"/>
  <c r="W14" i="33"/>
  <c r="V14" i="33"/>
  <c r="U14" i="33"/>
  <c r="T14" i="33"/>
  <c r="S14" i="33"/>
  <c r="R14" i="33"/>
  <c r="Q14" i="33"/>
  <c r="AB13" i="33"/>
  <c r="AA13" i="33"/>
  <c r="Z13" i="33"/>
  <c r="Y13" i="33"/>
  <c r="X13" i="33"/>
  <c r="W13" i="33"/>
  <c r="V13" i="33"/>
  <c r="U13" i="33"/>
  <c r="T13" i="33"/>
  <c r="S13" i="33"/>
  <c r="R13" i="33"/>
  <c r="Q13" i="33"/>
  <c r="AB12" i="33"/>
  <c r="AA12" i="33"/>
  <c r="Z12" i="33"/>
  <c r="Y12" i="33"/>
  <c r="X12" i="33"/>
  <c r="W12" i="33"/>
  <c r="V12" i="33"/>
  <c r="U12" i="33"/>
  <c r="T12" i="33"/>
  <c r="S12" i="33"/>
  <c r="R12" i="33"/>
  <c r="Q12" i="33"/>
  <c r="AB11" i="33"/>
  <c r="AA11" i="33"/>
  <c r="Z11" i="33"/>
  <c r="Y11" i="33"/>
  <c r="X11" i="33"/>
  <c r="W11" i="33"/>
  <c r="V11" i="33"/>
  <c r="U11" i="33"/>
  <c r="T11" i="33"/>
  <c r="S11" i="33"/>
  <c r="R11" i="33"/>
  <c r="Q11" i="33"/>
  <c r="AB10" i="33"/>
  <c r="AA10" i="33"/>
  <c r="Z10" i="33"/>
  <c r="Y10" i="33"/>
  <c r="X10" i="33"/>
  <c r="W10" i="33"/>
  <c r="V10" i="33"/>
  <c r="U10" i="33"/>
  <c r="T10" i="33"/>
  <c r="S10" i="33"/>
  <c r="R10" i="33"/>
  <c r="Q10" i="33"/>
  <c r="AB9" i="33"/>
  <c r="AA9" i="33"/>
  <c r="Z9" i="33"/>
  <c r="Y9" i="33"/>
  <c r="X9" i="33"/>
  <c r="W9" i="33"/>
  <c r="V9" i="33"/>
  <c r="U9" i="33"/>
  <c r="T9" i="33"/>
  <c r="S9" i="33"/>
  <c r="R9" i="33"/>
  <c r="Q9" i="33"/>
  <c r="AB8" i="33"/>
  <c r="AA8" i="33"/>
  <c r="Z8" i="33"/>
  <c r="Y8" i="33"/>
  <c r="X8" i="33"/>
  <c r="W8" i="33"/>
  <c r="V8" i="33"/>
  <c r="U8" i="33"/>
  <c r="T8" i="33"/>
  <c r="S8" i="33"/>
  <c r="R8" i="33"/>
  <c r="Q8" i="33"/>
  <c r="AB7" i="33"/>
  <c r="AA7" i="33"/>
  <c r="Z7" i="33"/>
  <c r="Y7" i="33"/>
  <c r="X7" i="33"/>
  <c r="W7" i="33"/>
  <c r="W31" i="33" s="1"/>
  <c r="V7" i="33"/>
  <c r="U7" i="33"/>
  <c r="T7" i="33"/>
  <c r="S7" i="33"/>
  <c r="S31" i="33" s="1"/>
  <c r="R7" i="33"/>
  <c r="Q7" i="33"/>
  <c r="AB4" i="33"/>
  <c r="AA4" i="33"/>
  <c r="Z4" i="33"/>
  <c r="Y4" i="33"/>
  <c r="X4" i="33"/>
  <c r="W4" i="33"/>
  <c r="V4" i="33"/>
  <c r="U4" i="33"/>
  <c r="T4" i="33"/>
  <c r="S4" i="33"/>
  <c r="R4" i="33"/>
  <c r="Q4" i="33"/>
  <c r="Q3" i="33"/>
  <c r="AC4" i="33" s="1"/>
  <c r="F118" i="18"/>
  <c r="E118" i="18"/>
  <c r="AC39" i="18"/>
  <c r="AB39" i="18"/>
  <c r="AA39" i="18"/>
  <c r="Z39" i="18"/>
  <c r="Y39" i="18"/>
  <c r="X39" i="18"/>
  <c r="W39" i="18"/>
  <c r="V39" i="18"/>
  <c r="U39" i="18"/>
  <c r="T39" i="18"/>
  <c r="S39" i="18"/>
  <c r="R39" i="18"/>
  <c r="C112" i="18"/>
  <c r="C111" i="18"/>
  <c r="C110" i="18"/>
  <c r="C109" i="18"/>
  <c r="C108" i="18"/>
  <c r="C107" i="18"/>
  <c r="C100" i="18"/>
  <c r="C99" i="18"/>
  <c r="F85" i="18"/>
  <c r="C98" i="18" s="1"/>
  <c r="AG24" i="18"/>
  <c r="AF24" i="18"/>
  <c r="AE24" i="18"/>
  <c r="AG28" i="18"/>
  <c r="AF28" i="18"/>
  <c r="AE28" i="18"/>
  <c r="AG27" i="18"/>
  <c r="AF27" i="18"/>
  <c r="AE27" i="18"/>
  <c r="AG26" i="18"/>
  <c r="AF26" i="18"/>
  <c r="AE26" i="18"/>
  <c r="AG25" i="18"/>
  <c r="AF25" i="18"/>
  <c r="AE25" i="18"/>
  <c r="AG23" i="18"/>
  <c r="AF23" i="18"/>
  <c r="AE23" i="18"/>
  <c r="AG22" i="18"/>
  <c r="AF22" i="18"/>
  <c r="AE22" i="18"/>
  <c r="AG21" i="18"/>
  <c r="AF21" i="18"/>
  <c r="AE21" i="18"/>
  <c r="AG20" i="18"/>
  <c r="AF20" i="18"/>
  <c r="AE20" i="18"/>
  <c r="AG19" i="18"/>
  <c r="AF19" i="18"/>
  <c r="AE19" i="18"/>
  <c r="AG18" i="18"/>
  <c r="AF18" i="18"/>
  <c r="AE18" i="18"/>
  <c r="AG17" i="18"/>
  <c r="AF17" i="18"/>
  <c r="AE17" i="18"/>
  <c r="AG16" i="18"/>
  <c r="AF16" i="18"/>
  <c r="AE16" i="18"/>
  <c r="AG15" i="18"/>
  <c r="AF15" i="18"/>
  <c r="AE15" i="18"/>
  <c r="AG14" i="18"/>
  <c r="AF14" i="18"/>
  <c r="AE14" i="18"/>
  <c r="AG13" i="18"/>
  <c r="AF13" i="18"/>
  <c r="AE13" i="18"/>
  <c r="AG12" i="18"/>
  <c r="AF12" i="18"/>
  <c r="AE12" i="18"/>
  <c r="AG11" i="18"/>
  <c r="AF11" i="18"/>
  <c r="AE11" i="18"/>
  <c r="AG10" i="18"/>
  <c r="AF10" i="18"/>
  <c r="AE10" i="18"/>
  <c r="AG9" i="18"/>
  <c r="AF9" i="18"/>
  <c r="AE9" i="18"/>
  <c r="AG8" i="18"/>
  <c r="AF8" i="18"/>
  <c r="AE8" i="18"/>
  <c r="AG7" i="18"/>
  <c r="AF7" i="18"/>
  <c r="AE7" i="18"/>
  <c r="AG6" i="18"/>
  <c r="AF6" i="18"/>
  <c r="AE6" i="18"/>
  <c r="AD23" i="18"/>
  <c r="AC23" i="18"/>
  <c r="AB23" i="18"/>
  <c r="AD28" i="18"/>
  <c r="AC28" i="18"/>
  <c r="AB28" i="18"/>
  <c r="AD27" i="18"/>
  <c r="AC27" i="18"/>
  <c r="AB27" i="18"/>
  <c r="AD26" i="18"/>
  <c r="AC26" i="18"/>
  <c r="AB26" i="18"/>
  <c r="AD25" i="18"/>
  <c r="AC25" i="18"/>
  <c r="AB25" i="18"/>
  <c r="AD24" i="18"/>
  <c r="AC24" i="18"/>
  <c r="AB24" i="18"/>
  <c r="AD22" i="18"/>
  <c r="AC22" i="18"/>
  <c r="AB22" i="18"/>
  <c r="AD21" i="18"/>
  <c r="AC21" i="18"/>
  <c r="AB21" i="18"/>
  <c r="AD20" i="18"/>
  <c r="AC20" i="18"/>
  <c r="AB20" i="18"/>
  <c r="AD19" i="18"/>
  <c r="AC19" i="18"/>
  <c r="AB19" i="18"/>
  <c r="AD18" i="18"/>
  <c r="AC18" i="18"/>
  <c r="AB18" i="18"/>
  <c r="AD17" i="18"/>
  <c r="AC17" i="18"/>
  <c r="AB17" i="18"/>
  <c r="AD16" i="18"/>
  <c r="AC16" i="18"/>
  <c r="AB16" i="18"/>
  <c r="AD15" i="18"/>
  <c r="AC15" i="18"/>
  <c r="AB15" i="18"/>
  <c r="AD14" i="18"/>
  <c r="AC14" i="18"/>
  <c r="AB14" i="18"/>
  <c r="AD13" i="18"/>
  <c r="AC13" i="18"/>
  <c r="AB13" i="18"/>
  <c r="AD12" i="18"/>
  <c r="AC12" i="18"/>
  <c r="AB12" i="18"/>
  <c r="AD11" i="18"/>
  <c r="AC11" i="18"/>
  <c r="AB11" i="18"/>
  <c r="AD10" i="18"/>
  <c r="AC10" i="18"/>
  <c r="AB10" i="18"/>
  <c r="AD9" i="18"/>
  <c r="AC9" i="18"/>
  <c r="AB9" i="18"/>
  <c r="AD8" i="18"/>
  <c r="AC8" i="18"/>
  <c r="AB8" i="18"/>
  <c r="AD7" i="18"/>
  <c r="AC7" i="18"/>
  <c r="AB7" i="18"/>
  <c r="AD6" i="18"/>
  <c r="AC6" i="18"/>
  <c r="AB6" i="18"/>
  <c r="AA22" i="18"/>
  <c r="Z22" i="18"/>
  <c r="Y22" i="18"/>
  <c r="AA28" i="18"/>
  <c r="Z28" i="18"/>
  <c r="Y28" i="18"/>
  <c r="AA27" i="18"/>
  <c r="Z27" i="18"/>
  <c r="Y27" i="18"/>
  <c r="AA26" i="18"/>
  <c r="Z26" i="18"/>
  <c r="Y26" i="18"/>
  <c r="AA25" i="18"/>
  <c r="Z25" i="18"/>
  <c r="Y25" i="18"/>
  <c r="AA24" i="18"/>
  <c r="Z24" i="18"/>
  <c r="Y24" i="18"/>
  <c r="AA23" i="18"/>
  <c r="Z23" i="18"/>
  <c r="Y23" i="18"/>
  <c r="AA21" i="18"/>
  <c r="Z21" i="18"/>
  <c r="Y21" i="18"/>
  <c r="AA20" i="18"/>
  <c r="Z20" i="18"/>
  <c r="Y20" i="18"/>
  <c r="AA19" i="18"/>
  <c r="Z19" i="18"/>
  <c r="Y19" i="18"/>
  <c r="AA18" i="18"/>
  <c r="Z18" i="18"/>
  <c r="Y18" i="18"/>
  <c r="AA17" i="18"/>
  <c r="Z17" i="18"/>
  <c r="Y17" i="18"/>
  <c r="AA16" i="18"/>
  <c r="Z16" i="18"/>
  <c r="Y16" i="18"/>
  <c r="AA15" i="18"/>
  <c r="Z15" i="18"/>
  <c r="Y15" i="18"/>
  <c r="AA14" i="18"/>
  <c r="Z14" i="18"/>
  <c r="Y14" i="18"/>
  <c r="AA13" i="18"/>
  <c r="Z13" i="18"/>
  <c r="Y13" i="18"/>
  <c r="AA12" i="18"/>
  <c r="Z12" i="18"/>
  <c r="Y12" i="18"/>
  <c r="AA11" i="18"/>
  <c r="Z11" i="18"/>
  <c r="Y11" i="18"/>
  <c r="AA10" i="18"/>
  <c r="Z10" i="18"/>
  <c r="Y10" i="18"/>
  <c r="AA9" i="18"/>
  <c r="Z9" i="18"/>
  <c r="Y9" i="18"/>
  <c r="AA8" i="18"/>
  <c r="Z8" i="18"/>
  <c r="Y8" i="18"/>
  <c r="AA7" i="18"/>
  <c r="Z7" i="18"/>
  <c r="Y7" i="18"/>
  <c r="AA6" i="18"/>
  <c r="Z6" i="18"/>
  <c r="Y6" i="18"/>
  <c r="X21" i="18"/>
  <c r="W21" i="18"/>
  <c r="V21" i="18"/>
  <c r="X28" i="18"/>
  <c r="W28" i="18"/>
  <c r="V28" i="18"/>
  <c r="X27" i="18"/>
  <c r="W27" i="18"/>
  <c r="V27" i="18"/>
  <c r="X26" i="18"/>
  <c r="W26" i="18"/>
  <c r="V26" i="18"/>
  <c r="X25" i="18"/>
  <c r="W25" i="18"/>
  <c r="V25" i="18"/>
  <c r="X24" i="18"/>
  <c r="W24" i="18"/>
  <c r="V24" i="18"/>
  <c r="X23" i="18"/>
  <c r="W23" i="18"/>
  <c r="V23" i="18"/>
  <c r="X22" i="18"/>
  <c r="W22" i="18"/>
  <c r="V22" i="18"/>
  <c r="X20" i="18"/>
  <c r="W20" i="18"/>
  <c r="V20" i="18"/>
  <c r="X19" i="18"/>
  <c r="W19" i="18"/>
  <c r="V19" i="18"/>
  <c r="X18" i="18"/>
  <c r="W18" i="18"/>
  <c r="V18" i="18"/>
  <c r="X17" i="18"/>
  <c r="W17" i="18"/>
  <c r="V17" i="18"/>
  <c r="X16" i="18"/>
  <c r="W16" i="18"/>
  <c r="V16" i="18"/>
  <c r="X15" i="18"/>
  <c r="W15" i="18"/>
  <c r="V15" i="18"/>
  <c r="X14" i="18"/>
  <c r="W14" i="18"/>
  <c r="V14" i="18"/>
  <c r="X13" i="18"/>
  <c r="W13" i="18"/>
  <c r="V13" i="18"/>
  <c r="X12" i="18"/>
  <c r="W12" i="18"/>
  <c r="V12" i="18"/>
  <c r="X11" i="18"/>
  <c r="W11" i="18"/>
  <c r="V11" i="18"/>
  <c r="X10" i="18"/>
  <c r="W10" i="18"/>
  <c r="V10" i="18"/>
  <c r="X9" i="18"/>
  <c r="W9" i="18"/>
  <c r="V9" i="18"/>
  <c r="X8" i="18"/>
  <c r="W8" i="18"/>
  <c r="V8" i="18"/>
  <c r="X7" i="18"/>
  <c r="W7" i="18"/>
  <c r="V7" i="18"/>
  <c r="X6" i="18"/>
  <c r="W6" i="18"/>
  <c r="V6" i="18"/>
  <c r="U20" i="18"/>
  <c r="T20" i="18"/>
  <c r="S20" i="18"/>
  <c r="U28" i="18"/>
  <c r="T28" i="18"/>
  <c r="S28" i="18"/>
  <c r="U27" i="18"/>
  <c r="T27" i="18"/>
  <c r="S27" i="18"/>
  <c r="U26" i="18"/>
  <c r="T26" i="18"/>
  <c r="S26" i="18"/>
  <c r="U25" i="18"/>
  <c r="T25" i="18"/>
  <c r="S25" i="18"/>
  <c r="U24" i="18"/>
  <c r="T24" i="18"/>
  <c r="S24" i="18"/>
  <c r="U23" i="18"/>
  <c r="T23" i="18"/>
  <c r="S23" i="18"/>
  <c r="U22" i="18"/>
  <c r="T22" i="18"/>
  <c r="S22" i="18"/>
  <c r="U21" i="18"/>
  <c r="T21" i="18"/>
  <c r="S21" i="18"/>
  <c r="U19" i="18"/>
  <c r="T19" i="18"/>
  <c r="S19" i="18"/>
  <c r="U18" i="18"/>
  <c r="T18" i="18"/>
  <c r="S18" i="18"/>
  <c r="U17" i="18"/>
  <c r="T17" i="18"/>
  <c r="S17" i="18"/>
  <c r="U16" i="18"/>
  <c r="T16" i="18"/>
  <c r="S16" i="18"/>
  <c r="U15" i="18"/>
  <c r="T15" i="18"/>
  <c r="S15" i="18"/>
  <c r="U14" i="18"/>
  <c r="T14" i="18"/>
  <c r="S14" i="18"/>
  <c r="U13" i="18"/>
  <c r="T13" i="18"/>
  <c r="S13" i="18"/>
  <c r="U12" i="18"/>
  <c r="T12" i="18"/>
  <c r="S12" i="18"/>
  <c r="U11" i="18"/>
  <c r="T11" i="18"/>
  <c r="S11" i="18"/>
  <c r="U10" i="18"/>
  <c r="T10" i="18"/>
  <c r="S10" i="18"/>
  <c r="U9" i="18"/>
  <c r="T9" i="18"/>
  <c r="S9" i="18"/>
  <c r="U8" i="18"/>
  <c r="T8" i="18"/>
  <c r="S8" i="18"/>
  <c r="U7" i="18"/>
  <c r="T7" i="18"/>
  <c r="S7" i="18"/>
  <c r="U6" i="18"/>
  <c r="T6" i="18"/>
  <c r="S6" i="18"/>
  <c r="R19" i="18"/>
  <c r="Q19" i="18"/>
  <c r="P19" i="18"/>
  <c r="O18" i="18"/>
  <c r="N18" i="18"/>
  <c r="M18" i="18"/>
  <c r="R28" i="18"/>
  <c r="Q28" i="18"/>
  <c r="P28" i="18"/>
  <c r="R27" i="18"/>
  <c r="Q27" i="18"/>
  <c r="P27" i="18"/>
  <c r="R26" i="18"/>
  <c r="Q26" i="18"/>
  <c r="P26" i="18"/>
  <c r="R25" i="18"/>
  <c r="Q25" i="18"/>
  <c r="P25" i="18"/>
  <c r="R24" i="18"/>
  <c r="Q24" i="18"/>
  <c r="P24" i="18"/>
  <c r="R23" i="18"/>
  <c r="Q23" i="18"/>
  <c r="P23" i="18"/>
  <c r="R22" i="18"/>
  <c r="Q22" i="18"/>
  <c r="P22" i="18"/>
  <c r="R21" i="18"/>
  <c r="Q21" i="18"/>
  <c r="P21" i="18"/>
  <c r="R20" i="18"/>
  <c r="Q20" i="18"/>
  <c r="P20" i="18"/>
  <c r="R18" i="18"/>
  <c r="Q18" i="18"/>
  <c r="P18" i="18"/>
  <c r="R17" i="18"/>
  <c r="Q17" i="18"/>
  <c r="P17" i="18"/>
  <c r="R16" i="18"/>
  <c r="Q16" i="18"/>
  <c r="P16" i="18"/>
  <c r="R15" i="18"/>
  <c r="Q15" i="18"/>
  <c r="P15" i="18"/>
  <c r="R14" i="18"/>
  <c r="Q14" i="18"/>
  <c r="P14" i="18"/>
  <c r="R13" i="18"/>
  <c r="Q13" i="18"/>
  <c r="P13" i="18"/>
  <c r="R12" i="18"/>
  <c r="Q12" i="18"/>
  <c r="P12" i="18"/>
  <c r="R11" i="18"/>
  <c r="Q11" i="18"/>
  <c r="P11" i="18"/>
  <c r="R10" i="18"/>
  <c r="Q10" i="18"/>
  <c r="P10" i="18"/>
  <c r="R9" i="18"/>
  <c r="Q9" i="18"/>
  <c r="P9" i="18"/>
  <c r="R8" i="18"/>
  <c r="Q8" i="18"/>
  <c r="P8" i="18"/>
  <c r="R7" i="18"/>
  <c r="Q7" i="18"/>
  <c r="P7" i="18"/>
  <c r="R6" i="18"/>
  <c r="Q6" i="18"/>
  <c r="P6" i="18"/>
  <c r="O28" i="18"/>
  <c r="O27" i="18"/>
  <c r="O26" i="18"/>
  <c r="O25" i="18"/>
  <c r="O24" i="18"/>
  <c r="O23" i="18"/>
  <c r="O22" i="18"/>
  <c r="O21" i="18"/>
  <c r="O20" i="18"/>
  <c r="O19" i="18"/>
  <c r="O17" i="18"/>
  <c r="O16" i="18"/>
  <c r="O15" i="18"/>
  <c r="O14" i="18"/>
  <c r="O13" i="18"/>
  <c r="O12" i="18"/>
  <c r="O11" i="18"/>
  <c r="O10" i="18"/>
  <c r="O9" i="18"/>
  <c r="O8" i="18"/>
  <c r="O7" i="18"/>
  <c r="O6" i="18"/>
  <c r="N28" i="18"/>
  <c r="N27" i="18"/>
  <c r="N26" i="18"/>
  <c r="N25" i="18"/>
  <c r="N24" i="18"/>
  <c r="N23" i="18"/>
  <c r="N22" i="18"/>
  <c r="N21" i="18"/>
  <c r="N20" i="18"/>
  <c r="N19" i="18"/>
  <c r="N17" i="18"/>
  <c r="N16" i="18"/>
  <c r="N15" i="18"/>
  <c r="N14" i="18"/>
  <c r="N13" i="18"/>
  <c r="N12" i="18"/>
  <c r="N11" i="18"/>
  <c r="N10" i="18"/>
  <c r="N9" i="18"/>
  <c r="N8" i="18"/>
  <c r="N7" i="18"/>
  <c r="N6" i="18"/>
  <c r="M28" i="18"/>
  <c r="M27" i="18"/>
  <c r="M26" i="18"/>
  <c r="M25" i="18"/>
  <c r="M24" i="18"/>
  <c r="M23" i="18"/>
  <c r="M22" i="18"/>
  <c r="M21" i="18"/>
  <c r="M20" i="18"/>
  <c r="M19" i="18"/>
  <c r="M17" i="18"/>
  <c r="M16" i="18"/>
  <c r="M15" i="18"/>
  <c r="M14" i="18"/>
  <c r="M13" i="18"/>
  <c r="AJ6" i="18"/>
  <c r="AI6" i="18"/>
  <c r="AH6" i="18"/>
  <c r="AJ7" i="18"/>
  <c r="AI7" i="18"/>
  <c r="AH7" i="18"/>
  <c r="M10" i="33"/>
  <c r="AJ8" i="18"/>
  <c r="AI8" i="18"/>
  <c r="AH8" i="18"/>
  <c r="AJ9" i="18"/>
  <c r="AI9" i="18"/>
  <c r="AH9" i="18"/>
  <c r="AJ10" i="18"/>
  <c r="AI10" i="18"/>
  <c r="AH10" i="18"/>
  <c r="AJ11" i="18"/>
  <c r="AI11" i="18"/>
  <c r="AH11" i="18"/>
  <c r="AJ12" i="18"/>
  <c r="AI12" i="18"/>
  <c r="AH12" i="18"/>
  <c r="AJ13" i="18"/>
  <c r="AI13" i="18"/>
  <c r="AH13" i="18"/>
  <c r="AJ14" i="18"/>
  <c r="AI14" i="18"/>
  <c r="AH14" i="18"/>
  <c r="AJ15" i="18"/>
  <c r="AI15" i="18"/>
  <c r="AH15" i="18"/>
  <c r="AJ16" i="18"/>
  <c r="AI16" i="18"/>
  <c r="AH16" i="18"/>
  <c r="M19" i="33"/>
  <c r="AJ17" i="18"/>
  <c r="AI17" i="18"/>
  <c r="AH17" i="18"/>
  <c r="AJ18" i="18"/>
  <c r="AI18" i="18"/>
  <c r="AH18" i="18"/>
  <c r="M21" i="33"/>
  <c r="AJ19" i="18"/>
  <c r="AI19" i="18"/>
  <c r="AH19" i="18"/>
  <c r="AJ20" i="18"/>
  <c r="AI20" i="18"/>
  <c r="AH20" i="18"/>
  <c r="AJ21" i="18"/>
  <c r="AI21" i="18"/>
  <c r="AH21" i="18"/>
  <c r="AJ22" i="18"/>
  <c r="AI22" i="18"/>
  <c r="AH22" i="18"/>
  <c r="AJ23" i="18"/>
  <c r="AI23" i="18"/>
  <c r="AH23" i="18"/>
  <c r="AJ24" i="18"/>
  <c r="AI24" i="18"/>
  <c r="AH24" i="18"/>
  <c r="AJ25" i="18"/>
  <c r="AI25" i="18"/>
  <c r="AH25" i="18"/>
  <c r="AJ26" i="18"/>
  <c r="AI26" i="18"/>
  <c r="AH26" i="18"/>
  <c r="AJ27" i="18"/>
  <c r="AI27" i="18"/>
  <c r="AH27" i="18"/>
  <c r="AJ28" i="18"/>
  <c r="AI28" i="18"/>
  <c r="AH28" i="18"/>
  <c r="J17" i="16"/>
  <c r="D5" i="18" s="1"/>
  <c r="C118" i="18" l="1"/>
  <c r="AQ12" i="16"/>
  <c r="C85" i="18"/>
  <c r="C128" i="18"/>
  <c r="R38" i="18"/>
  <c r="AD39" i="18" s="1"/>
  <c r="N25" i="33"/>
  <c r="M25" i="33"/>
  <c r="O30" i="33"/>
  <c r="N30" i="33"/>
  <c r="M30" i="33"/>
  <c r="O29" i="33"/>
  <c r="N29" i="33"/>
  <c r="M29" i="33"/>
  <c r="AC28" i="33"/>
  <c r="O28" i="33"/>
  <c r="N28" i="33"/>
  <c r="M28" i="33"/>
  <c r="O27" i="33"/>
  <c r="N27" i="33"/>
  <c r="M27" i="33"/>
  <c r="O26" i="33"/>
  <c r="N26" i="33"/>
  <c r="M26" i="33"/>
  <c r="AA31" i="33"/>
  <c r="U31" i="33"/>
  <c r="Q31" i="33"/>
  <c r="O25" i="33"/>
  <c r="AC24" i="33"/>
  <c r="O24" i="33"/>
  <c r="N24" i="33"/>
  <c r="M24" i="33"/>
  <c r="O23" i="33"/>
  <c r="N23" i="33"/>
  <c r="M23" i="33"/>
  <c r="O22" i="33"/>
  <c r="N22" i="33"/>
  <c r="M22" i="33"/>
  <c r="O21" i="33"/>
  <c r="N21" i="33"/>
  <c r="AC20" i="33"/>
  <c r="O20" i="33"/>
  <c r="N20" i="33"/>
  <c r="M20" i="33"/>
  <c r="O19" i="33"/>
  <c r="N19" i="33"/>
  <c r="O18" i="33"/>
  <c r="N18" i="33"/>
  <c r="M18" i="33"/>
  <c r="O17" i="33"/>
  <c r="N17" i="33"/>
  <c r="M17" i="33"/>
  <c r="AC16" i="33"/>
  <c r="O16" i="33"/>
  <c r="N16" i="33"/>
  <c r="M16" i="33"/>
  <c r="O15" i="33"/>
  <c r="N15" i="33"/>
  <c r="M15" i="33"/>
  <c r="O14" i="33"/>
  <c r="N14" i="33"/>
  <c r="M14" i="33"/>
  <c r="O13" i="33"/>
  <c r="N13" i="33"/>
  <c r="M13" i="33"/>
  <c r="AC12" i="33"/>
  <c r="O12" i="33"/>
  <c r="N12" i="33"/>
  <c r="M12" i="33"/>
  <c r="AC11" i="33"/>
  <c r="O11" i="33"/>
  <c r="N11" i="33"/>
  <c r="M11" i="33"/>
  <c r="AD45" i="18"/>
  <c r="O10" i="33"/>
  <c r="N10" i="33"/>
  <c r="AC9" i="33"/>
  <c r="O9" i="33"/>
  <c r="N9" i="33"/>
  <c r="M9" i="33"/>
  <c r="O8" i="33"/>
  <c r="N8" i="33"/>
  <c r="M8" i="33"/>
  <c r="Y31" i="33"/>
  <c r="AC15" i="33"/>
  <c r="AC19" i="33"/>
  <c r="AC23" i="33"/>
  <c r="AC27" i="33"/>
  <c r="Z31" i="33"/>
  <c r="AC13" i="33"/>
  <c r="AC25" i="33"/>
  <c r="AC29" i="33"/>
  <c r="R31" i="33"/>
  <c r="V31" i="33"/>
  <c r="AC17" i="33"/>
  <c r="AC21" i="33"/>
  <c r="AC7" i="33"/>
  <c r="T31" i="33"/>
  <c r="X31" i="33"/>
  <c r="AB31" i="33"/>
  <c r="AC10" i="33"/>
  <c r="AC14" i="33"/>
  <c r="AC18" i="33"/>
  <c r="AC22" i="33"/>
  <c r="AC26" i="33"/>
  <c r="AC30" i="33"/>
  <c r="AC8" i="33"/>
  <c r="D29" i="18"/>
  <c r="D100" i="18" s="1"/>
  <c r="AD43" i="18"/>
  <c r="AD48" i="18"/>
  <c r="AD50" i="18"/>
  <c r="AD55" i="18"/>
  <c r="AD60" i="18"/>
  <c r="AD62" i="18"/>
  <c r="AD51" i="18"/>
  <c r="C106" i="18"/>
  <c r="AD49" i="18"/>
  <c r="AD54" i="18"/>
  <c r="AD47" i="18"/>
  <c r="AD59" i="18"/>
  <c r="H16" i="16"/>
  <c r="AD65" i="18"/>
  <c r="AD64" i="18"/>
  <c r="AD63" i="18"/>
  <c r="AD61" i="18"/>
  <c r="AD58" i="18"/>
  <c r="AD57" i="18"/>
  <c r="AD56" i="18"/>
  <c r="AD53" i="18"/>
  <c r="AD52" i="18"/>
  <c r="AD46" i="18"/>
  <c r="AD44" i="18"/>
  <c r="I16" i="16"/>
  <c r="G16" i="16"/>
  <c r="G13" i="33" l="1"/>
  <c r="I25" i="33"/>
  <c r="L30" i="33"/>
  <c r="K30" i="33"/>
  <c r="J30" i="33"/>
  <c r="I30" i="33"/>
  <c r="H30" i="33"/>
  <c r="G30" i="33"/>
  <c r="F30" i="33"/>
  <c r="E30" i="33"/>
  <c r="D30" i="33"/>
  <c r="C30" i="33"/>
  <c r="K29" i="33"/>
  <c r="L29" i="33"/>
  <c r="J29" i="33"/>
  <c r="I29" i="33"/>
  <c r="G29" i="33"/>
  <c r="H29" i="33"/>
  <c r="E29" i="33"/>
  <c r="F29" i="33"/>
  <c r="C29" i="33"/>
  <c r="D29" i="33"/>
  <c r="K28" i="33"/>
  <c r="L28" i="33"/>
  <c r="I28" i="33"/>
  <c r="J28" i="33"/>
  <c r="H28" i="33"/>
  <c r="G28" i="33"/>
  <c r="F28" i="33"/>
  <c r="E28" i="33"/>
  <c r="C28" i="33"/>
  <c r="D28" i="33"/>
  <c r="K27" i="33"/>
  <c r="L27" i="33"/>
  <c r="J27" i="33"/>
  <c r="I27" i="33"/>
  <c r="G27" i="33"/>
  <c r="H27" i="33"/>
  <c r="F27" i="33"/>
  <c r="E27" i="33"/>
  <c r="C27" i="33"/>
  <c r="D27" i="33"/>
  <c r="L26" i="33"/>
  <c r="K26" i="33"/>
  <c r="J26" i="33"/>
  <c r="I26" i="33"/>
  <c r="H26" i="33"/>
  <c r="G26" i="33"/>
  <c r="F26" i="33"/>
  <c r="E26" i="33"/>
  <c r="D26" i="33"/>
  <c r="C26" i="33"/>
  <c r="L25" i="33"/>
  <c r="K25" i="33"/>
  <c r="J25" i="33"/>
  <c r="H25" i="33"/>
  <c r="G25" i="33"/>
  <c r="F25" i="33"/>
  <c r="E25" i="33"/>
  <c r="C25" i="33"/>
  <c r="D25" i="33"/>
  <c r="K24" i="33"/>
  <c r="L24" i="33"/>
  <c r="I24" i="33"/>
  <c r="J24" i="33"/>
  <c r="H24" i="33"/>
  <c r="G24" i="33"/>
  <c r="E24" i="33"/>
  <c r="F24" i="33"/>
  <c r="C24" i="33"/>
  <c r="D24" i="33"/>
  <c r="K23" i="33"/>
  <c r="L23" i="33"/>
  <c r="J23" i="33"/>
  <c r="I23" i="33"/>
  <c r="G23" i="33"/>
  <c r="H23" i="33"/>
  <c r="E23" i="33"/>
  <c r="F23" i="33"/>
  <c r="D23" i="33"/>
  <c r="C23" i="33"/>
  <c r="K22" i="33"/>
  <c r="L22" i="33"/>
  <c r="J22" i="33"/>
  <c r="I22" i="33"/>
  <c r="G22" i="33"/>
  <c r="H22" i="33"/>
  <c r="F22" i="33"/>
  <c r="E22" i="33"/>
  <c r="C22" i="33"/>
  <c r="D22" i="33"/>
  <c r="L21" i="33"/>
  <c r="K21" i="33"/>
  <c r="I21" i="33"/>
  <c r="J21" i="33"/>
  <c r="H21" i="33"/>
  <c r="G21" i="33"/>
  <c r="E21" i="33"/>
  <c r="F21" i="33"/>
  <c r="C21" i="33"/>
  <c r="D21" i="33"/>
  <c r="K20" i="33"/>
  <c r="L20" i="33"/>
  <c r="I20" i="33"/>
  <c r="J20" i="33"/>
  <c r="H20" i="33"/>
  <c r="G20" i="33"/>
  <c r="F20" i="33"/>
  <c r="E20" i="33"/>
  <c r="D20" i="33"/>
  <c r="C20" i="33"/>
  <c r="L19" i="33"/>
  <c r="K19" i="33"/>
  <c r="I19" i="33"/>
  <c r="J19" i="33"/>
  <c r="H19" i="33"/>
  <c r="G19" i="33"/>
  <c r="E19" i="33"/>
  <c r="F19" i="33"/>
  <c r="D19" i="33"/>
  <c r="C19" i="33"/>
  <c r="K18" i="33"/>
  <c r="L18" i="33"/>
  <c r="I18" i="33"/>
  <c r="J18" i="33"/>
  <c r="G18" i="33"/>
  <c r="H18" i="33"/>
  <c r="F18" i="33"/>
  <c r="E18" i="33"/>
  <c r="D18" i="33"/>
  <c r="C18" i="33"/>
  <c r="K17" i="33"/>
  <c r="L17" i="33"/>
  <c r="J17" i="33"/>
  <c r="I17" i="33"/>
  <c r="G17" i="33"/>
  <c r="H17" i="33"/>
  <c r="E17" i="33"/>
  <c r="F17" i="33"/>
  <c r="D17" i="33"/>
  <c r="C17" i="33"/>
  <c r="K16" i="33"/>
  <c r="L16" i="33"/>
  <c r="J16" i="33"/>
  <c r="I16" i="33"/>
  <c r="G16" i="33"/>
  <c r="H16" i="33"/>
  <c r="F16" i="33"/>
  <c r="E16" i="33"/>
  <c r="D16" i="33"/>
  <c r="C16" i="33"/>
  <c r="L15" i="33"/>
  <c r="K15" i="33"/>
  <c r="I15" i="33"/>
  <c r="J15" i="33"/>
  <c r="H15" i="33"/>
  <c r="G15" i="33"/>
  <c r="E15" i="33"/>
  <c r="F15" i="33"/>
  <c r="C15" i="33"/>
  <c r="D15" i="33"/>
  <c r="L14" i="33"/>
  <c r="K14" i="33"/>
  <c r="J14" i="33"/>
  <c r="I14" i="33"/>
  <c r="H14" i="33"/>
  <c r="G14" i="33"/>
  <c r="F14" i="33"/>
  <c r="E14" i="33"/>
  <c r="C14" i="33"/>
  <c r="D14" i="33"/>
  <c r="L13" i="33"/>
  <c r="K13" i="33"/>
  <c r="J13" i="33"/>
  <c r="I13" i="33"/>
  <c r="H13" i="33"/>
  <c r="F13" i="33"/>
  <c r="E13" i="33"/>
  <c r="D13" i="33"/>
  <c r="C13" i="33"/>
  <c r="L12" i="33"/>
  <c r="K12" i="33"/>
  <c r="J12" i="33"/>
  <c r="I12" i="33"/>
  <c r="H12" i="33"/>
  <c r="G12" i="33"/>
  <c r="F12" i="33"/>
  <c r="E12" i="33"/>
  <c r="C12" i="33"/>
  <c r="D12" i="33"/>
  <c r="L11" i="33"/>
  <c r="K11" i="33"/>
  <c r="I11" i="33"/>
  <c r="J11" i="33"/>
  <c r="H11" i="33"/>
  <c r="G11" i="33"/>
  <c r="E11" i="33"/>
  <c r="F11" i="33"/>
  <c r="C11" i="33"/>
  <c r="D11" i="33"/>
  <c r="L10" i="33"/>
  <c r="K10" i="33"/>
  <c r="I10" i="33"/>
  <c r="J10" i="33"/>
  <c r="G10" i="33"/>
  <c r="H10" i="33"/>
  <c r="F10" i="33"/>
  <c r="E10" i="33"/>
  <c r="C10" i="33"/>
  <c r="D10" i="33"/>
  <c r="L9" i="33"/>
  <c r="K9" i="33"/>
  <c r="J9" i="33"/>
  <c r="I9" i="33"/>
  <c r="H9" i="33"/>
  <c r="G9" i="33"/>
  <c r="E9" i="33"/>
  <c r="F9" i="33"/>
  <c r="D9" i="33"/>
  <c r="C9" i="33"/>
  <c r="K8" i="33"/>
  <c r="L8" i="33"/>
  <c r="I8" i="33"/>
  <c r="J8" i="33"/>
  <c r="H8" i="33"/>
  <c r="G8" i="33"/>
  <c r="F8" i="33"/>
  <c r="E8" i="33"/>
  <c r="D8" i="33"/>
  <c r="C8" i="33"/>
  <c r="AC31" i="33"/>
  <c r="C6" i="18"/>
  <c r="C7" i="18"/>
  <c r="C8" i="18"/>
  <c r="C12" i="18"/>
  <c r="C14" i="18"/>
  <c r="C16" i="18"/>
  <c r="J36" i="16"/>
  <c r="J72" i="16"/>
  <c r="J63" i="16"/>
  <c r="J54" i="16"/>
  <c r="J45" i="16"/>
  <c r="M70" i="18"/>
  <c r="L70" i="18"/>
  <c r="K70" i="18"/>
  <c r="J70" i="18"/>
  <c r="I70" i="18"/>
  <c r="H70" i="18"/>
  <c r="G70" i="18"/>
  <c r="F70" i="18"/>
  <c r="E70" i="18"/>
  <c r="E86" i="18" s="1"/>
  <c r="D70" i="18"/>
  <c r="D86" i="18" s="1"/>
  <c r="B5" i="18"/>
  <c r="B16" i="18"/>
  <c r="B15" i="18"/>
  <c r="B14" i="18"/>
  <c r="B13" i="18"/>
  <c r="B12" i="18"/>
  <c r="B11" i="18"/>
  <c r="B10" i="18"/>
  <c r="B9" i="18"/>
  <c r="B8" i="18"/>
  <c r="B7" i="18"/>
  <c r="B6" i="18"/>
  <c r="C28" i="18"/>
  <c r="C27" i="18"/>
  <c r="C26" i="18"/>
  <c r="C25" i="18"/>
  <c r="C24" i="18"/>
  <c r="C23" i="18"/>
  <c r="C22" i="18"/>
  <c r="C21" i="18"/>
  <c r="C20" i="18"/>
  <c r="C19" i="18"/>
  <c r="C18" i="18"/>
  <c r="C17" i="18"/>
  <c r="C15" i="18"/>
  <c r="C13" i="18"/>
  <c r="C11" i="18"/>
  <c r="C10" i="18"/>
  <c r="C9" i="18"/>
  <c r="G31" i="16" l="1"/>
  <c r="AT4" i="41" s="1"/>
  <c r="R67" i="18"/>
  <c r="R68" i="18"/>
  <c r="R66" i="18"/>
  <c r="V66" i="18"/>
  <c r="Z66" i="18"/>
  <c r="S67" i="18"/>
  <c r="W67" i="18"/>
  <c r="AA67" i="18"/>
  <c r="T68" i="18"/>
  <c r="X68" i="18"/>
  <c r="AB68" i="18"/>
  <c r="U66" i="18"/>
  <c r="Y66" i="18"/>
  <c r="AC66" i="18"/>
  <c r="S66" i="18"/>
  <c r="W66" i="18"/>
  <c r="AA66" i="18"/>
  <c r="T67" i="18"/>
  <c r="X67" i="18"/>
  <c r="AB67" i="18"/>
  <c r="U68" i="18"/>
  <c r="Y68" i="18"/>
  <c r="AC68" i="18"/>
  <c r="T66" i="18"/>
  <c r="X66" i="18"/>
  <c r="AB66" i="18"/>
  <c r="U67" i="18"/>
  <c r="Y67" i="18"/>
  <c r="AC67" i="18"/>
  <c r="V68" i="18"/>
  <c r="Z68" i="18"/>
  <c r="V67" i="18"/>
  <c r="Z67" i="18"/>
  <c r="S68" i="18"/>
  <c r="W68" i="18"/>
  <c r="AA68" i="18"/>
  <c r="AD42" i="18"/>
  <c r="I31" i="16"/>
  <c r="AV4" i="41" s="1"/>
  <c r="H31" i="16"/>
  <c r="AU4" i="41" s="1"/>
  <c r="S25" i="19"/>
  <c r="R25" i="19"/>
  <c r="D68" i="30" l="1"/>
  <c r="DM25" i="41" s="1"/>
  <c r="D68" i="29"/>
  <c r="DM24" i="41" s="1"/>
  <c r="D68" i="27"/>
  <c r="D68" i="24"/>
  <c r="DM19" i="41" s="1"/>
  <c r="D68" i="23"/>
  <c r="DM18" i="41" s="1"/>
  <c r="D68" i="22"/>
  <c r="DM17" i="41" s="1"/>
  <c r="D68" i="9"/>
  <c r="DM11" i="41" s="1"/>
  <c r="D68" i="28"/>
  <c r="DM23" i="41" s="1"/>
  <c r="D68" i="25"/>
  <c r="DM20" i="41" s="1"/>
  <c r="D68" i="1"/>
  <c r="DM15" i="41" s="1"/>
  <c r="D68" i="32"/>
  <c r="DM27" i="41" s="1"/>
  <c r="D68" i="31"/>
  <c r="DM26" i="41" s="1"/>
  <c r="D68" i="26"/>
  <c r="DM21" i="41" s="1"/>
  <c r="D68" i="7"/>
  <c r="DM13" i="41" s="1"/>
  <c r="D68" i="11"/>
  <c r="DM9" i="41" s="1"/>
  <c r="D68" i="13"/>
  <c r="DM7" i="41" s="1"/>
  <c r="D68" i="6"/>
  <c r="DM14" i="41" s="1"/>
  <c r="D68" i="10"/>
  <c r="DM10" i="41" s="1"/>
  <c r="D68" i="12"/>
  <c r="DM8" i="41" s="1"/>
  <c r="D68" i="14"/>
  <c r="DM6" i="41" s="1"/>
  <c r="D68" i="15"/>
  <c r="DM5" i="41" s="1"/>
  <c r="D68" i="21"/>
  <c r="DM16" i="41" s="1"/>
  <c r="D68" i="8"/>
  <c r="DM12" i="41" s="1"/>
  <c r="D69" i="28"/>
  <c r="AO18" i="28" s="1"/>
  <c r="BH16" i="28" s="1"/>
  <c r="D69" i="26"/>
  <c r="AO18" i="26" s="1"/>
  <c r="BH16" i="26" s="1"/>
  <c r="D69" i="8"/>
  <c r="AO18" i="8" s="1"/>
  <c r="BH16" i="8" s="1"/>
  <c r="D69" i="13"/>
  <c r="AO18" i="13" s="1"/>
  <c r="BH16" i="13" s="1"/>
  <c r="D69" i="14"/>
  <c r="AO18" i="14" s="1"/>
  <c r="BH16" i="14" s="1"/>
  <c r="D69" i="32"/>
  <c r="AO18" i="32" s="1"/>
  <c r="BH16" i="32" s="1"/>
  <c r="D69" i="31"/>
  <c r="AO18" i="31" s="1"/>
  <c r="BH16" i="31" s="1"/>
  <c r="D69" i="30"/>
  <c r="AO18" i="30" s="1"/>
  <c r="BH16" i="30" s="1"/>
  <c r="D69" i="27"/>
  <c r="AO18" i="27" s="1"/>
  <c r="BH16" i="27" s="1"/>
  <c r="D69" i="23"/>
  <c r="AO18" i="23" s="1"/>
  <c r="BH16" i="23" s="1"/>
  <c r="D69" i="7"/>
  <c r="AO18" i="7" s="1"/>
  <c r="BH16" i="7" s="1"/>
  <c r="D69" i="11"/>
  <c r="AO18" i="11" s="1"/>
  <c r="BH16" i="11" s="1"/>
  <c r="D69" i="29"/>
  <c r="AO18" i="29" s="1"/>
  <c r="BH16" i="29" s="1"/>
  <c r="D69" i="22"/>
  <c r="AO18" i="22" s="1"/>
  <c r="BH16" i="22" s="1"/>
  <c r="D69" i="6"/>
  <c r="AO18" i="6" s="1"/>
  <c r="BH16" i="6" s="1"/>
  <c r="D69" i="9"/>
  <c r="AO18" i="9" s="1"/>
  <c r="BH16" i="9" s="1"/>
  <c r="D69" i="10"/>
  <c r="AO18" i="10" s="1"/>
  <c r="BH16" i="10" s="1"/>
  <c r="D69" i="12"/>
  <c r="AO18" i="12" s="1"/>
  <c r="BH16" i="12" s="1"/>
  <c r="D69" i="15"/>
  <c r="AO18" i="15" s="1"/>
  <c r="BH16" i="15" s="1"/>
  <c r="D69" i="24"/>
  <c r="AO18" i="24" s="1"/>
  <c r="BH16" i="24" s="1"/>
  <c r="D69" i="21"/>
  <c r="AO18" i="21" s="1"/>
  <c r="BH16" i="21" s="1"/>
  <c r="D69" i="25"/>
  <c r="AO18" i="25" s="1"/>
  <c r="BH16" i="25" s="1"/>
  <c r="D69" i="1"/>
  <c r="AO18" i="1" s="1"/>
  <c r="BH16" i="1" s="1"/>
  <c r="DM22" i="41"/>
  <c r="K4" i="33"/>
  <c r="L39" i="18"/>
  <c r="K5" i="33"/>
  <c r="L40" i="18"/>
  <c r="R69" i="18"/>
  <c r="AD72" i="18" s="1"/>
  <c r="X69" i="18"/>
  <c r="AB69" i="18"/>
  <c r="Z69" i="18"/>
  <c r="AD66" i="18"/>
  <c r="T69" i="18"/>
  <c r="W69" i="18"/>
  <c r="AC69" i="18"/>
  <c r="S69" i="18"/>
  <c r="Y69" i="18"/>
  <c r="AD67" i="18"/>
  <c r="AA69" i="18"/>
  <c r="V69" i="18"/>
  <c r="U69" i="18"/>
  <c r="D69" i="16"/>
  <c r="L69" i="18" l="1"/>
  <c r="DN23" i="41"/>
  <c r="DN25" i="41"/>
  <c r="DN15" i="41"/>
  <c r="DN6" i="41"/>
  <c r="DN12" i="41"/>
  <c r="DN5" i="41"/>
  <c r="DN27" i="41"/>
  <c r="DN16" i="41"/>
  <c r="DN20" i="41"/>
  <c r="DN7" i="41"/>
  <c r="DN21" i="41"/>
  <c r="DN22" i="41"/>
  <c r="DN8" i="41"/>
  <c r="DN10" i="41"/>
  <c r="DN18" i="41"/>
  <c r="DN9" i="41"/>
  <c r="DN26" i="41"/>
  <c r="AO18" i="16"/>
  <c r="BH16" i="16" s="1"/>
  <c r="DN4" i="41"/>
  <c r="DN13" i="41"/>
  <c r="DN11" i="41"/>
  <c r="DN17" i="41"/>
  <c r="DN24" i="41"/>
  <c r="DN14" i="41"/>
  <c r="DN19" i="41"/>
  <c r="C91" i="18"/>
  <c r="BZ45" i="18"/>
  <c r="BD39" i="18"/>
  <c r="R70" i="18"/>
  <c r="AB71" i="18"/>
  <c r="R72" i="18"/>
  <c r="V70" i="18"/>
  <c r="Z72" i="18"/>
  <c r="AA70" i="18"/>
  <c r="AB70" i="18"/>
  <c r="S70" i="18"/>
  <c r="W71" i="18"/>
  <c r="R71" i="18"/>
  <c r="U71" i="18"/>
  <c r="U70" i="18"/>
  <c r="T70" i="18"/>
  <c r="Y72" i="18"/>
  <c r="AC70" i="18"/>
  <c r="Z70" i="18"/>
  <c r="AA72" i="18"/>
  <c r="AC71" i="18"/>
  <c r="Y70" i="18"/>
  <c r="V72" i="18"/>
  <c r="S71" i="18"/>
  <c r="X71" i="18"/>
  <c r="W72" i="18"/>
  <c r="X72" i="18"/>
  <c r="Y71" i="18"/>
  <c r="AA71" i="18"/>
  <c r="U72" i="18"/>
  <c r="T71" i="18"/>
  <c r="S72" i="18"/>
  <c r="T72" i="18"/>
  <c r="AC72" i="18"/>
  <c r="Z71" i="18"/>
  <c r="W70" i="18"/>
  <c r="V71" i="18"/>
  <c r="AB72" i="18"/>
  <c r="X70" i="18"/>
  <c r="D68" i="16"/>
  <c r="S22" i="19"/>
  <c r="R22" i="19"/>
  <c r="S19" i="19"/>
  <c r="R19" i="19"/>
  <c r="S16" i="19"/>
  <c r="R16" i="19"/>
  <c r="S13" i="19"/>
  <c r="R13" i="19"/>
  <c r="AG5" i="18"/>
  <c r="AF5" i="18"/>
  <c r="AE5" i="18"/>
  <c r="AD5" i="18"/>
  <c r="AC5" i="18"/>
  <c r="AB5" i="18"/>
  <c r="AA5" i="18"/>
  <c r="Z5" i="18"/>
  <c r="Y5" i="18"/>
  <c r="X5" i="18"/>
  <c r="W5" i="18"/>
  <c r="V5" i="18"/>
  <c r="U5" i="18"/>
  <c r="T5" i="18"/>
  <c r="S5" i="18"/>
  <c r="R5" i="18"/>
  <c r="Q5" i="18"/>
  <c r="P5" i="18"/>
  <c r="O5" i="18"/>
  <c r="O29" i="18" s="1"/>
  <c r="N5" i="18"/>
  <c r="N29" i="18" s="1"/>
  <c r="M5" i="18"/>
  <c r="AP23" i="16"/>
  <c r="J89" i="16"/>
  <c r="J84" i="16"/>
  <c r="I74" i="16"/>
  <c r="H74" i="16"/>
  <c r="G74" i="16"/>
  <c r="I73" i="16"/>
  <c r="H73" i="16"/>
  <c r="G73" i="16"/>
  <c r="J71" i="16"/>
  <c r="J70" i="16"/>
  <c r="I65" i="16"/>
  <c r="H65" i="16"/>
  <c r="G65" i="16"/>
  <c r="I64" i="16"/>
  <c r="H64" i="16"/>
  <c r="G64" i="16"/>
  <c r="J62" i="16"/>
  <c r="J61" i="16"/>
  <c r="I56" i="16"/>
  <c r="H56" i="16"/>
  <c r="G56" i="16"/>
  <c r="I55" i="16"/>
  <c r="H55" i="16"/>
  <c r="G55" i="16"/>
  <c r="J53" i="16"/>
  <c r="J52" i="16"/>
  <c r="I47" i="16"/>
  <c r="H47" i="16"/>
  <c r="G47" i="16"/>
  <c r="I46" i="16"/>
  <c r="H46" i="16"/>
  <c r="G46" i="16"/>
  <c r="J44" i="16"/>
  <c r="J43" i="16"/>
  <c r="I38" i="16"/>
  <c r="H38" i="16"/>
  <c r="G38" i="16"/>
  <c r="I37" i="16"/>
  <c r="H37" i="16"/>
  <c r="G37" i="16"/>
  <c r="J35" i="16"/>
  <c r="J34" i="16"/>
  <c r="J27" i="16"/>
  <c r="I27" i="16"/>
  <c r="H27" i="16"/>
  <c r="E26" i="16"/>
  <c r="E25" i="16"/>
  <c r="J5" i="18" s="1"/>
  <c r="E24" i="16"/>
  <c r="I5" i="18" s="1"/>
  <c r="E23" i="16"/>
  <c r="H5" i="18" s="1"/>
  <c r="G5" i="18"/>
  <c r="F5" i="18"/>
  <c r="E20" i="16"/>
  <c r="E5" i="18" s="1"/>
  <c r="J15" i="16"/>
  <c r="AP22" i="16" l="1"/>
  <c r="O42" i="18"/>
  <c r="AP21" i="16"/>
  <c r="N42" i="18"/>
  <c r="M88" i="18" s="1"/>
  <c r="D33" i="28"/>
  <c r="AO14" i="28" s="1"/>
  <c r="BH12" i="28" s="1"/>
  <c r="D33" i="25"/>
  <c r="AO14" i="25" s="1"/>
  <c r="BH12" i="25" s="1"/>
  <c r="D33" i="23"/>
  <c r="AO14" i="23" s="1"/>
  <c r="BH12" i="23" s="1"/>
  <c r="D33" i="22"/>
  <c r="AO14" i="22" s="1"/>
  <c r="BH12" i="22" s="1"/>
  <c r="D33" i="13"/>
  <c r="AO14" i="13" s="1"/>
  <c r="BH12" i="13" s="1"/>
  <c r="D33" i="32"/>
  <c r="AO14" i="32" s="1"/>
  <c r="BH12" i="32" s="1"/>
  <c r="D33" i="26"/>
  <c r="AO14" i="26" s="1"/>
  <c r="BH12" i="26" s="1"/>
  <c r="D33" i="7"/>
  <c r="AO14" i="7" s="1"/>
  <c r="BH12" i="7" s="1"/>
  <c r="D33" i="10"/>
  <c r="AO14" i="10" s="1"/>
  <c r="BH12" i="10" s="1"/>
  <c r="D33" i="11"/>
  <c r="AO14" i="11" s="1"/>
  <c r="BH12" i="11" s="1"/>
  <c r="D33" i="14"/>
  <c r="AO14" i="14" s="1"/>
  <c r="BH12" i="14" s="1"/>
  <c r="D33" i="15"/>
  <c r="AO14" i="15" s="1"/>
  <c r="BH12" i="15" s="1"/>
  <c r="D33" i="31"/>
  <c r="AO14" i="31" s="1"/>
  <c r="BH12" i="31" s="1"/>
  <c r="D33" i="29"/>
  <c r="AO14" i="29" s="1"/>
  <c r="BH12" i="29" s="1"/>
  <c r="D33" i="6"/>
  <c r="AO14" i="6" s="1"/>
  <c r="BH12" i="6" s="1"/>
  <c r="D33" i="8"/>
  <c r="AO14" i="8" s="1"/>
  <c r="BH12" i="8" s="1"/>
  <c r="D33" i="12"/>
  <c r="AO14" i="12" s="1"/>
  <c r="BH12" i="12" s="1"/>
  <c r="D33" i="30"/>
  <c r="AO14" i="30" s="1"/>
  <c r="BH12" i="30" s="1"/>
  <c r="D33" i="27"/>
  <c r="AO14" i="27" s="1"/>
  <c r="BH12" i="27" s="1"/>
  <c r="D33" i="24"/>
  <c r="AO14" i="24" s="1"/>
  <c r="BH12" i="24" s="1"/>
  <c r="D33" i="21"/>
  <c r="AO14" i="21" s="1"/>
  <c r="BH12" i="21" s="1"/>
  <c r="D33" i="1"/>
  <c r="AO14" i="1" s="1"/>
  <c r="BH12" i="1" s="1"/>
  <c r="D33" i="9"/>
  <c r="AO14" i="9" s="1"/>
  <c r="BH12" i="9" s="1"/>
  <c r="D32" i="32"/>
  <c r="AW27" i="41" s="1"/>
  <c r="D32" i="30"/>
  <c r="AW25" i="41" s="1"/>
  <c r="D32" i="29"/>
  <c r="AW24" i="41" s="1"/>
  <c r="D32" i="23"/>
  <c r="AW18" i="41" s="1"/>
  <c r="D32" i="8"/>
  <c r="AW12" i="41" s="1"/>
  <c r="D32" i="12"/>
  <c r="AW8" i="41" s="1"/>
  <c r="D32" i="22"/>
  <c r="AW17" i="41" s="1"/>
  <c r="D32" i="21"/>
  <c r="AW16" i="41" s="1"/>
  <c r="D32" i="10"/>
  <c r="AW10" i="41" s="1"/>
  <c r="D32" i="14"/>
  <c r="D32" i="31"/>
  <c r="AW26" i="41" s="1"/>
  <c r="D32" i="26"/>
  <c r="AW21" i="41" s="1"/>
  <c r="D32" i="25"/>
  <c r="AW20" i="41" s="1"/>
  <c r="D32" i="24"/>
  <c r="AW19" i="41" s="1"/>
  <c r="D32" i="1"/>
  <c r="D32" i="6"/>
  <c r="AW14" i="41" s="1"/>
  <c r="D32" i="7"/>
  <c r="AW13" i="41" s="1"/>
  <c r="D32" i="9"/>
  <c r="AW11" i="41" s="1"/>
  <c r="D32" i="11"/>
  <c r="AW9" i="41" s="1"/>
  <c r="D32" i="15"/>
  <c r="AW5" i="41" s="1"/>
  <c r="D32" i="28"/>
  <c r="AW23" i="41" s="1"/>
  <c r="D32" i="27"/>
  <c r="AW22" i="41" s="1"/>
  <c r="D32" i="13"/>
  <c r="AW7" i="41" s="1"/>
  <c r="D41" i="31"/>
  <c r="BN26" i="41" s="1"/>
  <c r="D41" i="28"/>
  <c r="BN23" i="41" s="1"/>
  <c r="D41" i="26"/>
  <c r="BN21" i="41" s="1"/>
  <c r="D41" i="25"/>
  <c r="BN20" i="41" s="1"/>
  <c r="D41" i="21"/>
  <c r="BN16" i="41" s="1"/>
  <c r="D41" i="7"/>
  <c r="BN13" i="41" s="1"/>
  <c r="D41" i="8"/>
  <c r="BN12" i="41" s="1"/>
  <c r="D41" i="10"/>
  <c r="BN10" i="41" s="1"/>
  <c r="D41" i="12"/>
  <c r="BN8" i="41" s="1"/>
  <c r="D41" i="15"/>
  <c r="BN5" i="41" s="1"/>
  <c r="D41" i="30"/>
  <c r="BN25" i="41" s="1"/>
  <c r="D41" i="29"/>
  <c r="BN24" i="41" s="1"/>
  <c r="D41" i="27"/>
  <c r="BN22" i="41" s="1"/>
  <c r="D41" i="6"/>
  <c r="BN14" i="41" s="1"/>
  <c r="D41" i="11"/>
  <c r="BN9" i="41" s="1"/>
  <c r="D41" i="23"/>
  <c r="BN18" i="41" s="1"/>
  <c r="D41" i="22"/>
  <c r="BN17" i="41" s="1"/>
  <c r="D41" i="9"/>
  <c r="BN11" i="41" s="1"/>
  <c r="D41" i="13"/>
  <c r="BN7" i="41" s="1"/>
  <c r="D41" i="24"/>
  <c r="BN19" i="41" s="1"/>
  <c r="D41" i="14"/>
  <c r="BN6" i="41" s="1"/>
  <c r="D41" i="32"/>
  <c r="BN27" i="41" s="1"/>
  <c r="D41" i="1"/>
  <c r="BN15" i="41" s="1"/>
  <c r="D59" i="28"/>
  <c r="CV23" i="41" s="1"/>
  <c r="D59" i="26"/>
  <c r="CV21" i="41" s="1"/>
  <c r="D59" i="8"/>
  <c r="CV12" i="41" s="1"/>
  <c r="D59" i="13"/>
  <c r="CV7" i="41" s="1"/>
  <c r="D59" i="14"/>
  <c r="CV6" i="41" s="1"/>
  <c r="D59" i="32"/>
  <c r="CV27" i="41" s="1"/>
  <c r="D59" i="29"/>
  <c r="CV24" i="41" s="1"/>
  <c r="D59" i="23"/>
  <c r="CV18" i="41" s="1"/>
  <c r="D59" i="22"/>
  <c r="CV17" i="41" s="1"/>
  <c r="D59" i="7"/>
  <c r="CV13" i="41" s="1"/>
  <c r="D59" i="9"/>
  <c r="CV11" i="41" s="1"/>
  <c r="D59" i="24"/>
  <c r="CV19" i="41" s="1"/>
  <c r="D59" i="10"/>
  <c r="CV10" i="41" s="1"/>
  <c r="D59" i="12"/>
  <c r="CV8" i="41" s="1"/>
  <c r="D59" i="15"/>
  <c r="CV5" i="41" s="1"/>
  <c r="D59" i="21"/>
  <c r="CV16" i="41" s="1"/>
  <c r="D59" i="1"/>
  <c r="CV15" i="41" s="1"/>
  <c r="D59" i="31"/>
  <c r="CV26" i="41" s="1"/>
  <c r="D59" i="30"/>
  <c r="CV25" i="41" s="1"/>
  <c r="D59" i="27"/>
  <c r="CV22" i="41" s="1"/>
  <c r="D59" i="25"/>
  <c r="CV20" i="41" s="1"/>
  <c r="D59" i="6"/>
  <c r="CV14" i="41" s="1"/>
  <c r="D59" i="11"/>
  <c r="CV9" i="41" s="1"/>
  <c r="D42" i="30"/>
  <c r="AO15" i="30" s="1"/>
  <c r="BH13" i="30" s="1"/>
  <c r="D42" i="29"/>
  <c r="AO15" i="29" s="1"/>
  <c r="BH13" i="29" s="1"/>
  <c r="D42" i="27"/>
  <c r="AO15" i="27" s="1"/>
  <c r="BH13" i="27" s="1"/>
  <c r="D42" i="24"/>
  <c r="AO15" i="24" s="1"/>
  <c r="BH13" i="24" s="1"/>
  <c r="D42" i="22"/>
  <c r="AO15" i="22" s="1"/>
  <c r="BH13" i="22" s="1"/>
  <c r="D42" i="6"/>
  <c r="AO15" i="6" s="1"/>
  <c r="BH13" i="6" s="1"/>
  <c r="D42" i="9"/>
  <c r="AO15" i="9" s="1"/>
  <c r="BH13" i="9" s="1"/>
  <c r="D42" i="23"/>
  <c r="AO15" i="23" s="1"/>
  <c r="BH13" i="23" s="1"/>
  <c r="D42" i="7"/>
  <c r="AO15" i="7" s="1"/>
  <c r="BH13" i="7" s="1"/>
  <c r="D42" i="13"/>
  <c r="AO15" i="13" s="1"/>
  <c r="BH13" i="13" s="1"/>
  <c r="D42" i="10"/>
  <c r="AO15" i="10" s="1"/>
  <c r="BH13" i="10" s="1"/>
  <c r="D42" i="12"/>
  <c r="AO15" i="12" s="1"/>
  <c r="BH13" i="12" s="1"/>
  <c r="D42" i="14"/>
  <c r="AO15" i="14" s="1"/>
  <c r="BH13" i="14" s="1"/>
  <c r="D42" i="15"/>
  <c r="AO15" i="15" s="1"/>
  <c r="BH13" i="15" s="1"/>
  <c r="D42" i="32"/>
  <c r="AO15" i="32" s="1"/>
  <c r="BH13" i="32" s="1"/>
  <c r="D42" i="31"/>
  <c r="AO15" i="31" s="1"/>
  <c r="BH13" i="31" s="1"/>
  <c r="D42" i="28"/>
  <c r="AO15" i="28" s="1"/>
  <c r="BH13" i="28" s="1"/>
  <c r="D42" i="26"/>
  <c r="AO15" i="26" s="1"/>
  <c r="BH13" i="26" s="1"/>
  <c r="D42" i="21"/>
  <c r="AO15" i="21" s="1"/>
  <c r="BH13" i="21" s="1"/>
  <c r="D42" i="1"/>
  <c r="AO15" i="1" s="1"/>
  <c r="BH13" i="1" s="1"/>
  <c r="D42" i="25"/>
  <c r="AO15" i="25" s="1"/>
  <c r="BH13" i="25" s="1"/>
  <c r="D42" i="8"/>
  <c r="AO15" i="8" s="1"/>
  <c r="BH13" i="8" s="1"/>
  <c r="D42" i="11"/>
  <c r="AO15" i="11" s="1"/>
  <c r="BH13" i="11" s="1"/>
  <c r="D60" i="32"/>
  <c r="AO17" i="32" s="1"/>
  <c r="BH15" i="32" s="1"/>
  <c r="D60" i="23"/>
  <c r="AO17" i="23" s="1"/>
  <c r="BH15" i="23" s="1"/>
  <c r="D60" i="1"/>
  <c r="AO17" i="1" s="1"/>
  <c r="BH15" i="1" s="1"/>
  <c r="D60" i="11"/>
  <c r="AO17" i="11" s="1"/>
  <c r="BH15" i="11" s="1"/>
  <c r="D60" i="31"/>
  <c r="AO17" i="31" s="1"/>
  <c r="BH15" i="31" s="1"/>
  <c r="D60" i="24"/>
  <c r="AO17" i="24" s="1"/>
  <c r="BH15" i="24" s="1"/>
  <c r="D60" i="10"/>
  <c r="AO17" i="10" s="1"/>
  <c r="BH15" i="10" s="1"/>
  <c r="D60" i="12"/>
  <c r="AO17" i="12" s="1"/>
  <c r="BH15" i="12" s="1"/>
  <c r="D60" i="14"/>
  <c r="AO17" i="14" s="1"/>
  <c r="BH15" i="14" s="1"/>
  <c r="D60" i="15"/>
  <c r="AO17" i="15" s="1"/>
  <c r="BH15" i="15" s="1"/>
  <c r="D60" i="28"/>
  <c r="AO17" i="28" s="1"/>
  <c r="BH15" i="28" s="1"/>
  <c r="D60" i="21"/>
  <c r="AO17" i="21" s="1"/>
  <c r="BH15" i="21" s="1"/>
  <c r="D60" i="8"/>
  <c r="AO17" i="8" s="1"/>
  <c r="BH15" i="8" s="1"/>
  <c r="D60" i="30"/>
  <c r="AO17" i="30" s="1"/>
  <c r="BH15" i="30" s="1"/>
  <c r="D60" i="27"/>
  <c r="AO17" i="27" s="1"/>
  <c r="BH15" i="27" s="1"/>
  <c r="D60" i="25"/>
  <c r="AO17" i="25" s="1"/>
  <c r="BH15" i="25" s="1"/>
  <c r="D60" i="6"/>
  <c r="AO17" i="6" s="1"/>
  <c r="BH15" i="6" s="1"/>
  <c r="D60" i="29"/>
  <c r="AO17" i="29" s="1"/>
  <c r="BH15" i="29" s="1"/>
  <c r="D60" i="26"/>
  <c r="AO17" i="26" s="1"/>
  <c r="BH15" i="26" s="1"/>
  <c r="D60" i="22"/>
  <c r="AO17" i="22" s="1"/>
  <c r="BH15" i="22" s="1"/>
  <c r="D60" i="7"/>
  <c r="AO17" i="7" s="1"/>
  <c r="BH15" i="7" s="1"/>
  <c r="D60" i="9"/>
  <c r="AO17" i="9" s="1"/>
  <c r="BH15" i="9" s="1"/>
  <c r="D60" i="13"/>
  <c r="AO17" i="13" s="1"/>
  <c r="BH15" i="13" s="1"/>
  <c r="D50" i="32"/>
  <c r="CE27" i="41" s="1"/>
  <c r="D50" i="23"/>
  <c r="CE18" i="41" s="1"/>
  <c r="D50" i="1"/>
  <c r="CE15" i="41" s="1"/>
  <c r="D50" i="11"/>
  <c r="CE9" i="41" s="1"/>
  <c r="D50" i="31"/>
  <c r="CE26" i="41" s="1"/>
  <c r="D50" i="28"/>
  <c r="CE23" i="41" s="1"/>
  <c r="D50" i="24"/>
  <c r="CE19" i="41" s="1"/>
  <c r="D50" i="21"/>
  <c r="CE16" i="41" s="1"/>
  <c r="D50" i="30"/>
  <c r="CE25" i="41" s="1"/>
  <c r="D50" i="27"/>
  <c r="CE22" i="41" s="1"/>
  <c r="D50" i="25"/>
  <c r="CE20" i="41" s="1"/>
  <c r="D50" i="8"/>
  <c r="CE12" i="41" s="1"/>
  <c r="D50" i="29"/>
  <c r="CE24" i="41" s="1"/>
  <c r="D50" i="26"/>
  <c r="CE21" i="41" s="1"/>
  <c r="D50" i="6"/>
  <c r="CE14" i="41" s="1"/>
  <c r="D50" i="7"/>
  <c r="CE13" i="41" s="1"/>
  <c r="D50" i="13"/>
  <c r="CE7" i="41" s="1"/>
  <c r="D50" i="22"/>
  <c r="CE17" i="41" s="1"/>
  <c r="D50" i="9"/>
  <c r="CE11" i="41" s="1"/>
  <c r="D50" i="10"/>
  <c r="CE10" i="41" s="1"/>
  <c r="D50" i="12"/>
  <c r="CE8" i="41" s="1"/>
  <c r="D50" i="14"/>
  <c r="CE6" i="41" s="1"/>
  <c r="D50" i="15"/>
  <c r="CE5" i="41" s="1"/>
  <c r="D51" i="31"/>
  <c r="AO16" i="31" s="1"/>
  <c r="BH14" i="31" s="1"/>
  <c r="D51" i="28"/>
  <c r="AO16" i="28" s="1"/>
  <c r="BH14" i="28" s="1"/>
  <c r="D51" i="25"/>
  <c r="AO16" i="25" s="1"/>
  <c r="BH14" i="25" s="1"/>
  <c r="D51" i="21"/>
  <c r="AO16" i="21" s="1"/>
  <c r="BH14" i="21" s="1"/>
  <c r="D51" i="7"/>
  <c r="AO16" i="7" s="1"/>
  <c r="BH14" i="7" s="1"/>
  <c r="D51" i="8"/>
  <c r="AO16" i="8" s="1"/>
  <c r="BH14" i="8" s="1"/>
  <c r="D51" i="10"/>
  <c r="AO16" i="10" s="1"/>
  <c r="BH14" i="10" s="1"/>
  <c r="D51" i="12"/>
  <c r="AO16" i="12" s="1"/>
  <c r="BH14" i="12" s="1"/>
  <c r="D51" i="15"/>
  <c r="AO16" i="15" s="1"/>
  <c r="BH14" i="15" s="1"/>
  <c r="D51" i="30"/>
  <c r="AO16" i="30" s="1"/>
  <c r="BH14" i="30" s="1"/>
  <c r="D51" i="29"/>
  <c r="AO16" i="29" s="1"/>
  <c r="BH14" i="29" s="1"/>
  <c r="D51" i="27"/>
  <c r="AO16" i="27" s="1"/>
  <c r="BH14" i="27" s="1"/>
  <c r="D51" i="32"/>
  <c r="AO16" i="32" s="1"/>
  <c r="BH14" i="32" s="1"/>
  <c r="D51" i="1"/>
  <c r="AO16" i="1" s="1"/>
  <c r="BH14" i="1" s="1"/>
  <c r="D51" i="26"/>
  <c r="AO16" i="26" s="1"/>
  <c r="BH14" i="26" s="1"/>
  <c r="D51" i="6"/>
  <c r="AO16" i="6" s="1"/>
  <c r="BH14" i="6" s="1"/>
  <c r="D51" i="11"/>
  <c r="AO16" i="11" s="1"/>
  <c r="BH14" i="11" s="1"/>
  <c r="D51" i="13"/>
  <c r="AO16" i="13" s="1"/>
  <c r="BH14" i="13" s="1"/>
  <c r="D51" i="23"/>
  <c r="AO16" i="23" s="1"/>
  <c r="BH14" i="23" s="1"/>
  <c r="D51" i="22"/>
  <c r="AO16" i="22" s="1"/>
  <c r="BH14" i="22" s="1"/>
  <c r="D51" i="9"/>
  <c r="AO16" i="9" s="1"/>
  <c r="BH14" i="9" s="1"/>
  <c r="D51" i="14"/>
  <c r="AO16" i="14" s="1"/>
  <c r="BH14" i="14" s="1"/>
  <c r="D51" i="24"/>
  <c r="AO16" i="24" s="1"/>
  <c r="BH14" i="24" s="1"/>
  <c r="DM1" i="41"/>
  <c r="DM4" i="41"/>
  <c r="AP3" i="40"/>
  <c r="AP12" i="16"/>
  <c r="K5" i="18"/>
  <c r="K29" i="18" s="1"/>
  <c r="AW15" i="41"/>
  <c r="AW6" i="41"/>
  <c r="C5" i="18"/>
  <c r="C29" i="18" s="1"/>
  <c r="D99" i="18" s="1"/>
  <c r="AO12" i="16"/>
  <c r="AH5" i="18"/>
  <c r="AH29" i="18" s="1"/>
  <c r="D129" i="18" s="1"/>
  <c r="AR12" i="16"/>
  <c r="AI5" i="18"/>
  <c r="AI29" i="18" s="1"/>
  <c r="D130" i="18" s="1"/>
  <c r="AS12" i="16"/>
  <c r="AJ5" i="18"/>
  <c r="AJ29" i="18" s="1"/>
  <c r="D131" i="18" s="1"/>
  <c r="AT12" i="16"/>
  <c r="D33" i="16"/>
  <c r="D42" i="16"/>
  <c r="I5" i="33"/>
  <c r="D32" i="16"/>
  <c r="I4" i="33"/>
  <c r="H29" i="18"/>
  <c r="D110" i="18" s="1"/>
  <c r="E29" i="18"/>
  <c r="D107" i="18" s="1"/>
  <c r="I29" i="18"/>
  <c r="D111" i="18" s="1"/>
  <c r="F29" i="18"/>
  <c r="D108" i="18" s="1"/>
  <c r="J29" i="18"/>
  <c r="D112" i="18" s="1"/>
  <c r="G29" i="18"/>
  <c r="D109" i="18" s="1"/>
  <c r="C4" i="33"/>
  <c r="D39" i="18"/>
  <c r="D41" i="16"/>
  <c r="E4" i="33"/>
  <c r="F39" i="18"/>
  <c r="D50" i="16"/>
  <c r="G4" i="33"/>
  <c r="H39" i="18"/>
  <c r="G5" i="33"/>
  <c r="H40" i="18"/>
  <c r="D51" i="16"/>
  <c r="E5" i="33"/>
  <c r="F40" i="18"/>
  <c r="C5" i="33"/>
  <c r="D40" i="18"/>
  <c r="N76" i="18"/>
  <c r="O7" i="33"/>
  <c r="O31" i="33" s="1"/>
  <c r="N89" i="18"/>
  <c r="N7" i="33"/>
  <c r="N31" i="33" s="1"/>
  <c r="M7" i="33"/>
  <c r="M31" i="33" s="1"/>
  <c r="M29" i="18"/>
  <c r="M31" i="18"/>
  <c r="M30" i="18"/>
  <c r="J40" i="18"/>
  <c r="J39" i="18"/>
  <c r="P31" i="18"/>
  <c r="P29" i="18"/>
  <c r="AE31" i="18"/>
  <c r="AE29" i="18"/>
  <c r="AE30" i="18"/>
  <c r="AF30" i="18"/>
  <c r="AF29" i="18"/>
  <c r="AF31" i="18"/>
  <c r="AG31" i="18"/>
  <c r="AG30" i="18"/>
  <c r="AG29" i="18"/>
  <c r="J74" i="16"/>
  <c r="J64" i="16"/>
  <c r="J65" i="16"/>
  <c r="J55" i="16"/>
  <c r="J46" i="16"/>
  <c r="J47" i="16"/>
  <c r="AD31" i="18"/>
  <c r="AD30" i="18"/>
  <c r="AD29" i="18"/>
  <c r="AC31" i="18"/>
  <c r="AC29" i="18"/>
  <c r="AC30" i="18"/>
  <c r="AB30" i="18"/>
  <c r="AB31" i="18"/>
  <c r="AB29" i="18"/>
  <c r="AA29" i="18"/>
  <c r="AA30" i="18"/>
  <c r="AA31" i="18"/>
  <c r="Z31" i="18"/>
  <c r="Z30" i="18"/>
  <c r="Z29" i="18"/>
  <c r="Y30" i="18"/>
  <c r="Y31" i="18"/>
  <c r="Y29" i="18"/>
  <c r="X30" i="18"/>
  <c r="X31" i="18"/>
  <c r="X29" i="18"/>
  <c r="W29" i="18"/>
  <c r="W30" i="18"/>
  <c r="W31" i="18"/>
  <c r="V31" i="18"/>
  <c r="V30" i="18"/>
  <c r="V29" i="18"/>
  <c r="U30" i="18"/>
  <c r="U29" i="18"/>
  <c r="U31" i="18"/>
  <c r="T31" i="18"/>
  <c r="T30" i="18"/>
  <c r="T29" i="18"/>
  <c r="S31" i="18"/>
  <c r="S29" i="18"/>
  <c r="S30" i="18"/>
  <c r="R31" i="18"/>
  <c r="R30" i="18"/>
  <c r="R29" i="18"/>
  <c r="Q29" i="18"/>
  <c r="Q31" i="18"/>
  <c r="Q30" i="18"/>
  <c r="P30" i="18"/>
  <c r="O31" i="18"/>
  <c r="O30" i="18"/>
  <c r="N31" i="18"/>
  <c r="N30" i="18"/>
  <c r="D60" i="16"/>
  <c r="D59" i="16"/>
  <c r="J56" i="16"/>
  <c r="J38" i="16"/>
  <c r="J37" i="16"/>
  <c r="J73" i="16"/>
  <c r="D69" i="18" l="1"/>
  <c r="AP14" i="16"/>
  <c r="D42" i="18"/>
  <c r="D78" i="18" s="1"/>
  <c r="AQ14" i="16"/>
  <c r="E42" i="18"/>
  <c r="E76" i="18" s="1"/>
  <c r="AQ15" i="16"/>
  <c r="G42" i="18"/>
  <c r="G76" i="18" s="1"/>
  <c r="AP18" i="16"/>
  <c r="L42" i="18"/>
  <c r="L73" i="18" s="1"/>
  <c r="AQ17" i="16"/>
  <c r="K42" i="18"/>
  <c r="AP17" i="16"/>
  <c r="J42" i="18"/>
  <c r="J78" i="18" s="1"/>
  <c r="AP15" i="16"/>
  <c r="F42" i="18"/>
  <c r="F75" i="18" s="1"/>
  <c r="AQ18" i="16"/>
  <c r="M42" i="18"/>
  <c r="M71" i="18" s="1"/>
  <c r="AQ16" i="16"/>
  <c r="I42" i="18"/>
  <c r="I72" i="18" s="1"/>
  <c r="AP16" i="16"/>
  <c r="H42" i="18"/>
  <c r="H77" i="18" s="1"/>
  <c r="J69" i="18"/>
  <c r="F69" i="18"/>
  <c r="H69" i="18"/>
  <c r="D113" i="18"/>
  <c r="D101" i="18"/>
  <c r="AO17" i="16"/>
  <c r="BH15" i="16" s="1"/>
  <c r="CW4" i="41"/>
  <c r="CW18" i="41"/>
  <c r="CW23" i="41"/>
  <c r="CF8" i="41"/>
  <c r="CF13" i="41"/>
  <c r="CF9" i="41"/>
  <c r="CE4" i="41"/>
  <c r="CE1" i="41"/>
  <c r="AB3" i="40"/>
  <c r="CW15" i="41"/>
  <c r="CW19" i="41"/>
  <c r="CW7" i="41"/>
  <c r="CW11" i="41"/>
  <c r="CW27" i="41"/>
  <c r="CW5" i="41"/>
  <c r="CF10" i="41"/>
  <c r="CF6" i="41"/>
  <c r="CF21" i="41"/>
  <c r="CF18" i="41"/>
  <c r="CF11" i="41"/>
  <c r="CF27" i="41"/>
  <c r="AO16" i="16"/>
  <c r="BH14" i="16" s="1"/>
  <c r="CF4" i="41"/>
  <c r="CW12" i="41"/>
  <c r="CW25" i="41"/>
  <c r="CF16" i="41"/>
  <c r="CF25" i="41"/>
  <c r="CW16" i="41"/>
  <c r="CW26" i="41"/>
  <c r="CW13" i="41"/>
  <c r="CW17" i="41"/>
  <c r="CW21" i="41"/>
  <c r="CW8" i="41"/>
  <c r="CF5" i="41"/>
  <c r="CF7" i="41"/>
  <c r="CF22" i="41"/>
  <c r="CF19" i="41"/>
  <c r="CF17" i="41"/>
  <c r="CW9" i="41"/>
  <c r="CF24" i="41"/>
  <c r="CV4" i="41"/>
  <c r="AI3" i="40"/>
  <c r="CV1" i="41"/>
  <c r="CW10" i="41"/>
  <c r="CW6" i="41"/>
  <c r="CW14" i="41"/>
  <c r="CW20" i="41"/>
  <c r="CW22" i="41"/>
  <c r="CW24" i="41"/>
  <c r="CF14" i="41"/>
  <c r="CF15" i="41"/>
  <c r="CF12" i="41"/>
  <c r="CF23" i="41"/>
  <c r="CF26" i="41"/>
  <c r="CF20" i="41"/>
  <c r="BO7" i="41"/>
  <c r="BO10" i="41"/>
  <c r="BO21" i="41"/>
  <c r="BO8" i="41"/>
  <c r="BO25" i="41"/>
  <c r="BO14" i="41"/>
  <c r="BO19" i="41"/>
  <c r="BO6" i="41"/>
  <c r="BO23" i="41"/>
  <c r="BO9" i="41"/>
  <c r="BO11" i="41"/>
  <c r="BO15" i="41"/>
  <c r="BO26" i="41"/>
  <c r="BO12" i="41"/>
  <c r="AO15" i="16"/>
  <c r="BH13" i="16" s="1"/>
  <c r="BO4" i="41"/>
  <c r="BO20" i="41"/>
  <c r="BO18" i="41"/>
  <c r="BO22" i="41"/>
  <c r="BO5" i="41"/>
  <c r="BO17" i="41"/>
  <c r="BO24" i="41"/>
  <c r="BO16" i="41"/>
  <c r="BO27" i="41"/>
  <c r="BO13" i="41"/>
  <c r="AX5" i="41"/>
  <c r="AX16" i="41"/>
  <c r="AO14" i="16"/>
  <c r="BH12" i="16" s="1"/>
  <c r="AX4" i="41"/>
  <c r="AX6" i="41"/>
  <c r="AX25" i="41"/>
  <c r="AX13" i="41"/>
  <c r="AX7" i="41"/>
  <c r="AX24" i="41"/>
  <c r="AX21" i="41"/>
  <c r="AX20" i="41"/>
  <c r="AX8" i="41"/>
  <c r="AX12" i="41"/>
  <c r="AX26" i="41"/>
  <c r="AX19" i="41"/>
  <c r="AX15" i="41"/>
  <c r="AX9" i="41"/>
  <c r="AX22" i="41"/>
  <c r="AX11" i="41"/>
  <c r="AX23" i="41"/>
  <c r="AX17" i="41"/>
  <c r="AX10" i="41"/>
  <c r="AX27" i="41"/>
  <c r="AX18" i="41"/>
  <c r="AX14" i="41"/>
  <c r="BN1" i="41"/>
  <c r="BN4" i="41"/>
  <c r="AW4" i="41"/>
  <c r="AW1" i="41"/>
  <c r="N3" i="40"/>
  <c r="U3" i="40"/>
  <c r="N86" i="18"/>
  <c r="N85" i="18"/>
  <c r="O66" i="18"/>
  <c r="N88" i="18"/>
  <c r="N92" i="18"/>
  <c r="M92" i="18"/>
  <c r="M86" i="18"/>
  <c r="N74" i="18"/>
  <c r="N75" i="18"/>
  <c r="N72" i="18"/>
  <c r="P66" i="18"/>
  <c r="N73" i="18"/>
  <c r="N77" i="18"/>
  <c r="N71" i="18"/>
  <c r="N78" i="18"/>
  <c r="M90" i="18"/>
  <c r="C90" i="18"/>
  <c r="BZ44" i="18"/>
  <c r="AX39" i="18"/>
  <c r="C89" i="18"/>
  <c r="AR39" i="18"/>
  <c r="BZ43" i="18"/>
  <c r="C88" i="18"/>
  <c r="BZ42" i="18"/>
  <c r="AL39" i="18"/>
  <c r="C87" i="18"/>
  <c r="BZ41" i="18"/>
  <c r="AF39" i="18"/>
  <c r="N90" i="18"/>
  <c r="N91" i="18"/>
  <c r="N87" i="18"/>
  <c r="M89" i="18"/>
  <c r="M91" i="18"/>
  <c r="N66" i="18"/>
  <c r="M85" i="18"/>
  <c r="M87" i="18"/>
  <c r="L7" i="33"/>
  <c r="L31" i="33" s="1"/>
  <c r="K7" i="33"/>
  <c r="K31" i="33" s="1"/>
  <c r="K76" i="18"/>
  <c r="J7" i="33"/>
  <c r="J31" i="33" s="1"/>
  <c r="I7" i="33"/>
  <c r="I31" i="33" s="1"/>
  <c r="H7" i="33"/>
  <c r="H31" i="33" s="1"/>
  <c r="G7" i="33"/>
  <c r="G31" i="33" s="1"/>
  <c r="E7" i="33"/>
  <c r="E31" i="33" s="1"/>
  <c r="F7" i="33"/>
  <c r="F31" i="33" s="1"/>
  <c r="C7" i="33"/>
  <c r="C31" i="33" s="1"/>
  <c r="D7" i="33"/>
  <c r="D31" i="33" s="1"/>
  <c r="M32" i="18"/>
  <c r="M35" i="18" s="1"/>
  <c r="AE32" i="18"/>
  <c r="AE34" i="18" s="1"/>
  <c r="AG32" i="18"/>
  <c r="AG35" i="18" s="1"/>
  <c r="AF32" i="18"/>
  <c r="AF34" i="18" s="1"/>
  <c r="AD32" i="18"/>
  <c r="AD34" i="18" s="1"/>
  <c r="AC32" i="18"/>
  <c r="AC35" i="18" s="1"/>
  <c r="AB32" i="18"/>
  <c r="AB33" i="18" s="1"/>
  <c r="D124" i="18" s="1"/>
  <c r="AA32" i="18"/>
  <c r="AA35" i="18" s="1"/>
  <c r="Z32" i="18"/>
  <c r="Z35" i="18" s="1"/>
  <c r="Y32" i="18"/>
  <c r="Y33" i="18" s="1"/>
  <c r="D123" i="18" s="1"/>
  <c r="X32" i="18"/>
  <c r="X34" i="18" s="1"/>
  <c r="W32" i="18"/>
  <c r="W34" i="18" s="1"/>
  <c r="V32" i="18"/>
  <c r="V34" i="18" s="1"/>
  <c r="U32" i="18"/>
  <c r="U34" i="18" s="1"/>
  <c r="T32" i="18"/>
  <c r="T35" i="18" s="1"/>
  <c r="S32" i="18"/>
  <c r="S33" i="18" s="1"/>
  <c r="D121" i="18" s="1"/>
  <c r="R32" i="18"/>
  <c r="R34" i="18" s="1"/>
  <c r="Q32" i="18"/>
  <c r="Q33" i="18" s="1"/>
  <c r="E120" i="18" s="1"/>
  <c r="P32" i="18"/>
  <c r="P33" i="18" s="1"/>
  <c r="D120" i="18" s="1"/>
  <c r="O32" i="18"/>
  <c r="O33" i="18" s="1"/>
  <c r="F119" i="18" s="1"/>
  <c r="N32" i="18"/>
  <c r="N35" i="18" s="1"/>
  <c r="M77" i="18" l="1"/>
  <c r="G75" i="18"/>
  <c r="J66" i="18"/>
  <c r="D90" i="18" s="1"/>
  <c r="I71" i="18"/>
  <c r="M72" i="18"/>
  <c r="I77" i="18"/>
  <c r="I78" i="18"/>
  <c r="I75" i="18"/>
  <c r="I74" i="18"/>
  <c r="F72" i="18"/>
  <c r="K66" i="18"/>
  <c r="E90" i="18" s="1"/>
  <c r="I66" i="18"/>
  <c r="E89" i="18" s="1"/>
  <c r="I73" i="18"/>
  <c r="I76" i="18"/>
  <c r="F66" i="18"/>
  <c r="D88" i="18" s="1"/>
  <c r="K77" i="18"/>
  <c r="J74" i="18"/>
  <c r="D73" i="18"/>
  <c r="D74" i="18"/>
  <c r="D71" i="18"/>
  <c r="D66" i="18"/>
  <c r="D87" i="18" s="1"/>
  <c r="D75" i="18"/>
  <c r="D76" i="18"/>
  <c r="D72" i="18"/>
  <c r="D77" i="18"/>
  <c r="M73" i="18"/>
  <c r="M76" i="18"/>
  <c r="M66" i="18"/>
  <c r="E91" i="18" s="1"/>
  <c r="M74" i="18"/>
  <c r="M78" i="18"/>
  <c r="M75" i="18"/>
  <c r="J77" i="18"/>
  <c r="J73" i="18"/>
  <c r="J75" i="18"/>
  <c r="J71" i="18"/>
  <c r="K75" i="18"/>
  <c r="J72" i="18"/>
  <c r="J76" i="18"/>
  <c r="E77" i="18"/>
  <c r="E75" i="18"/>
  <c r="N79" i="18"/>
  <c r="N93" i="18"/>
  <c r="H75" i="18"/>
  <c r="H76" i="18"/>
  <c r="M93" i="18"/>
  <c r="L75" i="18"/>
  <c r="L74" i="18"/>
  <c r="L71" i="18"/>
  <c r="L72" i="18"/>
  <c r="L76" i="18"/>
  <c r="L78" i="18"/>
  <c r="L77" i="18"/>
  <c r="L66" i="18"/>
  <c r="D91" i="18" s="1"/>
  <c r="K71" i="18"/>
  <c r="K73" i="18"/>
  <c r="K74" i="18"/>
  <c r="K72" i="18"/>
  <c r="K78" i="18"/>
  <c r="H71" i="18"/>
  <c r="H74" i="18"/>
  <c r="H72" i="18"/>
  <c r="H66" i="18"/>
  <c r="D89" i="18" s="1"/>
  <c r="H78" i="18"/>
  <c r="H73" i="18"/>
  <c r="F77" i="18"/>
  <c r="F76" i="18"/>
  <c r="F78" i="18"/>
  <c r="F74" i="18"/>
  <c r="F73" i="18"/>
  <c r="F71" i="18"/>
  <c r="G66" i="18"/>
  <c r="E88" i="18" s="1"/>
  <c r="G78" i="18"/>
  <c r="G74" i="18"/>
  <c r="G71" i="18"/>
  <c r="G73" i="18"/>
  <c r="G77" i="18"/>
  <c r="G72" i="18"/>
  <c r="E72" i="18"/>
  <c r="E74" i="18"/>
  <c r="E71" i="18"/>
  <c r="E78" i="18"/>
  <c r="E66" i="18"/>
  <c r="E87" i="18" s="1"/>
  <c r="E73" i="18"/>
  <c r="M33" i="18"/>
  <c r="D119" i="18" s="1"/>
  <c r="M34" i="18"/>
  <c r="P35" i="18"/>
  <c r="AF33" i="18"/>
  <c r="E125" i="18" s="1"/>
  <c r="AB34" i="18"/>
  <c r="Q34" i="18"/>
  <c r="AE33" i="18"/>
  <c r="D125" i="18" s="1"/>
  <c r="AE35" i="18"/>
  <c r="AG33" i="18"/>
  <c r="F125" i="18" s="1"/>
  <c r="X35" i="18"/>
  <c r="P34" i="18"/>
  <c r="Y35" i="18"/>
  <c r="AD35" i="18"/>
  <c r="X33" i="18"/>
  <c r="F122" i="18" s="1"/>
  <c r="AC34" i="18"/>
  <c r="AA34" i="18"/>
  <c r="V33" i="18"/>
  <c r="D122" i="18" s="1"/>
  <c r="N33" i="18"/>
  <c r="E119" i="18" s="1"/>
  <c r="W35" i="18"/>
  <c r="V35" i="18"/>
  <c r="W33" i="18"/>
  <c r="E122" i="18" s="1"/>
  <c r="AF35" i="18"/>
  <c r="Q35" i="18"/>
  <c r="Z34" i="18"/>
  <c r="N34" i="18"/>
  <c r="AC33" i="18"/>
  <c r="E124" i="18" s="1"/>
  <c r="R35" i="18"/>
  <c r="Z33" i="18"/>
  <c r="E123" i="18" s="1"/>
  <c r="R33" i="18"/>
  <c r="F120" i="18" s="1"/>
  <c r="AB35" i="18"/>
  <c r="O35" i="18"/>
  <c r="AG34" i="18"/>
  <c r="O34" i="18"/>
  <c r="AA33" i="18"/>
  <c r="F123" i="18" s="1"/>
  <c r="AD33" i="18"/>
  <c r="F124" i="18" s="1"/>
  <c r="Y34" i="18"/>
  <c r="U33" i="18"/>
  <c r="F121" i="18" s="1"/>
  <c r="U35" i="18"/>
  <c r="T33" i="18"/>
  <c r="E121" i="18" s="1"/>
  <c r="T34" i="18"/>
  <c r="S35" i="18"/>
  <c r="S34" i="18"/>
  <c r="I79" i="18" l="1"/>
  <c r="J79" i="18"/>
  <c r="M79" i="18"/>
  <c r="D79" i="18"/>
  <c r="L79" i="18"/>
  <c r="K79" i="18"/>
  <c r="H79" i="18"/>
  <c r="F79" i="18"/>
  <c r="G79" i="18"/>
  <c r="E79" i="18"/>
</calcChain>
</file>

<file path=xl/sharedStrings.xml><?xml version="1.0" encoding="utf-8"?>
<sst xmlns="http://schemas.openxmlformats.org/spreadsheetml/2006/main" count="6197" uniqueCount="879">
  <si>
    <t>District:</t>
  </si>
  <si>
    <t>Available</t>
  </si>
  <si>
    <t>Up-to-date</t>
  </si>
  <si>
    <t>Standard forms</t>
  </si>
  <si>
    <t>1.</t>
  </si>
  <si>
    <t>Unique ID</t>
  </si>
  <si>
    <t>2.</t>
  </si>
  <si>
    <t>3.</t>
  </si>
  <si>
    <t>Client name</t>
  </si>
  <si>
    <t>4.</t>
  </si>
  <si>
    <t>Age</t>
  </si>
  <si>
    <t>5.</t>
  </si>
  <si>
    <t>Diagnosis (any type)</t>
  </si>
  <si>
    <t>6.</t>
  </si>
  <si>
    <t>Treatment with ACT</t>
  </si>
  <si>
    <t>7.</t>
  </si>
  <si>
    <t>Number of entries missing data in at least 1 of the 6 columns listed above</t>
  </si>
  <si>
    <t>Total number of entries for the period</t>
  </si>
  <si>
    <t>% Complete</t>
  </si>
  <si>
    <t>II.  Data Accuracy</t>
  </si>
  <si>
    <t>Indicator</t>
  </si>
  <si>
    <t>Other reason (specify)</t>
  </si>
  <si>
    <t>Reasons for discrepancy (enter code at right):</t>
  </si>
  <si>
    <t>III.  Cross Checks</t>
  </si>
  <si>
    <t>a.</t>
  </si>
  <si>
    <t>b.</t>
  </si>
  <si>
    <t>c.</t>
  </si>
  <si>
    <t>d.</t>
  </si>
  <si>
    <t>Verification ratio:   (d/[a+b-c]):</t>
  </si>
  <si>
    <t>g) other (specify)</t>
  </si>
  <si>
    <t>Month 1</t>
  </si>
  <si>
    <t>Month 2</t>
  </si>
  <si>
    <t>Month 3</t>
  </si>
  <si>
    <t>Y/N</t>
  </si>
  <si>
    <t>IV.1</t>
  </si>
  <si>
    <t>IV.2</t>
  </si>
  <si>
    <t>IV.3</t>
  </si>
  <si>
    <t>IV.4</t>
  </si>
  <si>
    <t>IV.5</t>
  </si>
  <si>
    <t>IV.6</t>
  </si>
  <si>
    <t>IV.7</t>
  </si>
  <si>
    <t>IV.8</t>
  </si>
  <si>
    <t>IV.9</t>
  </si>
  <si>
    <t>IV.10</t>
  </si>
  <si>
    <t>IV.11</t>
  </si>
  <si>
    <t>IV.12</t>
  </si>
  <si>
    <t>Expected Cells</t>
  </si>
  <si>
    <t>Completed Cells</t>
  </si>
  <si>
    <t>Percent Complete</t>
  </si>
  <si>
    <t>1. Malaria case register</t>
  </si>
  <si>
    <t xml:space="preserve">Visit date </t>
  </si>
  <si>
    <t>2. Monthly report</t>
  </si>
  <si>
    <t>3. Laboratory register</t>
  </si>
  <si>
    <t>5. ACT stock management log</t>
  </si>
  <si>
    <t>8.</t>
  </si>
  <si>
    <t>3-month total</t>
  </si>
  <si>
    <t>Reasons for discrepancy:</t>
  </si>
  <si>
    <t>a) no discrepancy, b) arithmetic errors, c) transcription errors, d) some documents were missing when the report was prepared, e) some documents are now missing, f) other (specify)</t>
  </si>
  <si>
    <t>Is there a designated person to enter data and compile reports?</t>
  </si>
  <si>
    <t>Is there a designated person to review the quality of compiled data prior to submission to the next level?</t>
  </si>
  <si>
    <t>Does the health facility have a reserve stock of blank registers or reporting forms?</t>
  </si>
  <si>
    <t>Has this health facility experienced any stock out of registers or reporting forms (since last visit)?</t>
  </si>
  <si>
    <t>Are data archives properly maintained with historical patient level (registers) and aggregate (monthly report) results?</t>
  </si>
  <si>
    <t>Does the facility maintain accurate demographic information for the catchment area (that is, a record current population and the number of births and deaths)?</t>
  </si>
  <si>
    <t>Is there a chart of disease incidence by month displayed at the facility?</t>
  </si>
  <si>
    <t>Select indicator</t>
  </si>
  <si>
    <t>Select indicator type:</t>
  </si>
  <si>
    <t>Select indicator:</t>
  </si>
  <si>
    <t>Indicator_Type</t>
  </si>
  <si>
    <t>Please provide a comment on the results</t>
  </si>
  <si>
    <t>Comments</t>
  </si>
  <si>
    <t xml:space="preserve"> Monthly Report Verification factor(VF):</t>
  </si>
  <si>
    <t>DHIS 2 Verification factor(VF):</t>
  </si>
  <si>
    <t>Other_specify</t>
  </si>
  <si>
    <t>DHIS2 monthly value</t>
  </si>
  <si>
    <t>Number of cases (rows) with missing data | %</t>
  </si>
  <si>
    <t>Health Facility</t>
  </si>
  <si>
    <t>Data Element Completeness</t>
  </si>
  <si>
    <t>Town/village</t>
  </si>
  <si>
    <t>Contact Information</t>
  </si>
  <si>
    <t>Phone</t>
  </si>
  <si>
    <t>Email</t>
  </si>
  <si>
    <t>Location</t>
  </si>
  <si>
    <t>Facility</t>
  </si>
  <si>
    <t>Supervision</t>
  </si>
  <si>
    <t>Completeness of monthly report</t>
  </si>
  <si>
    <t>Source Document Completeness</t>
  </si>
  <si>
    <t>4. Pharmacy dispensing log</t>
  </si>
  <si>
    <t>Health facility name</t>
  </si>
  <si>
    <t>Facility type</t>
  </si>
  <si>
    <t>Facility  code</t>
  </si>
  <si>
    <t>Supervision team lead</t>
  </si>
  <si>
    <t>Indicator Type:</t>
  </si>
  <si>
    <t>Indicator:</t>
  </si>
  <si>
    <t>9.</t>
  </si>
  <si>
    <t>10.</t>
  </si>
  <si>
    <t>11.</t>
  </si>
  <si>
    <t>12.</t>
  </si>
  <si>
    <t>No.</t>
  </si>
  <si>
    <t>Indicator 1:</t>
  </si>
  <si>
    <t>Indicator 2:</t>
  </si>
  <si>
    <t>Indicator 3:</t>
  </si>
  <si>
    <t>Indicator 4:</t>
  </si>
  <si>
    <t>Indicator 5:</t>
  </si>
  <si>
    <t>Specify:</t>
  </si>
  <si>
    <t>Reporting period(s) verified (months):</t>
  </si>
  <si>
    <t>Health facility name:</t>
  </si>
  <si>
    <t>Town/Village:</t>
  </si>
  <si>
    <t>Date of Supervision:</t>
  </si>
  <si>
    <t>Supervison team lead:</t>
  </si>
  <si>
    <t>Contact phone:</t>
  </si>
  <si>
    <t>Contact email:</t>
  </si>
  <si>
    <t>Facility type:</t>
  </si>
  <si>
    <t>Number of Health Facilities to be Supervised:</t>
  </si>
  <si>
    <t>13.</t>
  </si>
  <si>
    <t>14.</t>
  </si>
  <si>
    <t>15.</t>
  </si>
  <si>
    <t>16.</t>
  </si>
  <si>
    <t>17.</t>
  </si>
  <si>
    <t>18.</t>
  </si>
  <si>
    <t>19.</t>
  </si>
  <si>
    <t>20.</t>
  </si>
  <si>
    <t>21.</t>
  </si>
  <si>
    <t>22.</t>
  </si>
  <si>
    <t>23.</t>
  </si>
  <si>
    <t>24.</t>
  </si>
  <si>
    <t>VF Monthly Report</t>
  </si>
  <si>
    <t>VF HMIS</t>
  </si>
  <si>
    <t>Go back to facility information tab</t>
  </si>
  <si>
    <t>Go to Dashboard</t>
  </si>
  <si>
    <t>Go to Indicators</t>
  </si>
  <si>
    <t>Go to facility information tab</t>
  </si>
  <si>
    <t>Go to indicators</t>
  </si>
  <si>
    <t>Reporting Accuracy</t>
  </si>
  <si>
    <t>% yes</t>
  </si>
  <si>
    <t>% no</t>
  </si>
  <si>
    <t>% not done</t>
  </si>
  <si>
    <t>total</t>
  </si>
  <si>
    <t>Accuracy Recoded</t>
  </si>
  <si>
    <t>&lt;=70</t>
  </si>
  <si>
    <t>71-80</t>
  </si>
  <si>
    <t>81-90</t>
  </si>
  <si>
    <t>91-100</t>
  </si>
  <si>
    <t>101-110</t>
  </si>
  <si>
    <t>111-120</t>
  </si>
  <si>
    <t>121-130</t>
  </si>
  <si>
    <t>&gt;130</t>
  </si>
  <si>
    <t>total sites</t>
  </si>
  <si>
    <t>yes</t>
  </si>
  <si>
    <t>no</t>
  </si>
  <si>
    <t>not done</t>
  </si>
  <si>
    <t>Across Sources</t>
  </si>
  <si>
    <t>Monthly report:</t>
  </si>
  <si>
    <r>
      <rPr>
        <b/>
        <sz val="10"/>
        <rFont val="Calibri"/>
        <family val="2"/>
        <scheme val="minor"/>
      </rPr>
      <t xml:space="preserve">D. Source Document Completeness: </t>
    </r>
    <r>
      <rPr>
        <i/>
        <sz val="10"/>
        <rFont val="Calibri"/>
        <family val="2"/>
        <scheme val="minor"/>
      </rPr>
      <t xml:space="preserve"> Review the following data sources and determine if they are available, up-to-date (values up to the current day/period) and standard (the form prepared and distributed by the program).  (Y/N)</t>
    </r>
  </si>
  <si>
    <t>Standard form</t>
  </si>
  <si>
    <t>6. LLINS stock management log</t>
  </si>
  <si>
    <t>7. Malaria surveillance reports</t>
  </si>
  <si>
    <t>I.  Completeness &amp; Timeliness</t>
  </si>
  <si>
    <t>Timeliness of monthly reports</t>
  </si>
  <si>
    <t>number of sites</t>
  </si>
  <si>
    <r>
      <t>Submitted by the deadline?</t>
    </r>
    <r>
      <rPr>
        <sz val="9"/>
        <rFont val="Calibri"/>
        <family val="2"/>
        <scheme val="minor"/>
      </rPr>
      <t xml:space="preserve"> 
</t>
    </r>
    <r>
      <rPr>
        <i/>
        <sz val="9"/>
        <rFont val="Calibri"/>
        <family val="2"/>
        <scheme val="minor"/>
      </rPr>
      <t>(Y/N)</t>
    </r>
  </si>
  <si>
    <t>Cross Checks</t>
  </si>
  <si>
    <t>&lt;=30</t>
  </si>
  <si>
    <t>31-40</t>
  </si>
  <si>
    <t>41-50</t>
  </si>
  <si>
    <t>51-60</t>
  </si>
  <si>
    <t>61-70</t>
  </si>
  <si>
    <t>staff to enter/ compile reports</t>
  </si>
  <si>
    <t>staff to review quality</t>
  </si>
  <si>
    <t>written guidelines</t>
  </si>
  <si>
    <t>stock of blank forms</t>
  </si>
  <si>
    <t>stock out of forms</t>
  </si>
  <si>
    <t>standard register</t>
  </si>
  <si>
    <t>patient history easily found</t>
  </si>
  <si>
    <t>archives properly maintained</t>
  </si>
  <si>
    <t>accuracte demographics</t>
  </si>
  <si>
    <t>established targets</t>
  </si>
  <si>
    <t>up-to-date display</t>
  </si>
  <si>
    <t>chart of disease incidence</t>
  </si>
  <si>
    <t>C</t>
  </si>
  <si>
    <t/>
  </si>
  <si>
    <t>Other</t>
  </si>
  <si>
    <t>reason for discrepancy</t>
  </si>
  <si>
    <t>Other (Specify)</t>
  </si>
  <si>
    <t>A</t>
  </si>
  <si>
    <t>B</t>
  </si>
  <si>
    <t>D</t>
  </si>
  <si>
    <t>E</t>
  </si>
  <si>
    <t>F</t>
  </si>
  <si>
    <t>by indicator</t>
  </si>
  <si>
    <t>by comparison</t>
  </si>
  <si>
    <t>No discrepancy</t>
  </si>
  <si>
    <t>Arithematic errors</t>
  </si>
  <si>
    <t>Transcription errors</t>
  </si>
  <si>
    <t>Some documents were missing when the report was prepared</t>
  </si>
  <si>
    <t>Some documents are now missing</t>
  </si>
  <si>
    <t>Reasons for discrepancy (use code below - mark all that apply)</t>
  </si>
  <si>
    <t>Enter the indicator type, and indicators for up to five indicators.  Select "Other_specify" to enter user-defined types and indicators.</t>
  </si>
  <si>
    <t>Source Documents Available (across data sources)</t>
  </si>
  <si>
    <t>Source Documents Up-to-date (across data sources)</t>
  </si>
  <si>
    <t>Source Documents are Standard Issue (across data sources)</t>
  </si>
  <si>
    <r>
      <t xml:space="preserve">Enter details for health facilities selected for review.  Select the number of facilities using the drop-down combo box below.  
</t>
    </r>
    <r>
      <rPr>
        <sz val="12"/>
        <color theme="1"/>
        <rFont val="Calibri"/>
        <family val="2"/>
        <scheme val="minor"/>
      </rPr>
      <t>(Click on the facility number to jump to the health facility page)</t>
    </r>
  </si>
  <si>
    <t>Maternal_Health</t>
  </si>
  <si>
    <t>Immunization</t>
  </si>
  <si>
    <t>HIV_AIDS</t>
  </si>
  <si>
    <t>TB</t>
  </si>
  <si>
    <t>Malaria</t>
  </si>
  <si>
    <t>HMIS</t>
  </si>
  <si>
    <t>ANC1</t>
  </si>
  <si>
    <t>DTP3</t>
  </si>
  <si>
    <t>Institutional deliveries</t>
  </si>
  <si>
    <t>ANC 1st Visit</t>
  </si>
  <si>
    <t>ANC 4th Visit</t>
  </si>
  <si>
    <t>ANC Revisits</t>
  </si>
  <si>
    <t>Institutional Deliveries</t>
  </si>
  <si>
    <t>Tetanous Toxoid 1st Dose</t>
  </si>
  <si>
    <t>Post-Natal 1st Visit</t>
  </si>
  <si>
    <t xml:space="preserve">Postpartum care coverage </t>
  </si>
  <si>
    <t>IPT 1st Dose</t>
  </si>
  <si>
    <t>1st dose DPT-containing vaccine</t>
  </si>
  <si>
    <t>2nd dose DPT-containing vaccine</t>
  </si>
  <si>
    <t>3rd dose DPT-containing vaccine</t>
  </si>
  <si>
    <t>1st dose measles-containing vaccine</t>
  </si>
  <si>
    <t>1st dose PCV</t>
  </si>
  <si>
    <t>2nd dose PCV</t>
  </si>
  <si>
    <t>3rd dose PCV</t>
  </si>
  <si>
    <t>OPV1</t>
  </si>
  <si>
    <t>OPV2</t>
  </si>
  <si>
    <t>OPV3</t>
  </si>
  <si>
    <t>Number of HIV+ persons currently on ART</t>
  </si>
  <si>
    <t>Number counselled and tested for HIV</t>
  </si>
  <si>
    <t>Number of HIV+ pregnant women on prophylaxis</t>
  </si>
  <si>
    <t>Number of HIV+ persons initiated on ART</t>
  </si>
  <si>
    <t>Number of HIV+ persons still on ART after 12 months (retention)</t>
  </si>
  <si>
    <t>Number of pregnant women counseled and tested for HIV in ANC</t>
  </si>
  <si>
    <t>Number of pregnant women testing HIV+ in ANC</t>
  </si>
  <si>
    <t>HIV Coverage</t>
  </si>
  <si>
    <t>Number of HIV+ persons in palliative care</t>
  </si>
  <si>
    <t>Viral suppression</t>
  </si>
  <si>
    <t>Number of Notified TB cases (all forms of TB)</t>
  </si>
  <si>
    <t>Number of TB cases successfully treated (all forms of TB)</t>
  </si>
  <si>
    <t xml:space="preserve">Number of TB cases tested for HIV </t>
  </si>
  <si>
    <t>Number of HIV+ TB patients initiated on ART</t>
  </si>
  <si>
    <t>Number of MDR-TB cases detected</t>
  </si>
  <si>
    <t>Number of MDR-TB cases successfully treated</t>
  </si>
  <si>
    <t>HIV test results for registered new and relapse TB patients</t>
  </si>
  <si>
    <t>Proportion of HIV-positive new and relapse TB patients on antiretroviral therapy (ART) during TB treatment</t>
  </si>
  <si>
    <t>Number of confirmed malaria cases reported</t>
  </si>
  <si>
    <t xml:space="preserve">Confirmed (or total) malaria cases receiving treatment </t>
  </si>
  <si>
    <t>Presumed malaria cases</t>
  </si>
  <si>
    <t>Suspected malaria cases tested</t>
  </si>
  <si>
    <t>Malaria cases (suspected and confirmed) receiving treatment</t>
  </si>
  <si>
    <t>Suspected malaria cases tested by microscopy</t>
  </si>
  <si>
    <t>Suspected malaria cases tested by microscopy that test positive</t>
  </si>
  <si>
    <t xml:space="preserve">Number of suspected malaria cases tested by RDT_x000D_
</t>
  </si>
  <si>
    <t>Number of suspected malaria cases tested by RDT_x000D_ that test positive</t>
  </si>
  <si>
    <t>Pregnant women receiving IPTp1 in ANC</t>
  </si>
  <si>
    <t>IPTp3</t>
  </si>
  <si>
    <t>Outpatient visits</t>
  </si>
  <si>
    <t>Live births</t>
  </si>
  <si>
    <t>Postnatal consultations</t>
  </si>
  <si>
    <t>Family planning 1st time users</t>
  </si>
  <si>
    <t>ANC4</t>
  </si>
  <si>
    <t>DTP1</t>
  </si>
  <si>
    <t xml:space="preserve">Routine Supervision Data Quality Checklist </t>
  </si>
  <si>
    <t>Region:</t>
  </si>
  <si>
    <t>1. OPD register</t>
  </si>
  <si>
    <t>5. Vaccine stock management log</t>
  </si>
  <si>
    <t>6. ANC Register</t>
  </si>
  <si>
    <t>7. Family planning commodities stock management log</t>
  </si>
  <si>
    <t>a) no discrepancy, b) arithmetic errors, c) transcription errors, d) drugs stock management forms not up to date, e) some documents are missing, f) stock out of treatment drugs,</t>
  </si>
  <si>
    <t>Source document re-count</t>
  </si>
  <si>
    <t>HMIS monthly report value</t>
  </si>
  <si>
    <t xml:space="preserve">Data Quality of Routine HMIS Reporting 
Dashboard </t>
  </si>
  <si>
    <t>Verification factor</t>
  </si>
  <si>
    <t>Number of health facilities</t>
  </si>
  <si>
    <t>HMIS Health Facility Supervision Data Quality Dashboard</t>
  </si>
  <si>
    <t>Results</t>
  </si>
  <si>
    <t>Completeness of Monthly report</t>
  </si>
  <si>
    <t>Timeliness of reporting</t>
  </si>
  <si>
    <t>System Assessment (% readiness)</t>
  </si>
  <si>
    <t>Verification factors</t>
  </si>
  <si>
    <t>indicator</t>
  </si>
  <si>
    <t>% Cases with missing data</t>
  </si>
  <si>
    <t>Source documents</t>
  </si>
  <si>
    <t>Cross checks</t>
  </si>
  <si>
    <t>VF Monthly report</t>
  </si>
  <si>
    <t>Reporting performance &amp; Readiness to provide quality data</t>
  </si>
  <si>
    <t>How many indicators?</t>
  </si>
  <si>
    <t>Treatment given</t>
  </si>
  <si>
    <t>to:</t>
  </si>
  <si>
    <t>Cross Check data sources</t>
  </si>
  <si>
    <t>data element completeness data sources</t>
  </si>
  <si>
    <t>Mother's name</t>
  </si>
  <si>
    <t>Visit number</t>
  </si>
  <si>
    <t>Estimated delivery date (EDD)</t>
  </si>
  <si>
    <t>Iron supplement</t>
  </si>
  <si>
    <t>Folic acid supplement</t>
  </si>
  <si>
    <t>IpT1</t>
  </si>
  <si>
    <t>Registration date</t>
  </si>
  <si>
    <t>Child name</t>
  </si>
  <si>
    <t>Sex</t>
  </si>
  <si>
    <t>Birthdate (age)</t>
  </si>
  <si>
    <t>Name and address of parent (caretaker)</t>
  </si>
  <si>
    <t>BCG</t>
  </si>
  <si>
    <t>DPT3</t>
  </si>
  <si>
    <t>MR1</t>
  </si>
  <si>
    <t>MR2</t>
  </si>
  <si>
    <t>ART Initiation date</t>
  </si>
  <si>
    <t>ART Regimen</t>
  </si>
  <si>
    <t>TB Testing</t>
  </si>
  <si>
    <t>Prophylaxis for OIs</t>
  </si>
  <si>
    <t>Year of registration</t>
  </si>
  <si>
    <t>Disease classification/ Anatomical site</t>
  </si>
  <si>
    <t>Type of patient</t>
  </si>
  <si>
    <t>Cross check 1:</t>
  </si>
  <si>
    <t>Cross check 3:</t>
  </si>
  <si>
    <t>Cross check 2:</t>
  </si>
  <si>
    <t>Cross checks  performed:</t>
  </si>
  <si>
    <t>Primary data source:</t>
  </si>
  <si>
    <t>Secondary data source:</t>
  </si>
  <si>
    <t>Enter source document</t>
  </si>
  <si>
    <t>Enter data element</t>
  </si>
  <si>
    <t>Program Area:</t>
  </si>
  <si>
    <t>DS_HMIS</t>
  </si>
  <si>
    <t>DS_Maternal_Health</t>
  </si>
  <si>
    <t>DS_Immunization</t>
  </si>
  <si>
    <t>DS_HIV_AIDS</t>
  </si>
  <si>
    <t>DS_TB</t>
  </si>
  <si>
    <t>DS_Malaria</t>
  </si>
  <si>
    <t>DS_Other_specify</t>
  </si>
  <si>
    <t>DE_HMIS</t>
  </si>
  <si>
    <t>DE_Maternal_Health</t>
  </si>
  <si>
    <t>DE_Immunization</t>
  </si>
  <si>
    <t>DE_HIV_AIDE</t>
  </si>
  <si>
    <t>DE_TB</t>
  </si>
  <si>
    <t>DE_Malaria</t>
  </si>
  <si>
    <t>DE_Other_specify</t>
  </si>
  <si>
    <t xml:space="preserve"> Mebendazole stock log</t>
  </si>
  <si>
    <t>OPD register</t>
  </si>
  <si>
    <t>Monthly report</t>
  </si>
  <si>
    <t>Laboratory register</t>
  </si>
  <si>
    <t>Pharmacy dispensing log</t>
  </si>
  <si>
    <t>Vaccine stock management log</t>
  </si>
  <si>
    <t>ANC Register</t>
  </si>
  <si>
    <t>Family planning commodities stock management log</t>
  </si>
  <si>
    <t>ANC register</t>
  </si>
  <si>
    <t>Post Natal Care register</t>
  </si>
  <si>
    <t>Labor &amp; delivery register</t>
  </si>
  <si>
    <t>Tetanus toxoid stock log</t>
  </si>
  <si>
    <t>IPTp-SP stock log</t>
  </si>
  <si>
    <t>Immunization register</t>
  </si>
  <si>
    <t>Tally sheets</t>
  </si>
  <si>
    <t>Vaccine stock registry</t>
  </si>
  <si>
    <t>Refrigerator temp. log</t>
  </si>
  <si>
    <t>Child heath cards</t>
  </si>
  <si>
    <t>Defaulter register</t>
  </si>
  <si>
    <t>ART register</t>
  </si>
  <si>
    <t>Pharmacy dispensation register</t>
  </si>
  <si>
    <t>ART stock management logs</t>
  </si>
  <si>
    <t>TB register</t>
  </si>
  <si>
    <t>TB drugs stock management logs</t>
  </si>
  <si>
    <t>Malaria case register</t>
  </si>
  <si>
    <t>Pharmacy dispensation log</t>
  </si>
  <si>
    <t>ACT stock management log</t>
  </si>
  <si>
    <t>Malaria surveillance reports</t>
  </si>
  <si>
    <t>TB patient card</t>
  </si>
  <si>
    <t>ART patient card</t>
  </si>
  <si>
    <t>Client encounter form</t>
  </si>
  <si>
    <t>Client held card/booklet</t>
  </si>
  <si>
    <t>Client held record</t>
  </si>
  <si>
    <t>Identified Weaknesses</t>
  </si>
  <si>
    <t>Description of Action Point</t>
  </si>
  <si>
    <t>Responsible(s)</t>
  </si>
  <si>
    <t>Time Line</t>
  </si>
  <si>
    <t>Data Quality Improvement Plan for the Health Facility</t>
  </si>
  <si>
    <t>Please list the primary gaps or weaknesses in the data management system at the facility.  What are the threats , or potential threats, to data quality ?  For each item cited, please include action points that the facility can implement to strengthen the data management at the facility.  Please be realistic in your recommendations.  Also include the responsible staff and the date by which the intervention should be completed.</t>
  </si>
  <si>
    <t>Summary of Identified Data Quality Challenges</t>
  </si>
  <si>
    <t>System Strengthening Measures</t>
  </si>
  <si>
    <t>Responsibles</t>
  </si>
  <si>
    <t>Deadline</t>
  </si>
  <si>
    <t>Add rows as needed</t>
  </si>
  <si>
    <t>Site</t>
  </si>
  <si>
    <t>Health Facility 1</t>
  </si>
  <si>
    <t>Health Facility 2</t>
  </si>
  <si>
    <t>Health Facility 3</t>
  </si>
  <si>
    <t>Health Facility 4</t>
  </si>
  <si>
    <t>Health Facility 5</t>
  </si>
  <si>
    <t>Health Facility 6</t>
  </si>
  <si>
    <t>Health Facility 7</t>
  </si>
  <si>
    <t>Health Facility 8</t>
  </si>
  <si>
    <t>Health Facility 9</t>
  </si>
  <si>
    <t>Health Facility 10</t>
  </si>
  <si>
    <t>Health Facility 11</t>
  </si>
  <si>
    <t>Health Facility 12</t>
  </si>
  <si>
    <t>Health Facility 13</t>
  </si>
  <si>
    <t>Health Facility 14</t>
  </si>
  <si>
    <t>Health Facility 15</t>
  </si>
  <si>
    <t>Health Facility 16</t>
  </si>
  <si>
    <t>Health Facility 17</t>
  </si>
  <si>
    <t>Health Facility 18</t>
  </si>
  <si>
    <t>Health Facility 19</t>
  </si>
  <si>
    <t>Health Facility 20</t>
  </si>
  <si>
    <t>Health Facility 21</t>
  </si>
  <si>
    <t>Health Facility 22</t>
  </si>
  <si>
    <t>Health Facility 23</t>
  </si>
  <si>
    <t>Health Facility 24</t>
  </si>
  <si>
    <t>Program</t>
  </si>
  <si>
    <t>Date of Follow-up:</t>
  </si>
  <si>
    <t>Date of Evaluation:</t>
  </si>
  <si>
    <t>DE_HIV_AIDS</t>
  </si>
  <si>
    <t>Data Element 1:</t>
  </si>
  <si>
    <t>Data Element 2:</t>
  </si>
  <si>
    <t>Data Element 3:</t>
  </si>
  <si>
    <t>Data Element 4:</t>
  </si>
  <si>
    <t>Data Element 5:</t>
  </si>
  <si>
    <t>Data Element 6:</t>
  </si>
  <si>
    <t>HMIS Data Quality Supervision Checklist - Action Plan</t>
  </si>
  <si>
    <t>Select_Type</t>
  </si>
  <si>
    <t>Select Indicator</t>
  </si>
  <si>
    <t>Source document 1:</t>
  </si>
  <si>
    <t>Source document 2:</t>
  </si>
  <si>
    <t>Source document 3:</t>
  </si>
  <si>
    <t>Source document 4:</t>
  </si>
  <si>
    <t>Source document 5:</t>
  </si>
  <si>
    <t>Source document 6:</t>
  </si>
  <si>
    <t>Source document 7:</t>
  </si>
  <si>
    <t>Summary of health facility specific action plans</t>
  </si>
  <si>
    <t>Indicators</t>
  </si>
  <si>
    <t>Data elements &amp; Source Documents</t>
  </si>
  <si>
    <t>Data element completeness:</t>
  </si>
  <si>
    <t>Source document completeness:</t>
  </si>
  <si>
    <t>Select_type</t>
  </si>
  <si>
    <t>DS_Select_type</t>
  </si>
  <si>
    <t>DE_Select_type</t>
  </si>
  <si>
    <t>Select_source_document</t>
  </si>
  <si>
    <t>Select_data_element</t>
  </si>
  <si>
    <t xml:space="preserve">District </t>
  </si>
  <si>
    <t>Region</t>
  </si>
  <si>
    <t>Number of units (e.g. doses of medication/vaccine, other commodities) in stock at the site at the beginning of the reporting period (initial in stock)</t>
  </si>
  <si>
    <t>Number of units received by the site during the reporting period</t>
  </si>
  <si>
    <t>Number of units in stock at the site at the end of the reporting period (closing in stock)</t>
  </si>
  <si>
    <t>Number of units used (e.g. given to patients) by the site during the reporting period</t>
  </si>
  <si>
    <t>Review the monthly reports from the past three months at the facility and in the HMIS database.  Determine if the reports were submitted by the deadline of reporting</t>
  </si>
  <si>
    <t>Data Element / Source Document Completeness #1</t>
  </si>
  <si>
    <t>Data Element / Source Document Completeness #2</t>
  </si>
  <si>
    <t>Data Element / Source Document Completeness #3</t>
  </si>
  <si>
    <t>Data Element / Source Document Completeness #4</t>
  </si>
  <si>
    <t>Data Element / Source Document Completeness #5</t>
  </si>
  <si>
    <t>Data Element / Source Document Completeness #6</t>
  </si>
  <si>
    <t>Data Element / Source Document Completeness #7</t>
  </si>
  <si>
    <t>Data Element / Source Document Completeness Total</t>
  </si>
  <si>
    <t>Summary of comments by data element</t>
  </si>
  <si>
    <t>Facility Number</t>
  </si>
  <si>
    <t>Facility Identifiers</t>
  </si>
  <si>
    <t>FacNo</t>
  </si>
  <si>
    <t>FacName</t>
  </si>
  <si>
    <t>FacType</t>
  </si>
  <si>
    <t>FacTown</t>
  </si>
  <si>
    <t>FacDist</t>
  </si>
  <si>
    <t>FacReg</t>
  </si>
  <si>
    <t>FacDate</t>
  </si>
  <si>
    <t>FacPeriod</t>
  </si>
  <si>
    <t>FacLead</t>
  </si>
  <si>
    <t>FacLeadPhone</t>
  </si>
  <si>
    <t>FacLeadEmail</t>
  </si>
  <si>
    <t>CompExp</t>
  </si>
  <si>
    <t>CompComp</t>
  </si>
  <si>
    <t>TimelyMon1</t>
  </si>
  <si>
    <t>TimelyMon2</t>
  </si>
  <si>
    <t>TimelyMon3</t>
  </si>
  <si>
    <t>DataElement1</t>
  </si>
  <si>
    <t>DataElement2</t>
  </si>
  <si>
    <t>DataElement3</t>
  </si>
  <si>
    <t>DataElement4</t>
  </si>
  <si>
    <t>DataElement5</t>
  </si>
  <si>
    <t>DataElement6</t>
  </si>
  <si>
    <t>DataElement7</t>
  </si>
  <si>
    <t>DataElement8</t>
  </si>
  <si>
    <t>Source Document Available #1</t>
  </si>
  <si>
    <t>Source Document Available #2</t>
  </si>
  <si>
    <t>Source Document Available #3</t>
  </si>
  <si>
    <t>Source Document Available #4</t>
  </si>
  <si>
    <t>Source Document Available #5</t>
  </si>
  <si>
    <t>Source Document Available #6</t>
  </si>
  <si>
    <t>Source Document Available #7</t>
  </si>
  <si>
    <t>Available1</t>
  </si>
  <si>
    <t>Available2</t>
  </si>
  <si>
    <t>Available3</t>
  </si>
  <si>
    <t>Available4</t>
  </si>
  <si>
    <t>Available5</t>
  </si>
  <si>
    <t>Available6</t>
  </si>
  <si>
    <t>Available7</t>
  </si>
  <si>
    <t>Up_To_Date1</t>
  </si>
  <si>
    <t>Up_To_Date2</t>
  </si>
  <si>
    <t>Up_To_Date3</t>
  </si>
  <si>
    <t>Up_To_Date4</t>
  </si>
  <si>
    <t>Up_To_Date5</t>
  </si>
  <si>
    <t>Up_To_Date6</t>
  </si>
  <si>
    <t>Up_To_Date7</t>
  </si>
  <si>
    <t>Source Document Up To Date #1</t>
  </si>
  <si>
    <t>Source Document Up To Date #2</t>
  </si>
  <si>
    <t>Source Document Up To Date #3</t>
  </si>
  <si>
    <t>Source Document Up To Date #4</t>
  </si>
  <si>
    <t>Source Document Up To Date #5</t>
  </si>
  <si>
    <t>Source Document Up To Date #6</t>
  </si>
  <si>
    <t>Source Document Up To Date #7</t>
  </si>
  <si>
    <t>Source Document Standard #1</t>
  </si>
  <si>
    <t>Source Document Standard #2</t>
  </si>
  <si>
    <t>Source Document Standard #3</t>
  </si>
  <si>
    <t>Source Document Standard #4</t>
  </si>
  <si>
    <t>Source Document Standard #5</t>
  </si>
  <si>
    <t>Source Document Standard #6</t>
  </si>
  <si>
    <t>Source Document Standard #7</t>
  </si>
  <si>
    <t>Standard1</t>
  </si>
  <si>
    <t>Standard2</t>
  </si>
  <si>
    <t>Standard3</t>
  </si>
  <si>
    <t>Standard4</t>
  </si>
  <si>
    <t>Standard5</t>
  </si>
  <si>
    <t>Standard6</t>
  </si>
  <si>
    <t>Standard7</t>
  </si>
  <si>
    <t>Indicator 1: Program Area</t>
  </si>
  <si>
    <t>Indicator 1: name</t>
  </si>
  <si>
    <t>Ind1Prog</t>
  </si>
  <si>
    <t>Ind1Name</t>
  </si>
  <si>
    <t>Data Verification Month 1</t>
  </si>
  <si>
    <t>Data Verification Month 2</t>
  </si>
  <si>
    <t>Data Verification Month 3</t>
  </si>
  <si>
    <t>DVmonth1</t>
  </si>
  <si>
    <t>DVmonth2</t>
  </si>
  <si>
    <t>DVmonth3</t>
  </si>
  <si>
    <t>Recount1_1</t>
  </si>
  <si>
    <t>Recount1_2</t>
  </si>
  <si>
    <t>Recount1_3</t>
  </si>
  <si>
    <t>HMISvalue1_1</t>
  </si>
  <si>
    <t>HMISvalue1_2</t>
  </si>
  <si>
    <t>HMISvalue1_3</t>
  </si>
  <si>
    <t>DHIS2value1_1</t>
  </si>
  <si>
    <t>DHIS2value1_2</t>
  </si>
  <si>
    <t>DHIS2value1_3</t>
  </si>
  <si>
    <t>Reason for discrepancy: Month 1_1</t>
  </si>
  <si>
    <t>Reason for discrepancy: Month 1_2</t>
  </si>
  <si>
    <t>Reason for discrepancy: Month 1_3</t>
  </si>
  <si>
    <t>Reason for discrepancy (Other):  Month 1_1</t>
  </si>
  <si>
    <t>Reason for discrepancy (Other):  Month 1_2</t>
  </si>
  <si>
    <t>Reason for discrepancy (Other):  Month 1_3</t>
  </si>
  <si>
    <t>Discrep1_1</t>
  </si>
  <si>
    <t>Discrep1_2</t>
  </si>
  <si>
    <t>Discrep1_3</t>
  </si>
  <si>
    <t>DiscrepOth1_1</t>
  </si>
  <si>
    <t>DiscrepOth1_2</t>
  </si>
  <si>
    <t>DiscrepOth1_3</t>
  </si>
  <si>
    <t>Ind2Prog</t>
  </si>
  <si>
    <t>Ind2Name</t>
  </si>
  <si>
    <t>Recount2_1</t>
  </si>
  <si>
    <t>Recount2_2</t>
  </si>
  <si>
    <t>Recount2_3</t>
  </si>
  <si>
    <t>HMISvalue2_1</t>
  </si>
  <si>
    <t>HMISvalue2_2</t>
  </si>
  <si>
    <t>HMISvalue2_3</t>
  </si>
  <si>
    <t>DHIS2value2_1</t>
  </si>
  <si>
    <t>DHIS2value2_2</t>
  </si>
  <si>
    <t>DHIS2value2_3</t>
  </si>
  <si>
    <t>Discrep2_1</t>
  </si>
  <si>
    <t>Discrep2_2</t>
  </si>
  <si>
    <t>Discrep2_3</t>
  </si>
  <si>
    <t>DiscrepOth2_1</t>
  </si>
  <si>
    <t>DiscrepOth2_2</t>
  </si>
  <si>
    <t>DiscrepOth2_3</t>
  </si>
  <si>
    <t>Indicator 2: Program Area</t>
  </si>
  <si>
    <t>Indicator 2: name</t>
  </si>
  <si>
    <t>Reason for discrepancy: Month 2_1</t>
  </si>
  <si>
    <t>Reason for discrepancy: Month 2_2</t>
  </si>
  <si>
    <t>Reason for discrepancy: Month 2_3</t>
  </si>
  <si>
    <t>Reason for discrepancy (Other):  Month 2_1</t>
  </si>
  <si>
    <t>Reason for discrepancy (Other):  Month 2_2</t>
  </si>
  <si>
    <t>Reason for discrepancy (Other):  Month 2_3</t>
  </si>
  <si>
    <t>Indicator 3: Program Area</t>
  </si>
  <si>
    <t>Indicator 3: name</t>
  </si>
  <si>
    <t>Ind3Prog</t>
  </si>
  <si>
    <t>Ind3Name</t>
  </si>
  <si>
    <t>Reason for discrepancy: Month 3_1</t>
  </si>
  <si>
    <t>Reason for discrepancy: Month 3_2</t>
  </si>
  <si>
    <t>Reason for discrepancy: Month 3_3</t>
  </si>
  <si>
    <t>Reason for discrepancy (Other):  Month 3_1</t>
  </si>
  <si>
    <t>Reason for discrepancy (Other):  Month 3_2</t>
  </si>
  <si>
    <t>Reason for discrepancy (Other):  Month 3_3</t>
  </si>
  <si>
    <t>Recount3_1</t>
  </si>
  <si>
    <t>Recount3_2</t>
  </si>
  <si>
    <t>Recount3_3</t>
  </si>
  <si>
    <t>HMISvalue3_1</t>
  </si>
  <si>
    <t>HMISvalue3_2</t>
  </si>
  <si>
    <t>HMISvalue3_3</t>
  </si>
  <si>
    <t>DHIS2value3_1</t>
  </si>
  <si>
    <t>DHIS2value3_2</t>
  </si>
  <si>
    <t>DHIS2value3_3</t>
  </si>
  <si>
    <t>Discrep3_1</t>
  </si>
  <si>
    <t>Discrep3_2</t>
  </si>
  <si>
    <t>Discrep3_3</t>
  </si>
  <si>
    <t>DiscrepOth3_1</t>
  </si>
  <si>
    <t>DiscrepOth3_2</t>
  </si>
  <si>
    <t>DiscrepOth3_3</t>
  </si>
  <si>
    <t>Indicator 4: Program Area</t>
  </si>
  <si>
    <t>Indicator 4: name</t>
  </si>
  <si>
    <t>Ind4Prog</t>
  </si>
  <si>
    <t>Ind4Name</t>
  </si>
  <si>
    <t>Reason for discrepancy: Month 4_1</t>
  </si>
  <si>
    <t>Reason for discrepancy: Month 4_2</t>
  </si>
  <si>
    <t>Reason for discrepancy: Month 4_3</t>
  </si>
  <si>
    <t>Reason for discrepancy (Other):  Month 4_1</t>
  </si>
  <si>
    <t>Reason for discrepancy (Other):  Month 4_2</t>
  </si>
  <si>
    <t>Reason for discrepancy (Other):  Month 4_3</t>
  </si>
  <si>
    <t>Recount4_1</t>
  </si>
  <si>
    <t>Recount4_2</t>
  </si>
  <si>
    <t>Recount4_3</t>
  </si>
  <si>
    <t>HMISvalue4_1</t>
  </si>
  <si>
    <t>HMISvalue4_2</t>
  </si>
  <si>
    <t>HMISvalue4_3</t>
  </si>
  <si>
    <t>DHIS2value4_1</t>
  </si>
  <si>
    <t>DHIS2value4_2</t>
  </si>
  <si>
    <t>DHIS2value4_3</t>
  </si>
  <si>
    <t>Discrep4_1</t>
  </si>
  <si>
    <t>Discrep4_2</t>
  </si>
  <si>
    <t>Discrep4_3</t>
  </si>
  <si>
    <t>DiscrepOth4_1</t>
  </si>
  <si>
    <t>DiscrepOth4_2</t>
  </si>
  <si>
    <t>DiscrepOth4_3</t>
  </si>
  <si>
    <t>Indicator 5: Program Area</t>
  </si>
  <si>
    <t>Indicator 5: name</t>
  </si>
  <si>
    <t>Ind5Prog</t>
  </si>
  <si>
    <t>Ind5Name</t>
  </si>
  <si>
    <t>Reason for discrepancy: Month 5_1</t>
  </si>
  <si>
    <t>Reason for discrepancy: Month 5_2</t>
  </si>
  <si>
    <t>Reason for discrepancy: Month 5_3</t>
  </si>
  <si>
    <t>Reason for discrepancy (Other):  Month 5_1</t>
  </si>
  <si>
    <t>Reason for discrepancy (Other):  Month 5_2</t>
  </si>
  <si>
    <t>Reason for discrepancy (Other):  Month 5_3</t>
  </si>
  <si>
    <t>Recount5_1</t>
  </si>
  <si>
    <t>Recount5_2</t>
  </si>
  <si>
    <t>Recount5_3</t>
  </si>
  <si>
    <t>HMISvalue5_1</t>
  </si>
  <si>
    <t>HMISvalue5_2</t>
  </si>
  <si>
    <t>HMISvalue5_3</t>
  </si>
  <si>
    <t>DHIS2value5_1</t>
  </si>
  <si>
    <t>DHIS2value5_2</t>
  </si>
  <si>
    <t>DHIS2value5_3</t>
  </si>
  <si>
    <t>Discrep5_1</t>
  </si>
  <si>
    <t>Discrep5_2</t>
  </si>
  <si>
    <t>Discrep5_3</t>
  </si>
  <si>
    <t>DiscrepOth5_1</t>
  </si>
  <si>
    <t>DiscrepOth5_2</t>
  </si>
  <si>
    <t>DiscrepOth5_3</t>
  </si>
  <si>
    <t>CrossCheck1</t>
  </si>
  <si>
    <t>Cross Check 1: random sample from primary source</t>
  </si>
  <si>
    <t>CC1_Sample</t>
  </si>
  <si>
    <t>CC1_verified</t>
  </si>
  <si>
    <t>Cross Check 2: number verified</t>
  </si>
  <si>
    <t>Cross Check 1: number verified</t>
  </si>
  <si>
    <t>CrossCheck2</t>
  </si>
  <si>
    <t>CC2_Sample</t>
  </si>
  <si>
    <t>CC2_verified</t>
  </si>
  <si>
    <t>Cross Check 2: random sample from primary source</t>
  </si>
  <si>
    <t>CrossCheck3</t>
  </si>
  <si>
    <t>CC3_Received</t>
  </si>
  <si>
    <t>CC3_Used</t>
  </si>
  <si>
    <t>CC3_StockEnd</t>
  </si>
  <si>
    <t>CC3_StockBegin</t>
  </si>
  <si>
    <t>Cross Check 3: reason for discrepancy</t>
  </si>
  <si>
    <t>Cross Check 3: reason for discrepancy (other)</t>
  </si>
  <si>
    <t>CC3_Discrep</t>
  </si>
  <si>
    <t>CC3_DiscrepOth</t>
  </si>
  <si>
    <t>SA1</t>
  </si>
  <si>
    <t>SA2</t>
  </si>
  <si>
    <t>SA3</t>
  </si>
  <si>
    <t>SA4</t>
  </si>
  <si>
    <t>SA5</t>
  </si>
  <si>
    <t>SA6</t>
  </si>
  <si>
    <t>SA7</t>
  </si>
  <si>
    <t>SA8</t>
  </si>
  <si>
    <t>SA9</t>
  </si>
  <si>
    <t>SA10</t>
  </si>
  <si>
    <t>SA11</t>
  </si>
  <si>
    <t>SA12</t>
  </si>
  <si>
    <t xml:space="preserve"> Month 1</t>
  </si>
  <si>
    <t>B. Timeliness of Submission of Monthly Report</t>
  </si>
  <si>
    <t xml:space="preserve"> Month 2</t>
  </si>
  <si>
    <t>Data Element    #1</t>
  </si>
  <si>
    <t>Data Element  #2</t>
  </si>
  <si>
    <t>Data Element  #3</t>
  </si>
  <si>
    <t>Data Element  #4</t>
  </si>
  <si>
    <t>Data Element  #5</t>
  </si>
  <si>
    <t>Data Element  #6</t>
  </si>
  <si>
    <t>Data Element  #7</t>
  </si>
  <si>
    <t>Data Element  Total</t>
  </si>
  <si>
    <t>Adequacy of Source Documents</t>
  </si>
  <si>
    <t>Data Verification Period</t>
  </si>
  <si>
    <t>Date of supervision (dd/mm/yyyy)</t>
  </si>
  <si>
    <r>
      <t xml:space="preserve">V.  System Assessment - </t>
    </r>
    <r>
      <rPr>
        <i/>
        <sz val="14"/>
        <color theme="1"/>
        <rFont val="Calibri"/>
        <family val="2"/>
        <scheme val="minor"/>
      </rPr>
      <t>Respond Yes or No for the following questions.</t>
    </r>
  </si>
  <si>
    <t xml:space="preserve">1. What is the current month value </t>
  </si>
  <si>
    <t>2. What was the value of the indicator for the current month one year ago</t>
  </si>
  <si>
    <r>
      <rPr>
        <b/>
        <sz val="11"/>
        <color theme="1"/>
        <rFont val="Calibri"/>
        <family val="2"/>
        <scheme val="minor"/>
      </rPr>
      <t xml:space="preserve">Consistency ratio:  </t>
    </r>
    <r>
      <rPr>
        <sz val="11"/>
        <color theme="1"/>
        <rFont val="Calibri"/>
        <family val="2"/>
        <scheme val="minor"/>
      </rPr>
      <t xml:space="preserve">Divide the value of the current month by the value from the same month last year.  If the value is more than 20% different (i.e. &lt;0.8 or &gt;1.2) this could indicate a data quality problem.  </t>
    </r>
  </si>
  <si>
    <t>IV.b Month-to-month consistency:</t>
  </si>
  <si>
    <t>Enter values for the selected indicator for the current month, and for the three preceding months.  Calculate consistency: Current month/average of Month1-Month3.  If the value is more than 20% different (i.e. &lt;0.8 or &gt;1.2) this could indicate a data quality problem.</t>
  </si>
  <si>
    <t>month</t>
  </si>
  <si>
    <t>value</t>
  </si>
  <si>
    <t>last month</t>
  </si>
  <si>
    <t xml:space="preserve">Month 3 </t>
  </si>
  <si>
    <t>Last month</t>
  </si>
  <si>
    <t xml:space="preserve">a) no discrepancy, b) arithmetic errors, c) transcription errors, d) vaccine stock management forms not up to date, e) some documents are missing, f) vaccine / drugs stock out, </t>
  </si>
  <si>
    <t>Consistency</t>
  </si>
  <si>
    <t>ratio</t>
  </si>
  <si>
    <t>Program Area -&gt;</t>
  </si>
  <si>
    <r>
      <t>IV.a: Annual consistency</t>
    </r>
    <r>
      <rPr>
        <sz val="11"/>
        <color theme="1"/>
        <rFont val="Calibri"/>
        <family val="2"/>
        <scheme val="minor"/>
      </rPr>
      <t xml:space="preserve"> - select the indicator on the Indicators tab.</t>
    </r>
  </si>
  <si>
    <t>Indicator -&gt;</t>
  </si>
  <si>
    <t>last year</t>
  </si>
  <si>
    <t>Annual consistency ratio</t>
  </si>
  <si>
    <t>Month-to-month consistency ratio</t>
  </si>
  <si>
    <t>Overall Results</t>
  </si>
  <si>
    <t>% of source documents  with no missing data</t>
  </si>
  <si>
    <t>Quality-Lower Bound</t>
  </si>
  <si>
    <t>Quality-Upper Bound</t>
  </si>
  <si>
    <t>Cross check</t>
  </si>
  <si>
    <t>Cross Check C</t>
  </si>
  <si>
    <t>Cross Check A</t>
  </si>
  <si>
    <t>Cross Check B</t>
  </si>
  <si>
    <t>Quality target</t>
  </si>
  <si>
    <t>Target</t>
  </si>
  <si>
    <t>Accuracy - Detailed Results</t>
  </si>
  <si>
    <t>Completeness - Detailed Results</t>
  </si>
  <si>
    <t>Consistency - Detailed Results</t>
  </si>
  <si>
    <t>System Assessment - Detailed Results</t>
  </si>
  <si>
    <t>Percent</t>
  </si>
  <si>
    <t>Upper target</t>
  </si>
  <si>
    <t>Lower target</t>
  </si>
  <si>
    <t>Monthly indicator value</t>
  </si>
  <si>
    <t>Acceptable margin of error- accuracy</t>
  </si>
  <si>
    <t>Acceptable margin of error - CC 1&amp;2</t>
  </si>
  <si>
    <t>Acceptable margin of error - CC 3</t>
  </si>
  <si>
    <t>Acceptable margin of error - Consistency</t>
  </si>
  <si>
    <t>Acceptable margin of error- Completeness</t>
  </si>
  <si>
    <t>MOE</t>
  </si>
  <si>
    <t>Margin of Error</t>
  </si>
  <si>
    <t>Monthy trend</t>
  </si>
  <si>
    <t>Accuracy - Facility level Results</t>
  </si>
  <si>
    <t>Accuracy - Cross Checks &amp; System Assessment Facility Detail</t>
  </si>
  <si>
    <t>IV.  Consistency Checks - Consistency of data elements over time</t>
  </si>
  <si>
    <t>ConsistInd</t>
  </si>
  <si>
    <t>ConsistProg</t>
  </si>
  <si>
    <t>samplesize</t>
  </si>
  <si>
    <t>numverified</t>
  </si>
  <si>
    <t>Month1</t>
  </si>
  <si>
    <t>Month2</t>
  </si>
  <si>
    <t xml:space="preserve">Month3 </t>
  </si>
  <si>
    <t>Lastmonth</t>
  </si>
  <si>
    <t>ValueLastMonth</t>
  </si>
  <si>
    <t>ValueMonth1</t>
  </si>
  <si>
    <t>ValueMonth2</t>
  </si>
  <si>
    <t>ValueMonth3</t>
  </si>
  <si>
    <t>ConsistDiscrep</t>
  </si>
  <si>
    <t>ConsistDiscrepOth</t>
  </si>
  <si>
    <t>upper limit</t>
  </si>
  <si>
    <t>lower limit</t>
  </si>
  <si>
    <t>Upper quality limit</t>
  </si>
  <si>
    <t>Lower quality limit</t>
  </si>
  <si>
    <r>
      <t xml:space="preserve">Consistency over time: </t>
    </r>
    <r>
      <rPr>
        <i/>
        <sz val="14"/>
        <color theme="1"/>
        <rFont val="Calibri"/>
        <family val="2"/>
        <scheme val="minor"/>
      </rPr>
      <t>(select one indicator to review for all sites)</t>
    </r>
  </si>
  <si>
    <t>Quality limits</t>
  </si>
  <si>
    <t>upper</t>
  </si>
  <si>
    <t>lower</t>
  </si>
  <si>
    <t>Indicator_type_malaria</t>
  </si>
  <si>
    <t>Malaria_prevention</t>
  </si>
  <si>
    <t>Malaria_testing</t>
  </si>
  <si>
    <t>Malaria_cases</t>
  </si>
  <si>
    <t>Malaria_treatment</t>
  </si>
  <si>
    <t>Malaria_commodity_availability</t>
  </si>
  <si>
    <t>Malaria_mortality</t>
  </si>
  <si>
    <t>Select type</t>
  </si>
  <si>
    <t>1.1:  Number of children under 5 who received ITN</t>
  </si>
  <si>
    <t xml:space="preserve">2.1:  Number of OPD visits for children (&lt; 5)  </t>
  </si>
  <si>
    <t>3.1:  Number of children (&lt; 5)   with confirmed malaria (tested positive with RDT)</t>
  </si>
  <si>
    <t>4.1:  Number of children (&lt; 5) with confirmed malaria receiving ACT</t>
  </si>
  <si>
    <t>5.1:  Stock out of ACTs for 7 consecutive days in the past month</t>
  </si>
  <si>
    <t>6.1:  Total number of malaria deaths (inpatient only)</t>
  </si>
  <si>
    <t>1.2:  Number of pregnant women who received ITN</t>
  </si>
  <si>
    <t>2.2:  Number of children (&lt; 5) with fever</t>
  </si>
  <si>
    <t>3.2:  Number of children (5-14) with confirmed malaria (tested positive with RDT)</t>
  </si>
  <si>
    <t>4.2:  Number of children (5-14) with confirmed malaria receiving ACT</t>
  </si>
  <si>
    <t>5.2:  Stock out of RDTs for 7 consecutive days in the past month</t>
  </si>
  <si>
    <t>1.3:  Number of nets distributed to pregnant women</t>
  </si>
  <si>
    <t>2.3:  Number of children (5-14) with fever</t>
  </si>
  <si>
    <t>3.3:  Number of people (15+) with confirmed malaria (tested positive with RDT)</t>
  </si>
  <si>
    <t>4.3:  Number of people (15+) with confirmed malaria receiving ACT</t>
  </si>
  <si>
    <t>5.3:  Stock out of SP for 7 consecutive days in the past month</t>
  </si>
  <si>
    <t xml:space="preserve">1.4:  Number of nets distributed through routine immunization </t>
  </si>
  <si>
    <t>2.4:  Number of people (15+) with fever</t>
  </si>
  <si>
    <t>3.4:  Number of pregnant women with confirmed malaria (tested positive with RDT)</t>
  </si>
  <si>
    <t>4.4:  Number of children (&lt;5) receiving ACT</t>
  </si>
  <si>
    <t>5.4:  Stock out of injectible artesunate for 7 consecutive days in the past month</t>
  </si>
  <si>
    <t xml:space="preserve">1.5:  Total number of nets distributed </t>
  </si>
  <si>
    <t>2.5:  Number of children (&lt; 5) with fever tested (RDT or microscopy)</t>
  </si>
  <si>
    <t>3.5:  Number of cases tested negative with RDT across all categories</t>
  </si>
  <si>
    <t>4.5:  Number of children (5-14) receiving ACT</t>
  </si>
  <si>
    <t>5.5:  Stock out of rectal artestunate for 7 consecutive days in the past month</t>
  </si>
  <si>
    <t>2.6:  Number of children (5-14) with fever tested (RDT or microscopy)</t>
  </si>
  <si>
    <t xml:space="preserve">3.6:  Number of confirmed malaria cases </t>
  </si>
  <si>
    <t>4.6:  Number of people (15+) receiving ACT</t>
  </si>
  <si>
    <t>5.6:  Stock out of ITN for 7 consecutive days in the past month</t>
  </si>
  <si>
    <t>2.7:  Number of people (15+) with fever tested (RDT or microscopy)</t>
  </si>
  <si>
    <t xml:space="preserve">3.7:  Number of presumed malaria cases </t>
  </si>
  <si>
    <t>4.7:  Number of severe cases referred</t>
  </si>
  <si>
    <t>3.8:  Number of children (&lt;5) with severe malaria</t>
  </si>
  <si>
    <t>4.8:  Number of cases that tested negative with RDT receiving ACT</t>
  </si>
  <si>
    <t>3.9:  Number of children (5-14) with severe malaria</t>
  </si>
  <si>
    <t>3.10:  Number of people (15+) with severe malaria</t>
  </si>
  <si>
    <t>Indicator type:</t>
  </si>
  <si>
    <t>National Malaria Control Program (NMCP)</t>
  </si>
  <si>
    <t>Routine Supervision Data Quality Checklist - Malaria</t>
  </si>
  <si>
    <t xml:space="preserve">NMCP - 2020                 
</t>
  </si>
  <si>
    <t xml:space="preserve">A. Completeness of Malaria Monthly Report </t>
  </si>
  <si>
    <t xml:space="preserve">Select the most recent completed and submitted monthly Malaria (or HMIS) facility report.  Calculate the number of cells expected to be complete on the monthly report (exclude cells for services not offered by the facility).  Count the number of cells that are complete (blank, not zero) and calculate the percentage completeness for the monthly report.  </t>
  </si>
  <si>
    <r>
      <rPr>
        <b/>
        <sz val="10"/>
        <rFont val="Calibri"/>
        <family val="2"/>
        <scheme val="minor"/>
      </rPr>
      <t>C. Data Element Completeness:</t>
    </r>
    <r>
      <rPr>
        <sz val="10"/>
        <rFont val="Calibri"/>
        <family val="2"/>
        <scheme val="minor"/>
      </rPr>
      <t xml:space="preserve">  </t>
    </r>
    <r>
      <rPr>
        <i/>
        <sz val="10"/>
        <rFont val="Calibri"/>
        <family val="2"/>
        <scheme val="minor"/>
      </rPr>
      <t xml:space="preserve">Missing data: ask to see the Malaria Regisger (or OPD register). Count the number of clients in the quarter (month 1 to month 3) with missing information for each of the following columns in the unit malaria case register. </t>
    </r>
  </si>
  <si>
    <r>
      <t>C. Data Element Completeness:</t>
    </r>
    <r>
      <rPr>
        <sz val="10"/>
        <rFont val="Calibri"/>
        <family val="2"/>
        <scheme val="minor"/>
      </rPr>
      <t xml:space="preserve">  </t>
    </r>
    <r>
      <rPr>
        <i/>
        <sz val="10"/>
        <rFont val="Calibri"/>
        <family val="2"/>
        <scheme val="minor"/>
      </rPr>
      <t xml:space="preserve">Missing data: ask to see the Malaria Regisger (or OPD register). Count the number of clients in the quarter (month 1 to month 3) with missing information for each of the following columns in the unit malaria case register. </t>
    </r>
  </si>
  <si>
    <t>Recount value of indicators from the source document (e.g. malaria case register) and compare the value to the one reported by the facility for the selected months</t>
  </si>
  <si>
    <t>Does the health facility have written guidelines on data collection and reporting for malaria?</t>
  </si>
  <si>
    <t>Is a standardized register being used to record information on malaria cases (not improvised forms)?</t>
  </si>
  <si>
    <t>Can a patient's malaria diagnosis and treatment history be easily found in the facility records?</t>
  </si>
  <si>
    <t>Does the facility have established targets to monitor progress towards goals and objectives for malaria prevention and treatment?</t>
  </si>
  <si>
    <t>Does the facility have an up-to-date display (for example, a chart on the wall) of the number of malaria cases diagnosed and treated by reporting period for the year?</t>
  </si>
  <si>
    <t>Bed nets stock management logs</t>
  </si>
  <si>
    <t>Weakness1</t>
  </si>
  <si>
    <t>Action1</t>
  </si>
  <si>
    <t>Responsible1</t>
  </si>
  <si>
    <t>Timeline1</t>
  </si>
  <si>
    <t>Comments1</t>
  </si>
  <si>
    <t>Weakness2</t>
  </si>
  <si>
    <t>Action2</t>
  </si>
  <si>
    <t>Responsible2</t>
  </si>
  <si>
    <t>Timeline2</t>
  </si>
  <si>
    <t>Comments2</t>
  </si>
  <si>
    <t>Weakness3</t>
  </si>
  <si>
    <t>Action3</t>
  </si>
  <si>
    <t>Responsible3</t>
  </si>
  <si>
    <t>Timeline3</t>
  </si>
  <si>
    <t>Comments3</t>
  </si>
  <si>
    <t>Weakness4</t>
  </si>
  <si>
    <t>Action4</t>
  </si>
  <si>
    <t>Responsible4</t>
  </si>
  <si>
    <t>Timeline4</t>
  </si>
  <si>
    <t>Comments4</t>
  </si>
  <si>
    <t>Summary of Facility Action Plans</t>
  </si>
  <si>
    <t>B. Timeliness of submission of the monthly report. Review the last three monthly reports (based on the date of supervision). Were the reports submitted by the deadline for reporting? A check may need to made against the district-level database to verify the dates of submission of the facility monthly reports. The percentage of reports submitted by the deadline is then calculated and posted to the dashboard.</t>
  </si>
  <si>
    <r>
      <rPr>
        <b/>
        <sz val="11"/>
        <color theme="1"/>
        <rFont val="Calibri"/>
        <family val="2"/>
        <scheme val="minor"/>
      </rPr>
      <t>Malaria or user-defined content of the tool</t>
    </r>
    <r>
      <rPr>
        <sz val="11"/>
        <color theme="1"/>
        <rFont val="Calibri"/>
        <family val="2"/>
        <scheme val="minor"/>
      </rPr>
      <t xml:space="preserve">
Although the checklist is for "malaria" (i.e., "cross-cutting" or "integrated"), data quality checks and elements of the checklist can be made program-specific. Each indicator, data element, and source document is capable of being user defined. That is, you can select any program area, any indicator, and any data elements and source documents for review. There are lists of indicators, data elements, and source documents embedded in the tool, and the selection of program area results in program-specific lists of indicators, etc. Please determine the scope of the data quality checks before visiting health facilities and configure the tool accordingly.</t>
    </r>
  </si>
  <si>
    <r>
      <rPr>
        <b/>
        <sz val="11"/>
        <color theme="1"/>
        <rFont val="Calibri"/>
        <family val="2"/>
        <scheme val="minor"/>
      </rPr>
      <t>Standardized checklists to improve data quality</t>
    </r>
    <r>
      <rPr>
        <sz val="11"/>
        <color theme="1"/>
        <rFont val="Calibri"/>
        <family val="2"/>
        <scheme val="minor"/>
      </rPr>
      <t xml:space="preserve">
The checklist assesses malaria and program data in five different ways:
</t>
    </r>
    <r>
      <rPr>
        <b/>
        <sz val="11"/>
        <color theme="1"/>
        <rFont val="Calibri"/>
        <family val="2"/>
        <scheme val="minor"/>
      </rPr>
      <t xml:space="preserve">I. Evaluation of timeliness and completeness
</t>
    </r>
    <r>
      <rPr>
        <sz val="11"/>
        <color theme="1"/>
        <rFont val="Calibri"/>
        <family val="2"/>
        <scheme val="minor"/>
      </rPr>
      <t>The completeness of data elements and their data sources are assessed and quantified. In all, three levels of completeness and one aspect of timeliness are evaluated, as follows:
A. Completeness of the monthly report. Completeness of the monthly report sent by the health facility to the next level of reporting is calculated by first determining the number of cells expected to be complete and the number of cells actually complete (that is, filled in). Expected cells are calculated by counting the number of cells (data elements) in the report and subtracting those that the health facility is not bound to fill. For example, if a given service is not offered by the facility, then the facility would not be expected to report on the service and would leave the cells blank in the report. The number of completed cells divided by the number of cells expected to be complete gives the percentage of completeness for the monthly report.</t>
    </r>
  </si>
  <si>
    <t>C. Data element completeness. For each data element in the list, review the source document for the period in question and count the number of entries for which the data element is missing (that is, incomplete). For a register, start on the page representing the first day of the period (and first entry for the period) and count down through the entries until the last day of the reporting period (and final entry), noting the number of missing elements for each element on the list. Divide by the total number of entries for the period to derive the percentage complete for each data element. 
Calculate the number of entries with complete information (for the priority fields) by counting all entries with at least one field missing data and dividing by the total number of entries. Subtract this percentage from 100 percent to calculate the percentage complete for the register.
The list of data elements is suggested; the elements can be substituted, as needed, depending on the needs of the program. However, some data elements should remain consistent to evaluate the data element completeness over time.</t>
  </si>
  <si>
    <t>D. Source document completeness. The checklists provide a predetermined list of potential source documents to evaluate for completeness. The complete list of available source documents may be different for a given health facility. The list should be updated to reflect the available source documents for each facility. 
For each source document on the list, determine whether the source is:
i. Available: The data source is available if it is present at the facility on the day of the visit and the supervisor can locate and review it.
ii. Up-to-date: The data source is up-to-date if there are entries up until the present day.
iii. Standard: The data source is standard if it is the tool designed and distributed by the malaria or health program. It is the source that is intended to be used for the purpose of data collection and reporting and not an improvised tool.</t>
  </si>
  <si>
    <r>
      <rPr>
        <b/>
        <sz val="11"/>
        <color theme="1"/>
        <rFont val="Calibri"/>
        <family val="2"/>
        <scheme val="minor"/>
      </rPr>
      <t xml:space="preserve">II. Reporting accuracy assessment </t>
    </r>
    <r>
      <rPr>
        <sz val="11"/>
        <color theme="1"/>
        <rFont val="Calibri"/>
        <family val="2"/>
        <scheme val="minor"/>
      </rPr>
      <t xml:space="preserve">
Section II of the checklist is a standard reporting accuracy check, whereby a validated value for selected indicators and reporting period is compared with the value reported by the site for the identified reporting period. The validated value of the indicator is determined by recounting the indicator using the appropriate source document and the data aggregation protocol. The recounted (that is, validated) value is divided by the reported value (from the monthly report) to derive the verification factor (VF). If there are discrepancies between the validated and the reported values, determine the cause and record the appropriate code on the form. The recounted value is also compared with the value found for the period in the malaria report. Two VFs are calculated from the three monthly values for recounted and reported values from two data sources. 
VF =   ____validated (recounted) value____  X 100%
                                         reported value
VF values of less than 0.9 (90%) or greater than 1.1 (110%) are indicative of data quality problems and should be investigated. Values should be tracked over time to determine the trend in reporting accuracy for the different indicators. If discrepancies are found, note the cause from the list provided. If the cause is not listed, include the cause under "other reason." Knowing the cause of discrepancies is important for determining what action to take to correct the problem, so it is important to accurately identify and record the reasons for discrepancies.</t>
    </r>
  </si>
  <si>
    <r>
      <t xml:space="preserve">
</t>
    </r>
    <r>
      <rPr>
        <b/>
        <sz val="11"/>
        <color theme="1"/>
        <rFont val="Calibri"/>
        <family val="2"/>
        <scheme val="minor"/>
      </rPr>
      <t>III. Cross-checks</t>
    </r>
    <r>
      <rPr>
        <sz val="11"/>
        <color theme="1"/>
        <rFont val="Calibri"/>
        <family val="2"/>
        <scheme val="minor"/>
      </rPr>
      <t xml:space="preserve">
Data sources are compared to determine the level of consistency and reliability between data sources with the same or similar information.
Cross-checks are techniques to corroborate results found in one data source with data from a different data source. There are several general types of cross-checks used in the checklists:
A. Comparison of data elements between a client service delivery register and another register for a service delivery support unit, such as the pharmacy or laboratory.  For this comparison, the rationale is to ensure that information in the support unit registers is being updated correctly in the primary service delivery register for the program area or indicator, and that the information is the same in the two data sources. Select the priority data elements to compare, such as those pertaining to diagnosis and treatment (e.g., test dates and results, regimens prescribed and filled dates). Demographic characteristics (age and gender) and unique identifiers can also be compared. Decide ahead of time the standard for matching: do all data elements need to match exactly to judge the comparison acceptable?</t>
    </r>
  </si>
  <si>
    <t xml:space="preserve">B. Comparison of data elements between different client service delivery data sources, such as a register and a medical record or client-held card. For many treatment programs (e.g., HIV/AIDS and tuberculosis), the primary source document is the patient card (or treatment card), usually a component of a larger medical record for the patient. 
A summary of the information in the patient card is kept as a register to facilitate the aggregation of data for reporting purposes. The rationale for the cross-check is to ensure that the data are accurately transcribed from the primary source document to the secondary source. 
Typically, a small sample of records is selected to conduct the cross-check because it is impractical to compare all records for all patients. The number of records should be a manageable amount (i.e., 10–20) because the goal is to determine whether problems exist and not to precisely quantify the extent of the problem, for which a larger sample would likely be needed. (See the accompanying guidance document for an explanation of systematic random sampling of patient records.) 
After sampling the records, the two data sources are compared according to predetermined criteria. You want to calculate the percentage of the sample that has (1) a matching record in the secondary data source and (2) matching information for priority data fields. The number of matching data fields, and the data elements to compare, are decisions made by the supervision team (or health facility staff) before conducting the cross-check. Ideally, a standard should be established by the malaria or health program management.  
The resulting statistic is the number of matching records over the number of records compared (i.e., sampled), a percentage. Values of 90 percent or better can be considered acceptable data quality.
</t>
  </si>
  <si>
    <t>C. Comparison of service delivery volume between the service delivery information system (malaria or health programs) and the commodities tracking information system for indicators that use commodities, such as drugs or test kits (e.g., logistics management information system). This comparison requires the following inputs:
 a. Number of doses in stock at the site at the beginning of the reporting period (initial in stock)
 b. Number of doses received by the site during the reporting period
 c. Number of doses in stock at the site at the end of the reporting period (closing in stock)
 d. Number of doses given to pregnant women by the site during the reporting period
A “verification ratio” is calculated by dividing the value of service delivery reported through the malaria or program reporting system by the value derived from the stock management system. For example:
                                                               Number of people treated with ACT 
                                                                   Number of ACT doses used</t>
  </si>
  <si>
    <t xml:space="preserve">Where “number of ACT doses used” is derived by adding the number of doses received by the site during the reporting period (B) to the number of doses initially in stock (A) and subtracting the number of doses in stock at the site at the end of the reporting period (C). Commodities tracking information can be obtained from stock system bin cards for the different commodities and from program-specific daily activity logs.
The resulting statistic is a ratio for which values greater than 1.0 indicate possible over-counting of service delivery, and values less than 1.0 indicate possible under-counting. Caution should be used with the interpretation of results, because for certain commodities, there is an expected level of wastage (e.g., vaccination) and, therefore, service delivery and commodities consumption may not correspond one-to-one. 
For each facility supervised, two to three cross-checks are recommended. Although each cross-check need not be completed during each visit, some cross-checks should be attempted. Other cross-checks can be substituted or added, as needed, depending on program- or data-specific concerns.
</t>
  </si>
  <si>
    <r>
      <t xml:space="preserve">IV. Consistency of reported data over time
</t>
    </r>
    <r>
      <rPr>
        <sz val="11"/>
        <color theme="1"/>
        <rFont val="Calibri"/>
        <family val="2"/>
        <scheme val="minor"/>
      </rPr>
      <t xml:space="preserve">Data are compared from different time periods to evaluate the plausibility of current results as compared with historical precedents.
A. Comparison of the indicator value from the current month with the same month one year ago. Barring large demographic changes in the facility catchment area, these values should be similar. A difference of greater than 20 percent (that is, a ratio of greater than 1.2 or less than 0.8) indicates a potential data quality problem and should be investigated. Changes in service delivery patterns, such as intensification campaigns or stockouts of commodities, can also produce such results; therefore, attention should be paid to the causes of discrepant values before concluding that a data quality problem exists. 
B. Comparison of the current month to the average of the three preceding months. Month-to-month, the value of the indicator should remain fairly consistent. Again, a difference of 20 percent between the current month value and the average of the three preceding months is indicative of a potential problem. 
</t>
    </r>
  </si>
  <si>
    <r>
      <t xml:space="preserve">
</t>
    </r>
    <r>
      <rPr>
        <b/>
        <sz val="11"/>
        <color theme="1"/>
        <rFont val="Calibri"/>
        <family val="2"/>
        <scheme val="minor"/>
      </rPr>
      <t xml:space="preserve">V. System assessment 
</t>
    </r>
    <r>
      <rPr>
        <sz val="11"/>
        <color theme="1"/>
        <rFont val="Calibri"/>
        <family val="2"/>
        <scheme val="minor"/>
      </rPr>
      <t xml:space="preserve">A checklist of best practices for producing good quality data is included to remind data managers about what to check on a periodic basis to ensure data quality. The checklist prompts the supervisor (or data manager) to note “yes” or “no” on whether the specific practice is in evidence at the facility. The list of practices is program-specific, so it is not sufficient to complete the checklist for just one program area. Each program area should be assessed using the system assessment. The responses are recorded and archived for comparison over time.
</t>
    </r>
  </si>
  <si>
    <r>
      <rPr>
        <b/>
        <sz val="11"/>
        <color theme="1"/>
        <rFont val="Calibri"/>
        <family val="2"/>
        <scheme val="minor"/>
      </rPr>
      <t xml:space="preserve">Facility Information Tab
</t>
    </r>
    <r>
      <rPr>
        <sz val="11"/>
        <color theme="1"/>
        <rFont val="Calibri"/>
        <family val="2"/>
        <scheme val="minor"/>
      </rPr>
      <t>Enter information about the facilities to be visited in this round of supervision. Include the facility name, facility type, town/village, district, region, date of supervision, and name and contact information for the supervisory team leader. After the data are entered in the Facility Information tab, the details by site will auto-populate in the facility-specific tabs and dashboard. Select the number of facilities to be included in this round of supervision (and to be summarized in this instance of the tool), by using the combo box located in cell D7 of the Facility Information tab. After the selection is made, the appropriate number of facility tabs and the appropriate number of rows will appear in the Facility Information tab. This selection also configures the graphics in the dashboard for the appropriate number of facilities.</t>
    </r>
  </si>
  <si>
    <r>
      <rPr>
        <b/>
        <sz val="11"/>
        <color theme="1"/>
        <rFont val="Calibri"/>
        <family val="2"/>
        <scheme val="minor"/>
      </rPr>
      <t>Indicators Tab</t>
    </r>
    <r>
      <rPr>
        <sz val="11"/>
        <color theme="1"/>
        <rFont val="Calibri"/>
        <family val="2"/>
        <scheme val="minor"/>
      </rPr>
      <t xml:space="preserve">
Enter the indicator type and indicator name for up to five indicators using the drop-down lists provided. Use the combo box to select the number of indicators (1–5), and the rest of the workbook will automatically update to reflect the choice. If a specific indicator is not in the drop-down list, select "other_specify" and enter the type and name of the indicator in the spaces provided. After it has been entered, the information in the Indicators tab will auto-populate the facility-specific tabs and the dashboard. Also, select data sources for up to three cross-checks using the drop-down lists provided. Cross-checks 1 and 2 are best suited to verify patient-level data from one source to another (e.g., a client register to a laboratory register). Cross-check 3 is intended to verify patient data (e.g., in a register) against a commodities tracking system, such as the inventory control system for medicines or vaccines at a facility. Again, if the data source is not in the drop-down list, select "other_specify" from the list and enter the name of the data source in the space provided. 
The completeness checks for data elements and data sources also have spaces to specify what to look for while conducting supervision at the facility. Select the data elements and source documents in the Indicators tab, and the selections will auto-populate the health facility tabs.</t>
    </r>
  </si>
  <si>
    <r>
      <rPr>
        <b/>
        <sz val="11"/>
        <color theme="1"/>
        <rFont val="Calibri"/>
        <family val="2"/>
        <scheme val="minor"/>
      </rPr>
      <t xml:space="preserve">Dashboard Tab
</t>
    </r>
    <r>
      <rPr>
        <sz val="11"/>
        <color theme="1"/>
        <rFont val="Calibri"/>
        <family val="2"/>
        <scheme val="minor"/>
      </rPr>
      <t>The dashboard presents summary information for the set of facilities reviewed for a particular round of supervision (up to 24 sites). The aggregate results and the facility-specific results are presented for completeness and timeliness, accuracy of reporting, cross-checks, and the system assessment. The dashboard is formatted to print over four to five pages.</t>
    </r>
  </si>
  <si>
    <r>
      <rPr>
        <b/>
        <sz val="11"/>
        <color theme="1"/>
        <rFont val="Calibri"/>
        <family val="2"/>
        <scheme val="minor"/>
      </rPr>
      <t>Action planning for system strengthening</t>
    </r>
    <r>
      <rPr>
        <sz val="11"/>
        <color theme="1"/>
        <rFont val="Calibri"/>
        <family val="2"/>
        <scheme val="minor"/>
      </rPr>
      <t xml:space="preserve">
Each health facility tab has a facility-specific section for recording findings and recommendations to improve data quality. Use the spaces provided for each facility to record the data quality problems found, a feasible solution to resolve the problem, responsible staff or unit, and a timeline for implementing the solution. District health management teams (DHMTs) should track the recommendations and ensure that they are implemented by the next round of supervision. DHMTs can also help look for the resources and technical expertise required, if and where appropriate.
The action plans from all facility tabs are pulled together for ease of review in the Summary of Action Plans tab. Draft an overarching action plan to deal with systematic problems that occur in the majority of facilities.</t>
    </r>
  </si>
  <si>
    <r>
      <t xml:space="preserve">Summary of Comments tab
</t>
    </r>
    <r>
      <rPr>
        <sz val="11"/>
        <color theme="1"/>
        <rFont val="Calibri"/>
        <family val="2"/>
        <scheme val="minor"/>
      </rPr>
      <t>The last visible tab of the workbook contains a list of all comments, by data element noted and by facility, throughout the tool. Each data element is listed, followed by the comments made for each facility so that patterns can be easily  recognized across facilities. Use this tab to note systematic occurrences of data quality problems (i.e., across facilities).</t>
    </r>
  </si>
  <si>
    <r>
      <t xml:space="preserve">Data Export Tab
</t>
    </r>
    <r>
      <rPr>
        <sz val="11"/>
        <color theme="1"/>
        <rFont val="Calibri"/>
        <family val="2"/>
        <scheme val="minor"/>
      </rPr>
      <t>A hidden tab called "Data Export" lists all data elements from the health facility tabs on the same worksheet (one row per facility). This table can be extracted from the workbook (cut and paste the data or "export" the tab to another master Excel file or other data management software). Extracting the data in this way allows results from different workbooks to be combined into a larger dataset. Ideally, the results of data quality checks during supervision are monitored by higher levels of the health system so that planning can occur to remediate data quality problems.</t>
    </r>
  </si>
  <si>
    <r>
      <rPr>
        <b/>
        <sz val="11"/>
        <color theme="1"/>
        <rFont val="Calibri"/>
        <family val="2"/>
        <scheme val="minor"/>
      </rPr>
      <t xml:space="preserve">Navigation
</t>
    </r>
    <r>
      <rPr>
        <sz val="11"/>
        <color theme="1"/>
        <rFont val="Calibri"/>
        <family val="2"/>
        <scheme val="minor"/>
      </rPr>
      <t>The tool has hyperlinks built in to facilitate navigation. In the top right-hand corner of each page, hyperlinks to other frequently used tabs in the tool appear. For example, for each facility-specific page, there are links to jump to the Facility Information tab and the Dashboard tab. On the Facility Information tab, each facility name in the list of facilities is hyperlinked to the tab with information specific to that facility.</t>
    </r>
  </si>
  <si>
    <r>
      <t>C. Data Element Completeness:</t>
    </r>
    <r>
      <rPr>
        <sz val="10"/>
        <rFont val="Calibri"/>
        <family val="2"/>
        <scheme val="minor"/>
      </rPr>
      <t xml:space="preserve">  </t>
    </r>
    <r>
      <rPr>
        <i/>
        <sz val="10"/>
        <rFont val="Calibri"/>
        <family val="2"/>
        <scheme val="minor"/>
      </rPr>
      <t xml:space="preserve">Missing data: ask to see the Malaria Register (or OPD register). Count the number of clients in the quarter (month 1 to month 3) with missing information for each of the following columns in the unit malaria case register. </t>
    </r>
  </si>
  <si>
    <t>Supervision team lead:</t>
  </si>
  <si>
    <t>Arithmetic errors</t>
  </si>
  <si>
    <t>A comprehensive approach to data quality assurance should include three complementary approaches using standardized methods and tools. These approaches are as follows: 
• Routine and regular (i.e., monthly) reviews of data quality built into a system of checks of the malaria or other program reporting systems as part of a feedback cycle that identifies errors in near real-time so that they can be corrected as they occur. 
• An annual independent assessment of a core set of tracer indicators to identify gaps and errors in reporting and the plausibility of trends in health facility data reported during the previous year. 
• Periodic in-depth program-specific reviews of data quality that focus on a single disease or program area and are timed to meet the planning needs of the specific programs (e.g., before program reviews).
This tool aims to standardize and facilitate the routine review of malaria data quality at health facilities, by the district monitoring and evaluation teams that support them via routine supervision to health facilities. While the MRDQA tool provides some details on use of the tool, a User Manual expanded details exists and is meant to accompany this tool.  
Important notes on the use of this spreadsheet: To use the Malaria Routine  Data Quality Assessment (MRDQA) Tool, you will need to ensure that your "macro security" is set to something less than "high." With the spreadsheet open, go to the Tools pull-down menu and select "Macro," and then select "Security." Select "medium." Close Excel and reopen the file. When you open the file the next time, you will have to select "Enable Macros" for the application to work as designed. For Excel 2016, go to the File menu, select "Options," and then select "Trust Center" on the left side bar. Then click on the box for "Trust Center Settings." Once there, select "Disable all macros with notification." Then the next time you open Excel, you will be prompted to allow macros, in which case, select "yes."</t>
  </si>
  <si>
    <r>
      <t xml:space="preserve">Malaria Routine Data Quality Assessment Tool: </t>
    </r>
    <r>
      <rPr>
        <sz val="16"/>
        <color theme="0"/>
        <rFont val="Century Gothic"/>
        <family val="1"/>
      </rPr>
      <t>A Checklist to Assess the Quality of Malaria Program Data</t>
    </r>
    <r>
      <rPr>
        <b/>
        <sz val="16"/>
        <color theme="0"/>
        <rFont val="Century Gothic"/>
        <family val="1"/>
      </rPr>
      <t xml:space="preserve">
Instructions</t>
    </r>
  </si>
  <si>
    <t>Test result (RDT)</t>
  </si>
  <si>
    <t>Test result (microscopy)</t>
  </si>
  <si>
    <t>Diagnosis type</t>
  </si>
  <si>
    <t>Other treatment</t>
  </si>
  <si>
    <t>Inpatient register</t>
  </si>
  <si>
    <t>Tally sheet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</si>
</sst>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409]mmm/yy;@"/>
    <numFmt numFmtId="165" formatCode="0.0"/>
    <numFmt numFmtId="166" formatCode="0.0%"/>
  </numFmts>
  <fonts count="67" x14ac:knownFonts="1">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Arial"/>
      <family val="2"/>
    </font>
    <font>
      <b/>
      <sz val="11"/>
      <name val="Arial"/>
      <family val="2"/>
    </font>
    <font>
      <b/>
      <sz val="12"/>
      <name val="Arial"/>
      <family val="2"/>
    </font>
    <font>
      <b/>
      <sz val="10"/>
      <name val="Arial"/>
      <family val="2"/>
    </font>
    <font>
      <b/>
      <sz val="14"/>
      <name val="Arial"/>
      <family val="2"/>
    </font>
    <font>
      <b/>
      <i/>
      <sz val="12"/>
      <name val="Arial"/>
      <family val="2"/>
    </font>
    <font>
      <b/>
      <sz val="22"/>
      <color theme="0"/>
      <name val="Arial"/>
      <family val="2"/>
    </font>
    <font>
      <sz val="10"/>
      <color theme="0"/>
      <name val="Arial"/>
      <family val="2"/>
    </font>
    <font>
      <b/>
      <sz val="18"/>
      <color theme="1"/>
      <name val="Arial"/>
      <family val="2"/>
    </font>
    <font>
      <b/>
      <sz val="10"/>
      <color theme="1"/>
      <name val="Calibri"/>
      <family val="2"/>
      <scheme val="minor"/>
    </font>
    <font>
      <b/>
      <sz val="11"/>
      <color theme="0"/>
      <name val="Arial"/>
      <family val="2"/>
    </font>
    <font>
      <b/>
      <i/>
      <sz val="14"/>
      <name val="Arial"/>
      <family val="2"/>
    </font>
    <font>
      <sz val="12"/>
      <color rgb="FF0070C0"/>
      <name val="Arial"/>
      <family val="2"/>
    </font>
    <font>
      <b/>
      <sz val="14"/>
      <color theme="1"/>
      <name val="Calibri"/>
      <family val="2"/>
      <scheme val="minor"/>
    </font>
    <font>
      <i/>
      <sz val="10"/>
      <color theme="1"/>
      <name val="Calibri"/>
      <family val="2"/>
      <scheme val="minor"/>
    </font>
    <font>
      <i/>
      <sz val="11"/>
      <color theme="1"/>
      <name val="Calibri"/>
      <family val="2"/>
      <scheme val="minor"/>
    </font>
    <font>
      <sz val="10"/>
      <color theme="1"/>
      <name val="Calibri"/>
      <family val="2"/>
      <scheme val="minor"/>
    </font>
    <font>
      <b/>
      <i/>
      <sz val="10"/>
      <color theme="1"/>
      <name val="Calibri"/>
      <family val="2"/>
      <scheme val="minor"/>
    </font>
    <font>
      <b/>
      <sz val="12"/>
      <color theme="1"/>
      <name val="Calibri"/>
      <family val="2"/>
      <scheme val="minor"/>
    </font>
    <font>
      <i/>
      <sz val="14"/>
      <color theme="1"/>
      <name val="Calibri"/>
      <family val="2"/>
      <scheme val="minor"/>
    </font>
    <font>
      <b/>
      <sz val="14"/>
      <name val="Calibri"/>
      <family val="2"/>
      <scheme val="minor"/>
    </font>
    <font>
      <b/>
      <sz val="11"/>
      <name val="Calibri"/>
      <family val="2"/>
      <scheme val="minor"/>
    </font>
    <font>
      <i/>
      <sz val="10"/>
      <name val="Calibri"/>
      <family val="2"/>
      <scheme val="minor"/>
    </font>
    <font>
      <b/>
      <sz val="10"/>
      <name val="Calibri"/>
      <family val="2"/>
      <scheme val="minor"/>
    </font>
    <font>
      <sz val="10"/>
      <name val="Calibri"/>
      <family val="2"/>
      <scheme val="minor"/>
    </font>
    <font>
      <b/>
      <sz val="16"/>
      <color theme="0"/>
      <name val="Calibri"/>
      <family val="2"/>
      <scheme val="minor"/>
    </font>
    <font>
      <b/>
      <sz val="12"/>
      <color theme="0"/>
      <name val="Arial"/>
      <family val="2"/>
    </font>
    <font>
      <b/>
      <sz val="18"/>
      <name val="Arial"/>
      <family val="2"/>
    </font>
    <font>
      <sz val="9"/>
      <color theme="1"/>
      <name val="Calibri"/>
      <family val="2"/>
      <scheme val="minor"/>
    </font>
    <font>
      <sz val="8"/>
      <color theme="1"/>
      <name val="Calibri"/>
      <family val="2"/>
      <scheme val="minor"/>
    </font>
    <font>
      <b/>
      <sz val="9"/>
      <color theme="1"/>
      <name val="Calibri"/>
      <family val="2"/>
      <scheme val="minor"/>
    </font>
    <font>
      <b/>
      <sz val="8"/>
      <color theme="1"/>
      <name val="Calibri"/>
      <family val="2"/>
      <scheme val="minor"/>
    </font>
    <font>
      <u/>
      <sz val="11"/>
      <color theme="10"/>
      <name val="Calibri"/>
      <family val="2"/>
      <scheme val="minor"/>
    </font>
    <font>
      <b/>
      <sz val="11"/>
      <color indexed="8"/>
      <name val="Calibri"/>
      <family val="2"/>
      <scheme val="minor"/>
    </font>
    <font>
      <b/>
      <sz val="18"/>
      <color theme="0"/>
      <name val="Calibri"/>
      <family val="2"/>
      <scheme val="minor"/>
    </font>
    <font>
      <b/>
      <i/>
      <sz val="10"/>
      <name val="Calibri"/>
      <family val="2"/>
      <scheme val="minor"/>
    </font>
    <font>
      <i/>
      <sz val="9"/>
      <name val="Calibri"/>
      <family val="2"/>
      <scheme val="minor"/>
    </font>
    <font>
      <sz val="9"/>
      <name val="Calibri"/>
      <family val="2"/>
      <scheme val="minor"/>
    </font>
    <font>
      <sz val="8"/>
      <name val="Arial"/>
      <family val="2"/>
    </font>
    <font>
      <b/>
      <sz val="16"/>
      <color theme="1"/>
      <name val="Calibri"/>
      <family val="2"/>
      <scheme val="minor"/>
    </font>
    <font>
      <sz val="12"/>
      <color theme="1"/>
      <name val="Calibri"/>
      <family val="2"/>
      <scheme val="minor"/>
    </font>
    <font>
      <b/>
      <sz val="14"/>
      <color theme="0"/>
      <name val="Calibri"/>
      <family val="2"/>
      <scheme val="minor"/>
    </font>
    <font>
      <sz val="12"/>
      <color indexed="8"/>
      <name val="Calibri"/>
      <family val="2"/>
      <scheme val="minor"/>
    </font>
    <font>
      <b/>
      <sz val="12"/>
      <color indexed="8"/>
      <name val="Calibri"/>
      <family val="2"/>
      <scheme val="minor"/>
    </font>
    <font>
      <sz val="11"/>
      <name val="Calibri"/>
      <family val="2"/>
      <scheme val="minor"/>
    </font>
    <font>
      <i/>
      <sz val="12"/>
      <color theme="1"/>
      <name val="Calibri"/>
      <family val="2"/>
      <scheme val="minor"/>
    </font>
    <font>
      <b/>
      <i/>
      <sz val="12"/>
      <color theme="1"/>
      <name val="Calibri"/>
      <family val="2"/>
      <scheme val="minor"/>
    </font>
    <font>
      <i/>
      <sz val="11"/>
      <name val="Arial"/>
      <family val="2"/>
    </font>
    <font>
      <b/>
      <sz val="22"/>
      <color indexed="9"/>
      <name val="Arial"/>
      <family val="2"/>
    </font>
    <font>
      <b/>
      <sz val="16"/>
      <name val="Arial"/>
      <family val="2"/>
    </font>
    <font>
      <sz val="10"/>
      <name val="Calibri"/>
      <family val="2"/>
    </font>
    <font>
      <b/>
      <i/>
      <sz val="14"/>
      <color theme="1"/>
      <name val="Calibri"/>
      <family val="2"/>
      <scheme val="minor"/>
    </font>
    <font>
      <u/>
      <sz val="8"/>
      <color theme="10"/>
      <name val="Calibri"/>
      <family val="2"/>
      <scheme val="minor"/>
    </font>
    <font>
      <b/>
      <i/>
      <sz val="11"/>
      <color theme="1"/>
      <name val="Calibri"/>
      <family val="2"/>
      <scheme val="minor"/>
    </font>
    <font>
      <b/>
      <u/>
      <sz val="18"/>
      <color theme="3"/>
      <name val="Calibri"/>
      <family val="2"/>
      <scheme val="minor"/>
    </font>
    <font>
      <b/>
      <sz val="10"/>
      <color indexed="8"/>
      <name val="Calibri"/>
      <family val="2"/>
      <scheme val="minor"/>
    </font>
    <font>
      <u/>
      <sz val="12"/>
      <color theme="10"/>
      <name val="Calibri"/>
      <family val="2"/>
      <scheme val="minor"/>
    </font>
    <font>
      <i/>
      <sz val="12"/>
      <color theme="8" tint="0.79998168889431442"/>
      <name val="Calibri"/>
      <family val="2"/>
      <scheme val="minor"/>
    </font>
    <font>
      <b/>
      <sz val="8"/>
      <name val="Calibri"/>
      <family val="2"/>
      <scheme val="minor"/>
    </font>
    <font>
      <b/>
      <sz val="36"/>
      <color theme="0" tint="-4.9989318521683403E-2"/>
      <name val="Century Gothic"/>
      <family val="1"/>
    </font>
    <font>
      <b/>
      <sz val="16"/>
      <color theme="0"/>
      <name val="Century Gothic"/>
      <family val="1"/>
    </font>
    <font>
      <sz val="16"/>
      <color theme="0"/>
      <name val="Century Gothic"/>
      <family val="1"/>
    </font>
  </fonts>
  <fills count="1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0.749992370372631"/>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4" tint="-0.499984740745262"/>
        <bgColor indexed="64"/>
      </patternFill>
    </fill>
    <fill>
      <patternFill patternType="solid">
        <fgColor indexed="22"/>
        <bgColor indexed="64"/>
      </patternFill>
    </fill>
    <fill>
      <patternFill patternType="solid">
        <fgColor indexed="9"/>
        <bgColor indexed="64"/>
      </patternFill>
    </fill>
    <fill>
      <patternFill patternType="solid">
        <fgColor theme="3" tint="-0.249977111117893"/>
        <bgColor indexed="64"/>
      </patternFill>
    </fill>
    <fill>
      <patternFill patternType="solid">
        <fgColor theme="0" tint="-0.34998626667073579"/>
        <bgColor indexed="64"/>
      </patternFill>
    </fill>
    <fill>
      <patternFill patternType="solid">
        <fgColor theme="2"/>
        <bgColor indexed="64"/>
      </patternFill>
    </fill>
    <fill>
      <patternFill patternType="solid">
        <fgColor rgb="FF002E3A"/>
        <bgColor indexed="64"/>
      </patternFill>
    </fill>
    <fill>
      <patternFill patternType="solid">
        <fgColor rgb="FF0E5361"/>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diagonal/>
    </border>
    <border>
      <left style="thin">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double">
        <color indexed="64"/>
      </bottom>
      <diagonal/>
    </border>
    <border>
      <left/>
      <right style="thin">
        <color indexed="64"/>
      </right>
      <top style="double">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right style="thin">
        <color indexed="64"/>
      </right>
      <top/>
      <bottom/>
      <diagonal/>
    </border>
    <border>
      <left/>
      <right/>
      <top style="double">
        <color indexed="64"/>
      </top>
      <bottom/>
      <diagonal/>
    </border>
    <border>
      <left style="thin">
        <color indexed="64"/>
      </left>
      <right/>
      <top/>
      <bottom style="thin">
        <color indexed="64"/>
      </bottom>
      <diagonal/>
    </border>
    <border>
      <left/>
      <right/>
      <top/>
      <bottom style="double">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medium">
        <color indexed="64"/>
      </left>
      <right/>
      <top style="thin">
        <color indexed="64"/>
      </top>
      <bottom/>
      <diagonal/>
    </border>
    <border>
      <left style="medium">
        <color auto="1"/>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style="double">
        <color indexed="64"/>
      </bottom>
      <diagonal/>
    </border>
    <border>
      <left/>
      <right style="medium">
        <color auto="1"/>
      </right>
      <top style="thin">
        <color indexed="64"/>
      </top>
      <bottom style="double">
        <color indexed="64"/>
      </bottom>
      <diagonal/>
    </border>
    <border>
      <left style="thin">
        <color indexed="64"/>
      </left>
      <right/>
      <top style="medium">
        <color indexed="64"/>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style="thin">
        <color indexed="64"/>
      </left>
      <right/>
      <top style="medium">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s>
  <cellStyleXfs count="10">
    <xf numFmtId="0" fontId="0" fillId="0" borderId="0"/>
    <xf numFmtId="9" fontId="2" fillId="0" borderId="0" applyFont="0" applyFill="0" applyBorder="0" applyAlignment="0" applyProtection="0"/>
    <xf numFmtId="0" fontId="4" fillId="0" borderId="0" applyNumberForma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5" fillId="0" borderId="0" applyNumberForma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37" fillId="0" borderId="0" applyNumberFormat="0" applyFill="0" applyBorder="0" applyAlignment="0" applyProtection="0"/>
    <xf numFmtId="43" fontId="2" fillId="0" borderId="0" applyFont="0" applyFill="0" applyBorder="0" applyAlignment="0" applyProtection="0"/>
  </cellStyleXfs>
  <cellXfs count="828">
    <xf numFmtId="0" fontId="0" fillId="0" borderId="0" xfId="0"/>
    <xf numFmtId="0" fontId="0" fillId="0" borderId="0" xfId="0" applyAlignment="1">
      <alignment vertical="center"/>
    </xf>
    <xf numFmtId="0" fontId="3" fillId="0" borderId="0" xfId="0" applyFont="1" applyAlignment="1">
      <alignment horizontal="left" vertical="center"/>
    </xf>
    <xf numFmtId="0" fontId="14" fillId="7" borderId="1" xfId="0" applyFont="1" applyFill="1" applyBorder="1" applyAlignment="1">
      <alignment horizontal="center" vertical="center" wrapText="1"/>
    </xf>
    <xf numFmtId="0" fontId="0" fillId="0" borderId="0" xfId="0" applyAlignment="1">
      <alignment wrapText="1"/>
    </xf>
    <xf numFmtId="0" fontId="0" fillId="5" borderId="1" xfId="0" applyFill="1" applyBorder="1" applyAlignment="1">
      <alignment wrapText="1"/>
    </xf>
    <xf numFmtId="0" fontId="0" fillId="0" borderId="0" xfId="0" applyFill="1" applyBorder="1" applyAlignment="1">
      <alignment wrapText="1"/>
    </xf>
    <xf numFmtId="0" fontId="3" fillId="7" borderId="19" xfId="0" applyFont="1" applyFill="1" applyBorder="1" applyAlignment="1">
      <alignment horizontal="left" vertical="center"/>
    </xf>
    <xf numFmtId="0" fontId="0" fillId="7" borderId="15" xfId="0" applyFill="1" applyBorder="1"/>
    <xf numFmtId="0" fontId="0" fillId="4" borderId="15" xfId="0" applyFill="1" applyBorder="1"/>
    <xf numFmtId="0" fontId="26" fillId="4" borderId="41" xfId="0" applyFont="1" applyFill="1" applyBorder="1" applyAlignment="1">
      <alignment horizontal="center" wrapText="1"/>
    </xf>
    <xf numFmtId="9" fontId="28" fillId="4" borderId="1" xfId="1" applyFont="1" applyFill="1" applyBorder="1" applyAlignment="1">
      <alignment horizontal="center" vertical="center"/>
    </xf>
    <xf numFmtId="0" fontId="28" fillId="4" borderId="64" xfId="0" applyFont="1" applyFill="1" applyBorder="1" applyAlignment="1">
      <alignment vertical="top"/>
    </xf>
    <xf numFmtId="0" fontId="29" fillId="4" borderId="16" xfId="0" applyFont="1" applyFill="1" applyBorder="1" applyAlignment="1">
      <alignment vertical="top"/>
    </xf>
    <xf numFmtId="0" fontId="29" fillId="4" borderId="24" xfId="0" applyFont="1" applyFill="1" applyBorder="1" applyAlignment="1">
      <alignment vertical="top"/>
    </xf>
    <xf numFmtId="0" fontId="29" fillId="4" borderId="15" xfId="0" applyFont="1" applyFill="1" applyBorder="1"/>
    <xf numFmtId="0" fontId="5" fillId="2" borderId="0" xfId="5" applyFill="1" applyBorder="1"/>
    <xf numFmtId="0" fontId="5" fillId="2" borderId="0" xfId="5" applyFill="1"/>
    <xf numFmtId="0" fontId="8" fillId="2" borderId="0" xfId="5" applyFont="1" applyFill="1"/>
    <xf numFmtId="0" fontId="3" fillId="4" borderId="41" xfId="0" applyFont="1" applyFill="1" applyBorder="1" applyAlignment="1">
      <alignment horizontal="center" vertical="center"/>
    </xf>
    <xf numFmtId="0" fontId="0" fillId="8" borderId="0" xfId="0" applyFill="1"/>
    <xf numFmtId="0" fontId="0" fillId="8" borderId="0" xfId="0" applyFill="1" applyBorder="1" applyAlignment="1">
      <alignment vertical="center"/>
    </xf>
    <xf numFmtId="0" fontId="0" fillId="8" borderId="0" xfId="0" applyFill="1" applyAlignment="1">
      <alignment vertical="center"/>
    </xf>
    <xf numFmtId="0" fontId="3" fillId="8" borderId="0" xfId="0" applyFont="1" applyFill="1" applyAlignment="1">
      <alignment horizontal="left" vertical="center"/>
    </xf>
    <xf numFmtId="0" fontId="21" fillId="0" borderId="0" xfId="0" applyFont="1"/>
    <xf numFmtId="0" fontId="33" fillId="0" borderId="0" xfId="0" applyFont="1"/>
    <xf numFmtId="0" fontId="0" fillId="0" borderId="56" xfId="0" applyBorder="1"/>
    <xf numFmtId="0" fontId="0" fillId="0" borderId="16" xfId="0" applyBorder="1"/>
    <xf numFmtId="0" fontId="0" fillId="0" borderId="50" xfId="0" applyBorder="1"/>
    <xf numFmtId="0" fontId="0" fillId="0" borderId="0" xfId="0" applyBorder="1"/>
    <xf numFmtId="0" fontId="0" fillId="0" borderId="58" xfId="0" applyBorder="1"/>
    <xf numFmtId="0" fontId="0" fillId="0" borderId="60" xfId="0" applyBorder="1"/>
    <xf numFmtId="0" fontId="0" fillId="0" borderId="18" xfId="0" applyBorder="1"/>
    <xf numFmtId="0" fontId="0" fillId="0" borderId="22" xfId="0" applyBorder="1"/>
    <xf numFmtId="0" fontId="0" fillId="0" borderId="0" xfId="0" applyBorder="1" applyAlignment="1"/>
    <xf numFmtId="9" fontId="33" fillId="0" borderId="0" xfId="0" applyNumberFormat="1" applyFont="1"/>
    <xf numFmtId="0" fontId="34" fillId="5" borderId="1" xfId="0" applyFont="1" applyFill="1" applyBorder="1"/>
    <xf numFmtId="0" fontId="34" fillId="5" borderId="1" xfId="0" applyFont="1" applyFill="1" applyBorder="1" applyAlignment="1">
      <alignment wrapText="1"/>
    </xf>
    <xf numFmtId="0" fontId="33" fillId="5" borderId="1" xfId="0" applyFont="1" applyFill="1" applyBorder="1" applyAlignment="1">
      <alignment wrapText="1"/>
    </xf>
    <xf numFmtId="9" fontId="0" fillId="0" borderId="0" xfId="0" applyNumberFormat="1" applyAlignment="1">
      <alignment horizontal="right"/>
    </xf>
    <xf numFmtId="0" fontId="3" fillId="0" borderId="1" xfId="0" applyFont="1" applyBorder="1"/>
    <xf numFmtId="0" fontId="3" fillId="0" borderId="1" xfId="0" applyFont="1" applyBorder="1" applyAlignment="1">
      <alignment wrapText="1"/>
    </xf>
    <xf numFmtId="0" fontId="3" fillId="0" borderId="1" xfId="0" applyFont="1" applyBorder="1" applyAlignment="1">
      <alignment horizontal="center" wrapText="1"/>
    </xf>
    <xf numFmtId="0" fontId="3" fillId="8" borderId="0" xfId="0" applyFont="1" applyFill="1"/>
    <xf numFmtId="0" fontId="3" fillId="0" borderId="1" xfId="0" applyFont="1" applyBorder="1" applyAlignment="1">
      <alignment horizontal="left" wrapText="1"/>
    </xf>
    <xf numFmtId="0" fontId="3" fillId="0" borderId="1" xfId="0" applyFont="1" applyBorder="1" applyAlignment="1">
      <alignment horizontal="left"/>
    </xf>
    <xf numFmtId="0" fontId="0" fillId="8" borderId="0" xfId="0" applyFill="1" applyBorder="1"/>
    <xf numFmtId="164" fontId="19" fillId="0" borderId="9" xfId="0" applyNumberFormat="1" applyFont="1" applyFill="1" applyBorder="1" applyAlignment="1">
      <alignment horizontal="center" wrapText="1"/>
    </xf>
    <xf numFmtId="0" fontId="0" fillId="2" borderId="0" xfId="0" applyFill="1"/>
    <xf numFmtId="0" fontId="0" fillId="0" borderId="0" xfId="0" applyFill="1" applyBorder="1" applyAlignment="1"/>
    <xf numFmtId="0" fontId="0" fillId="0" borderId="1" xfId="0" applyBorder="1" applyAlignment="1">
      <alignment horizontal="center" wrapText="1"/>
    </xf>
    <xf numFmtId="0" fontId="0" fillId="0" borderId="0" xfId="0" applyAlignment="1">
      <alignment horizontal="right"/>
    </xf>
    <xf numFmtId="0" fontId="33" fillId="0" borderId="0" xfId="0" applyFont="1" applyAlignment="1">
      <alignment horizontal="right"/>
    </xf>
    <xf numFmtId="9" fontId="33" fillId="0" borderId="0" xfId="0" applyNumberFormat="1" applyFont="1" applyAlignment="1">
      <alignment horizontal="right"/>
    </xf>
    <xf numFmtId="0" fontId="33" fillId="0" borderId="0" xfId="0" applyNumberFormat="1" applyFont="1"/>
    <xf numFmtId="0" fontId="37" fillId="8" borderId="0" xfId="8" applyFill="1"/>
    <xf numFmtId="9" fontId="33" fillId="0" borderId="0" xfId="1" applyFont="1"/>
    <xf numFmtId="0" fontId="33" fillId="0" borderId="61" xfId="0" applyFont="1" applyBorder="1" applyAlignment="1">
      <alignment horizontal="right"/>
    </xf>
    <xf numFmtId="9" fontId="33" fillId="0" borderId="61" xfId="0" applyNumberFormat="1" applyFont="1" applyBorder="1" applyAlignment="1">
      <alignment horizontal="right"/>
    </xf>
    <xf numFmtId="0" fontId="8" fillId="0" borderId="3" xfId="0" applyFont="1" applyBorder="1" applyAlignment="1">
      <alignment horizontal="right"/>
    </xf>
    <xf numFmtId="1" fontId="0" fillId="0" borderId="11" xfId="0" applyNumberFormat="1" applyBorder="1"/>
    <xf numFmtId="1" fontId="0" fillId="0" borderId="23" xfId="0" applyNumberFormat="1" applyBorder="1"/>
    <xf numFmtId="0" fontId="8" fillId="0" borderId="51" xfId="0" applyFont="1" applyBorder="1" applyAlignment="1">
      <alignment horizontal="right"/>
    </xf>
    <xf numFmtId="0" fontId="0" fillId="0" borderId="28" xfId="0" applyBorder="1"/>
    <xf numFmtId="0" fontId="8" fillId="0" borderId="1" xfId="0" applyFont="1" applyBorder="1" applyAlignment="1">
      <alignment horizontal="center" wrapText="1"/>
    </xf>
    <xf numFmtId="9" fontId="33" fillId="0" borderId="0" xfId="0" applyNumberFormat="1" applyFont="1" applyBorder="1" applyAlignment="1">
      <alignment horizontal="right"/>
    </xf>
    <xf numFmtId="0" fontId="33" fillId="0" borderId="0" xfId="0" applyFont="1" applyFill="1" applyBorder="1"/>
    <xf numFmtId="0" fontId="33" fillId="0" borderId="0" xfId="0" applyFont="1" applyFill="1" applyBorder="1" applyAlignment="1">
      <alignment horizontal="center"/>
    </xf>
    <xf numFmtId="0" fontId="33" fillId="0" borderId="0" xfId="0" applyFont="1" applyFill="1" applyBorder="1" applyAlignment="1">
      <alignment horizontal="center" wrapText="1"/>
    </xf>
    <xf numFmtId="9" fontId="33" fillId="0" borderId="0" xfId="0" applyNumberFormat="1" applyFont="1" applyFill="1" applyBorder="1" applyAlignment="1">
      <alignment horizontal="right"/>
    </xf>
    <xf numFmtId="0" fontId="33" fillId="0" borderId="61" xfId="0" applyNumberFormat="1" applyFont="1" applyBorder="1"/>
    <xf numFmtId="0" fontId="33" fillId="0" borderId="61" xfId="0" applyFont="1" applyBorder="1"/>
    <xf numFmtId="0" fontId="3" fillId="0" borderId="0" xfId="0" applyFont="1" applyFill="1" applyBorder="1" applyAlignment="1">
      <alignment horizontal="right"/>
    </xf>
    <xf numFmtId="0" fontId="35" fillId="0" borderId="0" xfId="0" applyFont="1" applyFill="1" applyBorder="1" applyAlignment="1">
      <alignment horizontal="right"/>
    </xf>
    <xf numFmtId="0" fontId="35" fillId="0" borderId="0" xfId="0" applyFont="1" applyAlignment="1">
      <alignment horizontal="right"/>
    </xf>
    <xf numFmtId="9" fontId="0" fillId="0" borderId="61" xfId="0" applyNumberFormat="1" applyBorder="1" applyAlignment="1">
      <alignment horizontal="right"/>
    </xf>
    <xf numFmtId="0" fontId="0" fillId="8" borderId="35" xfId="0" applyFill="1" applyBorder="1"/>
    <xf numFmtId="0" fontId="0" fillId="8" borderId="2" xfId="0" applyFill="1" applyBorder="1"/>
    <xf numFmtId="0" fontId="0" fillId="8" borderId="36" xfId="0" applyFill="1" applyBorder="1"/>
    <xf numFmtId="0" fontId="0" fillId="8" borderId="3" xfId="0" applyFill="1" applyBorder="1"/>
    <xf numFmtId="0" fontId="0" fillId="8" borderId="4" xfId="0" applyFill="1" applyBorder="1"/>
    <xf numFmtId="0" fontId="0" fillId="8" borderId="5" xfId="0" applyFill="1" applyBorder="1"/>
    <xf numFmtId="0" fontId="0" fillId="8" borderId="6" xfId="0" applyFill="1" applyBorder="1"/>
    <xf numFmtId="0" fontId="0" fillId="8" borderId="7" xfId="0" applyFill="1" applyBorder="1"/>
    <xf numFmtId="2" fontId="3" fillId="4" borderId="17" xfId="1" applyNumberFormat="1" applyFont="1" applyFill="1" applyBorder="1" applyAlignment="1">
      <alignment horizontal="center" vertical="center"/>
    </xf>
    <xf numFmtId="2" fontId="3" fillId="4" borderId="52" xfId="9" applyNumberFormat="1" applyFont="1" applyFill="1" applyBorder="1" applyAlignment="1">
      <alignment horizontal="center" vertical="center"/>
    </xf>
    <xf numFmtId="2" fontId="3" fillId="4" borderId="52" xfId="0" applyNumberFormat="1" applyFont="1" applyFill="1" applyBorder="1" applyAlignment="1">
      <alignment horizontal="center" vertical="center"/>
    </xf>
    <xf numFmtId="2" fontId="0" fillId="0" borderId="0" xfId="0" applyNumberFormat="1" applyAlignment="1">
      <alignment horizontal="right"/>
    </xf>
    <xf numFmtId="2" fontId="0" fillId="0" borderId="61" xfId="0" applyNumberFormat="1" applyBorder="1" applyAlignment="1">
      <alignment horizontal="right"/>
    </xf>
    <xf numFmtId="0" fontId="35" fillId="0" borderId="0" xfId="0" applyFont="1"/>
    <xf numFmtId="9" fontId="28" fillId="4" borderId="17" xfId="1" applyFont="1" applyFill="1" applyBorder="1" applyAlignment="1">
      <alignment horizontal="center" vertical="center"/>
    </xf>
    <xf numFmtId="164" fontId="19" fillId="4" borderId="1" xfId="0" applyNumberFormat="1" applyFont="1" applyFill="1" applyBorder="1" applyAlignment="1">
      <alignment horizontal="center" wrapText="1"/>
    </xf>
    <xf numFmtId="0" fontId="21" fillId="4" borderId="15" xfId="0" applyFont="1" applyFill="1" applyBorder="1"/>
    <xf numFmtId="0" fontId="40" fillId="4" borderId="1" xfId="0" applyFont="1" applyFill="1" applyBorder="1" applyAlignment="1">
      <alignment horizontal="right" vertical="center"/>
    </xf>
    <xf numFmtId="0" fontId="34" fillId="5" borderId="26" xfId="0" applyFont="1" applyFill="1" applyBorder="1"/>
    <xf numFmtId="9" fontId="0" fillId="0" borderId="50" xfId="0" applyNumberFormat="1" applyBorder="1" applyAlignment="1">
      <alignment horizontal="right"/>
    </xf>
    <xf numFmtId="9" fontId="0" fillId="0" borderId="0" xfId="0" applyNumberFormat="1" applyBorder="1" applyAlignment="1">
      <alignment horizontal="right"/>
    </xf>
    <xf numFmtId="9" fontId="0" fillId="0" borderId="69" xfId="0" applyNumberFormat="1" applyBorder="1" applyAlignment="1">
      <alignment horizontal="right"/>
    </xf>
    <xf numFmtId="0" fontId="33" fillId="0" borderId="50" xfId="0" applyFont="1" applyBorder="1" applyAlignment="1">
      <alignment horizontal="right"/>
    </xf>
    <xf numFmtId="0" fontId="33" fillId="0" borderId="0" xfId="0" applyFont="1" applyBorder="1" applyAlignment="1">
      <alignment horizontal="right"/>
    </xf>
    <xf numFmtId="0" fontId="33" fillId="0" borderId="58" xfId="0" applyFont="1" applyBorder="1" applyAlignment="1">
      <alignment horizontal="right"/>
    </xf>
    <xf numFmtId="9" fontId="33" fillId="0" borderId="50" xfId="0" applyNumberFormat="1" applyFont="1" applyBorder="1" applyAlignment="1">
      <alignment horizontal="right"/>
    </xf>
    <xf numFmtId="0" fontId="33" fillId="0" borderId="69" xfId="0" applyFont="1" applyBorder="1" applyAlignment="1">
      <alignment horizontal="right"/>
    </xf>
    <xf numFmtId="0" fontId="33" fillId="0" borderId="63" xfId="0" applyFont="1" applyBorder="1" applyAlignment="1">
      <alignment horizontal="right"/>
    </xf>
    <xf numFmtId="9" fontId="33" fillId="0" borderId="69" xfId="0" applyNumberFormat="1" applyFont="1" applyBorder="1" applyAlignment="1">
      <alignment horizontal="right"/>
    </xf>
    <xf numFmtId="9" fontId="33" fillId="0" borderId="58" xfId="0" applyNumberFormat="1" applyFont="1" applyBorder="1" applyAlignment="1">
      <alignment horizontal="right"/>
    </xf>
    <xf numFmtId="9" fontId="33" fillId="0" borderId="63" xfId="0" applyNumberFormat="1" applyFont="1" applyBorder="1" applyAlignment="1">
      <alignment horizontal="right"/>
    </xf>
    <xf numFmtId="2" fontId="33" fillId="0" borderId="0" xfId="0" applyNumberFormat="1" applyFont="1" applyAlignment="1">
      <alignment horizontal="right"/>
    </xf>
    <xf numFmtId="2" fontId="33" fillId="0" borderId="61" xfId="0" applyNumberFormat="1" applyFont="1" applyBorder="1" applyAlignment="1">
      <alignment horizontal="right"/>
    </xf>
    <xf numFmtId="2" fontId="33" fillId="0" borderId="0" xfId="0" applyNumberFormat="1" applyFont="1"/>
    <xf numFmtId="2" fontId="33" fillId="0" borderId="61" xfId="0" applyNumberFormat="1" applyFont="1" applyBorder="1"/>
    <xf numFmtId="2" fontId="0" fillId="0" borderId="0" xfId="0" applyNumberFormat="1"/>
    <xf numFmtId="9" fontId="0" fillId="0" borderId="0" xfId="0" applyNumberFormat="1"/>
    <xf numFmtId="0" fontId="41" fillId="4" borderId="1" xfId="0" applyFont="1" applyFill="1" applyBorder="1" applyAlignment="1">
      <alignment horizontal="right" vertical="center" wrapText="1"/>
    </xf>
    <xf numFmtId="0" fontId="8" fillId="0" borderId="75" xfId="0" applyFont="1" applyBorder="1" applyAlignment="1">
      <alignment horizontal="center" wrapText="1"/>
    </xf>
    <xf numFmtId="0" fontId="43" fillId="0" borderId="55" xfId="0" applyFont="1" applyBorder="1" applyAlignment="1">
      <alignment horizontal="center" vertical="center" wrapText="1"/>
    </xf>
    <xf numFmtId="0" fontId="8" fillId="0" borderId="11" xfId="0" applyFont="1" applyBorder="1" applyAlignment="1">
      <alignment horizontal="right"/>
    </xf>
    <xf numFmtId="0" fontId="8" fillId="0" borderId="23" xfId="0" applyFont="1" applyBorder="1" applyAlignment="1">
      <alignment horizontal="right"/>
    </xf>
    <xf numFmtId="0" fontId="8" fillId="0" borderId="23" xfId="6" applyNumberFormat="1" applyFont="1" applyBorder="1" applyAlignment="1">
      <alignment horizontal="right"/>
    </xf>
    <xf numFmtId="1" fontId="0" fillId="0" borderId="28" xfId="0" applyNumberFormat="1" applyBorder="1"/>
    <xf numFmtId="0" fontId="35" fillId="0" borderId="1" xfId="0" applyFont="1" applyBorder="1" applyAlignment="1"/>
    <xf numFmtId="0" fontId="3" fillId="0" borderId="17" xfId="0" applyFont="1" applyBorder="1" applyAlignment="1">
      <alignment horizontal="center"/>
    </xf>
    <xf numFmtId="0" fontId="33" fillId="5" borderId="0" xfId="0" applyFont="1" applyFill="1" applyBorder="1" applyAlignment="1">
      <alignment horizontal="left"/>
    </xf>
    <xf numFmtId="2" fontId="21" fillId="0" borderId="0" xfId="0" applyNumberFormat="1" applyFont="1" applyAlignment="1">
      <alignment horizontal="right"/>
    </xf>
    <xf numFmtId="0" fontId="21" fillId="0" borderId="0" xfId="0" applyFont="1" applyAlignment="1">
      <alignment horizontal="right"/>
    </xf>
    <xf numFmtId="9" fontId="21" fillId="0" borderId="0" xfId="0" applyNumberFormat="1" applyFont="1" applyAlignment="1">
      <alignment horizontal="right"/>
    </xf>
    <xf numFmtId="2" fontId="21" fillId="0" borderId="61" xfId="0" applyNumberFormat="1" applyFont="1" applyBorder="1" applyAlignment="1">
      <alignment horizontal="right"/>
    </xf>
    <xf numFmtId="9" fontId="21" fillId="0" borderId="61" xfId="0" applyNumberFormat="1" applyFont="1" applyBorder="1" applyAlignment="1">
      <alignment horizontal="right"/>
    </xf>
    <xf numFmtId="0" fontId="33" fillId="0" borderId="1" xfId="0" applyFont="1" applyBorder="1" applyAlignment="1">
      <alignment horizontal="right"/>
    </xf>
    <xf numFmtId="0" fontId="0" fillId="0" borderId="0" xfId="0" applyFont="1" applyAlignment="1">
      <alignment horizontal="right" vertical="center"/>
    </xf>
    <xf numFmtId="0" fontId="0" fillId="0" borderId="0" xfId="0" applyFill="1" applyBorder="1"/>
    <xf numFmtId="0" fontId="21" fillId="0" borderId="0" xfId="0" applyFont="1" applyFill="1" applyBorder="1" applyAlignment="1">
      <alignment vertical="center" wrapText="1"/>
    </xf>
    <xf numFmtId="0" fontId="0" fillId="0" borderId="24" xfId="0" applyBorder="1"/>
    <xf numFmtId="0" fontId="21" fillId="0" borderId="50" xfId="0" applyFont="1" applyFill="1" applyBorder="1" applyAlignment="1">
      <alignment vertical="center" wrapText="1"/>
    </xf>
    <xf numFmtId="0" fontId="21" fillId="0" borderId="58" xfId="0" applyFont="1" applyFill="1" applyBorder="1" applyAlignment="1">
      <alignment vertical="center" wrapText="1"/>
    </xf>
    <xf numFmtId="0" fontId="0" fillId="0" borderId="50" xfId="0" applyFill="1" applyBorder="1"/>
    <xf numFmtId="0" fontId="0" fillId="0" borderId="58" xfId="0" applyFill="1" applyBorder="1"/>
    <xf numFmtId="0" fontId="0" fillId="0" borderId="60" xfId="0" applyFill="1" applyBorder="1"/>
    <xf numFmtId="0" fontId="0" fillId="0" borderId="18" xfId="0" applyFill="1" applyBorder="1"/>
    <xf numFmtId="0" fontId="0" fillId="0" borderId="22" xfId="0" applyFill="1" applyBorder="1"/>
    <xf numFmtId="0" fontId="0" fillId="3" borderId="26" xfId="0" applyFill="1" applyBorder="1" applyAlignment="1">
      <alignment horizontal="left" vertical="top"/>
    </xf>
    <xf numFmtId="0" fontId="0" fillId="3" borderId="14" xfId="0" applyFill="1" applyBorder="1" applyAlignment="1">
      <alignment horizontal="left" vertical="top"/>
    </xf>
    <xf numFmtId="0" fontId="0" fillId="3" borderId="17" xfId="0" applyFill="1" applyBorder="1" applyAlignment="1">
      <alignment horizontal="left" vertical="top"/>
    </xf>
    <xf numFmtId="0" fontId="0" fillId="3" borderId="14" xfId="0" applyFill="1" applyBorder="1" applyAlignment="1">
      <alignment horizontal="left" vertical="top" wrapText="1"/>
    </xf>
    <xf numFmtId="0" fontId="0" fillId="3" borderId="17" xfId="0" applyFill="1" applyBorder="1" applyAlignment="1">
      <alignment horizontal="left" vertical="top" wrapText="1"/>
    </xf>
    <xf numFmtId="0" fontId="0" fillId="0" borderId="0" xfId="0" applyAlignment="1"/>
    <xf numFmtId="0" fontId="0" fillId="3" borderId="0" xfId="0" applyFill="1" applyBorder="1" applyAlignment="1">
      <alignment wrapText="1"/>
    </xf>
    <xf numFmtId="0" fontId="36" fillId="4" borderId="23" xfId="0" applyFont="1" applyFill="1" applyBorder="1" applyAlignment="1">
      <alignment horizontal="right" vertical="center" wrapText="1"/>
    </xf>
    <xf numFmtId="9" fontId="0" fillId="0" borderId="0" xfId="1" applyFont="1"/>
    <xf numFmtId="0" fontId="26" fillId="4" borderId="9" xfId="0" applyFont="1" applyFill="1" applyBorder="1" applyAlignment="1">
      <alignment horizontal="center" vertical="center" wrapText="1"/>
    </xf>
    <xf numFmtId="0" fontId="26" fillId="4" borderId="70" xfId="0" applyFont="1" applyFill="1" applyBorder="1" applyAlignment="1">
      <alignment horizontal="center" vertical="center" wrapText="1"/>
    </xf>
    <xf numFmtId="0" fontId="49" fillId="4" borderId="39" xfId="0" quotePrefix="1" applyFont="1" applyFill="1" applyBorder="1" applyAlignment="1">
      <alignment horizontal="right" vertical="center" wrapText="1"/>
    </xf>
    <xf numFmtId="9" fontId="26" fillId="4" borderId="30" xfId="1" applyFont="1" applyFill="1" applyBorder="1" applyAlignment="1">
      <alignment horizontal="right" vertical="center"/>
    </xf>
    <xf numFmtId="0" fontId="49" fillId="4" borderId="8" xfId="0" quotePrefix="1" applyFont="1" applyFill="1" applyBorder="1" applyAlignment="1">
      <alignment horizontal="right" vertical="center" wrapText="1"/>
    </xf>
    <xf numFmtId="9" fontId="26" fillId="4" borderId="1" xfId="1" applyFont="1" applyFill="1" applyBorder="1" applyAlignment="1">
      <alignment horizontal="right" vertical="center"/>
    </xf>
    <xf numFmtId="0" fontId="49" fillId="4" borderId="28" xfId="0" applyFont="1" applyFill="1" applyBorder="1" applyAlignment="1">
      <alignment horizontal="right" vertical="center"/>
    </xf>
    <xf numFmtId="9" fontId="3" fillId="0" borderId="11" xfId="1" applyFont="1" applyFill="1" applyBorder="1" applyAlignment="1">
      <alignment horizontal="center" vertical="center"/>
    </xf>
    <xf numFmtId="9" fontId="38" fillId="0" borderId="11" xfId="1" applyFont="1" applyFill="1" applyBorder="1" applyAlignment="1">
      <alignment horizontal="center" vertical="center"/>
    </xf>
    <xf numFmtId="0" fontId="23" fillId="7" borderId="23" xfId="0" applyFont="1" applyFill="1" applyBorder="1" applyAlignment="1">
      <alignment horizontal="center" vertical="center" wrapText="1"/>
    </xf>
    <xf numFmtId="0" fontId="45" fillId="7" borderId="21" xfId="0" applyFont="1" applyFill="1" applyBorder="1"/>
    <xf numFmtId="0" fontId="45" fillId="0" borderId="1" xfId="0" applyFont="1" applyFill="1" applyBorder="1" applyAlignment="1">
      <alignment horizontal="center"/>
    </xf>
    <xf numFmtId="0" fontId="48" fillId="7" borderId="1" xfId="0" applyFont="1" applyFill="1" applyBorder="1" applyAlignment="1">
      <alignment horizontal="center"/>
    </xf>
    <xf numFmtId="0" fontId="45" fillId="0" borderId="15" xfId="0" applyFont="1" applyBorder="1"/>
    <xf numFmtId="2" fontId="23" fillId="7" borderId="1" xfId="0" applyNumberFormat="1" applyFont="1" applyFill="1" applyBorder="1" applyAlignment="1">
      <alignment horizontal="center"/>
    </xf>
    <xf numFmtId="2" fontId="48" fillId="7" borderId="1" xfId="0" applyNumberFormat="1" applyFont="1" applyFill="1" applyBorder="1" applyAlignment="1">
      <alignment horizontal="center"/>
    </xf>
    <xf numFmtId="0" fontId="48" fillId="7" borderId="1" xfId="0" applyFont="1" applyFill="1" applyBorder="1" applyAlignment="1">
      <alignment horizontal="center" vertical="center"/>
    </xf>
    <xf numFmtId="0" fontId="48" fillId="7" borderId="11" xfId="0" applyFont="1" applyFill="1" applyBorder="1" applyAlignment="1">
      <alignment horizontal="center" vertical="center"/>
    </xf>
    <xf numFmtId="0" fontId="23" fillId="7" borderId="40" xfId="0" applyFont="1" applyFill="1" applyBorder="1" applyAlignment="1">
      <alignment horizontal="center" vertical="center" wrapText="1"/>
    </xf>
    <xf numFmtId="0" fontId="45" fillId="0" borderId="9" xfId="0" applyFont="1" applyFill="1" applyBorder="1" applyAlignment="1">
      <alignment horizontal="center"/>
    </xf>
    <xf numFmtId="0" fontId="48" fillId="7" borderId="9" xfId="0" applyFont="1" applyFill="1" applyBorder="1" applyAlignment="1">
      <alignment horizontal="center" vertical="center"/>
    </xf>
    <xf numFmtId="0" fontId="45" fillId="0" borderId="70" xfId="0" applyFont="1" applyBorder="1"/>
    <xf numFmtId="0" fontId="45" fillId="7" borderId="15" xfId="0" applyFont="1" applyFill="1" applyBorder="1"/>
    <xf numFmtId="0" fontId="45" fillId="7" borderId="42" xfId="0" applyFont="1" applyFill="1" applyBorder="1"/>
    <xf numFmtId="0" fontId="0" fillId="4" borderId="1" xfId="0" applyFont="1" applyFill="1" applyBorder="1" applyAlignment="1">
      <alignment horizontal="right" vertical="center"/>
    </xf>
    <xf numFmtId="0" fontId="0" fillId="0" borderId="0" xfId="0" applyFill="1" applyBorder="1" applyAlignment="1">
      <alignment vertical="center" wrapText="1"/>
    </xf>
    <xf numFmtId="0" fontId="0" fillId="11" borderId="76" xfId="0" applyFill="1" applyBorder="1" applyAlignment="1">
      <alignment horizontal="left" vertical="center" wrapText="1" indent="1"/>
    </xf>
    <xf numFmtId="0" fontId="0" fillId="11" borderId="29" xfId="0" applyFill="1" applyBorder="1" applyAlignment="1">
      <alignment horizontal="left" vertical="center" wrapText="1" indent="1"/>
    </xf>
    <xf numFmtId="0" fontId="0" fillId="11" borderId="1" xfId="0" applyFill="1" applyBorder="1" applyAlignment="1">
      <alignment horizontal="left" vertical="center" wrapText="1" indent="1"/>
    </xf>
    <xf numFmtId="0" fontId="0" fillId="7" borderId="8" xfId="0" applyFill="1" applyBorder="1" applyAlignment="1">
      <alignment horizontal="left" vertical="center" wrapText="1" indent="1"/>
    </xf>
    <xf numFmtId="0" fontId="6" fillId="7" borderId="76" xfId="0" applyFont="1" applyFill="1" applyBorder="1" applyAlignment="1">
      <alignment horizontal="left" vertical="center" wrapText="1" indent="1"/>
    </xf>
    <xf numFmtId="0" fontId="0" fillId="4" borderId="8" xfId="0" applyFill="1" applyBorder="1" applyAlignment="1">
      <alignment horizontal="center" vertical="center" wrapText="1"/>
    </xf>
    <xf numFmtId="0" fontId="0" fillId="4" borderId="31" xfId="0" applyFill="1" applyBorder="1" applyAlignment="1">
      <alignment horizontal="center" vertical="center" wrapText="1"/>
    </xf>
    <xf numFmtId="0" fontId="6" fillId="7" borderId="1" xfId="0" applyFont="1" applyFill="1" applyBorder="1" applyAlignment="1">
      <alignment horizontal="center" vertical="center" wrapText="1"/>
    </xf>
    <xf numFmtId="0" fontId="0" fillId="10" borderId="0" xfId="0" applyFill="1"/>
    <xf numFmtId="0" fontId="0" fillId="10" borderId="0" xfId="0" applyFill="1" applyAlignment="1"/>
    <xf numFmtId="0" fontId="0" fillId="11" borderId="26" xfId="0" applyFill="1" applyBorder="1" applyAlignment="1">
      <alignment horizontal="center" vertical="top" wrapText="1"/>
    </xf>
    <xf numFmtId="0" fontId="0" fillId="11" borderId="1" xfId="0" applyFill="1" applyBorder="1" applyAlignment="1">
      <alignment vertical="top" wrapText="1"/>
    </xf>
    <xf numFmtId="0" fontId="0" fillId="11" borderId="76" xfId="0" applyFill="1" applyBorder="1" applyAlignment="1">
      <alignment vertical="top" wrapText="1"/>
    </xf>
    <xf numFmtId="0" fontId="0" fillId="11" borderId="27" xfId="0" applyFill="1" applyBorder="1" applyAlignment="1">
      <alignment horizontal="center" vertical="top" wrapText="1"/>
    </xf>
    <xf numFmtId="0" fontId="0" fillId="11" borderId="28" xfId="0" applyFill="1" applyBorder="1" applyAlignment="1">
      <alignment vertical="top" wrapText="1"/>
    </xf>
    <xf numFmtId="0" fontId="0" fillId="11" borderId="29" xfId="0" applyFill="1" applyBorder="1" applyAlignment="1">
      <alignment vertical="top" wrapText="1"/>
    </xf>
    <xf numFmtId="0" fontId="0" fillId="11" borderId="14" xfId="0" applyFill="1" applyBorder="1" applyAlignment="1">
      <alignment horizontal="center" vertical="center" wrapText="1"/>
    </xf>
    <xf numFmtId="0" fontId="0" fillId="11" borderId="12" xfId="0" applyFill="1" applyBorder="1" applyAlignment="1">
      <alignment horizontal="center" vertical="center" wrapText="1"/>
    </xf>
    <xf numFmtId="0" fontId="0" fillId="11" borderId="28" xfId="0" applyFill="1" applyBorder="1" applyAlignment="1">
      <alignment horizontal="left" vertical="center" wrapText="1" indent="1"/>
    </xf>
    <xf numFmtId="0" fontId="0" fillId="5" borderId="14" xfId="0" applyFill="1" applyBorder="1" applyAlignment="1">
      <alignment horizontal="center" vertical="center" wrapText="1"/>
    </xf>
    <xf numFmtId="0" fontId="0" fillId="5" borderId="1" xfId="0" applyFill="1" applyBorder="1" applyAlignment="1">
      <alignment horizontal="left" vertical="center" wrapText="1" indent="1"/>
    </xf>
    <xf numFmtId="0" fontId="0" fillId="5" borderId="76" xfId="0" applyFill="1" applyBorder="1" applyAlignment="1">
      <alignment horizontal="left" vertical="center" wrapText="1" indent="1"/>
    </xf>
    <xf numFmtId="0" fontId="0" fillId="5" borderId="1" xfId="0" applyFill="1" applyBorder="1" applyAlignment="1">
      <alignment horizontal="center" vertical="center" wrapText="1"/>
    </xf>
    <xf numFmtId="0" fontId="8" fillId="5" borderId="8" xfId="0" applyFont="1" applyFill="1" applyBorder="1" applyAlignment="1">
      <alignment horizontal="left" vertical="center" indent="1"/>
    </xf>
    <xf numFmtId="0" fontId="8" fillId="11" borderId="8" xfId="0" applyFont="1" applyFill="1" applyBorder="1" applyAlignment="1">
      <alignment horizontal="left" vertical="center" indent="1"/>
    </xf>
    <xf numFmtId="0" fontId="55" fillId="8" borderId="0" xfId="0" applyFont="1" applyFill="1"/>
    <xf numFmtId="0" fontId="9" fillId="13" borderId="8" xfId="0" applyFont="1" applyFill="1" applyBorder="1" applyAlignment="1">
      <alignment horizontal="left" vertical="center" wrapText="1" indent="1"/>
    </xf>
    <xf numFmtId="0" fontId="9" fillId="13" borderId="1" xfId="0" applyFont="1" applyFill="1" applyBorder="1" applyAlignment="1">
      <alignment horizontal="left" vertical="center" wrapText="1" indent="1"/>
    </xf>
    <xf numFmtId="0" fontId="9" fillId="13" borderId="76" xfId="0" applyFont="1" applyFill="1" applyBorder="1" applyAlignment="1">
      <alignment horizontal="left" vertical="center" wrapText="1" indent="1"/>
    </xf>
    <xf numFmtId="0" fontId="3" fillId="8" borderId="35" xfId="0" applyFont="1" applyFill="1" applyBorder="1" applyAlignment="1">
      <alignment vertical="center"/>
    </xf>
    <xf numFmtId="0" fontId="3" fillId="0" borderId="8" xfId="0" applyFont="1" applyFill="1" applyBorder="1" applyAlignment="1">
      <alignment horizontal="right" indent="1"/>
    </xf>
    <xf numFmtId="0" fontId="3" fillId="0" borderId="76" xfId="0" applyFont="1" applyBorder="1" applyAlignment="1">
      <alignment horizontal="left"/>
    </xf>
    <xf numFmtId="0" fontId="37" fillId="0" borderId="8" xfId="8" quotePrefix="1" applyFill="1" applyBorder="1" applyAlignment="1">
      <alignment horizontal="right"/>
    </xf>
    <xf numFmtId="0" fontId="37" fillId="0" borderId="20" xfId="8" applyBorder="1"/>
    <xf numFmtId="0" fontId="0" fillId="0" borderId="4" xfId="0" applyBorder="1"/>
    <xf numFmtId="0" fontId="37" fillId="0" borderId="4" xfId="8" applyBorder="1"/>
    <xf numFmtId="0" fontId="37" fillId="0" borderId="31" xfId="8" quotePrefix="1" applyFill="1" applyBorder="1" applyAlignment="1">
      <alignment horizontal="right"/>
    </xf>
    <xf numFmtId="0" fontId="0" fillId="0" borderId="82" xfId="0" applyBorder="1"/>
    <xf numFmtId="0" fontId="0" fillId="0" borderId="6" xfId="0" applyBorder="1"/>
    <xf numFmtId="0" fontId="0" fillId="0" borderId="6" xfId="0" applyBorder="1" applyAlignment="1"/>
    <xf numFmtId="0" fontId="0" fillId="0" borderId="7" xfId="0" applyBorder="1"/>
    <xf numFmtId="0" fontId="0" fillId="5" borderId="23" xfId="0" applyFill="1" applyBorder="1" applyAlignment="1">
      <alignment wrapText="1"/>
    </xf>
    <xf numFmtId="0" fontId="21" fillId="0" borderId="1" xfId="0" applyFont="1" applyFill="1" applyBorder="1" applyAlignment="1" applyProtection="1">
      <alignment horizontal="center" vertical="center"/>
      <protection locked="0"/>
    </xf>
    <xf numFmtId="0" fontId="21" fillId="0" borderId="15" xfId="0" applyFont="1" applyBorder="1" applyAlignment="1" applyProtection="1">
      <alignment wrapText="1"/>
      <protection locked="0"/>
    </xf>
    <xf numFmtId="0" fontId="0" fillId="0" borderId="30" xfId="0" applyFont="1" applyFill="1" applyBorder="1" applyAlignment="1" applyProtection="1">
      <alignment horizontal="right" vertical="center"/>
      <protection locked="0"/>
    </xf>
    <xf numFmtId="0" fontId="0" fillId="0" borderId="1" xfId="0" applyFont="1" applyFill="1" applyBorder="1" applyAlignment="1" applyProtection="1">
      <alignment horizontal="right" vertical="center"/>
      <protection locked="0"/>
    </xf>
    <xf numFmtId="0" fontId="0" fillId="0" borderId="26" xfId="0" applyFont="1" applyFill="1" applyBorder="1" applyAlignment="1" applyProtection="1">
      <alignment vertical="center"/>
      <protection locked="0"/>
    </xf>
    <xf numFmtId="0" fontId="0" fillId="0" borderId="27" xfId="0" applyFont="1" applyFill="1" applyBorder="1" applyAlignment="1" applyProtection="1">
      <alignment vertical="center"/>
      <protection locked="0"/>
    </xf>
    <xf numFmtId="0" fontId="0" fillId="0" borderId="21" xfId="0" applyFont="1" applyFill="1" applyBorder="1" applyAlignment="1" applyProtection="1">
      <alignment horizontal="center" vertical="center"/>
      <protection locked="0"/>
    </xf>
    <xf numFmtId="0" fontId="0" fillId="0" borderId="1" xfId="0" applyFont="1" applyFill="1" applyBorder="1" applyAlignment="1" applyProtection="1">
      <alignment horizontal="center" vertical="center"/>
      <protection locked="0"/>
    </xf>
    <xf numFmtId="0" fontId="0" fillId="0" borderId="11" xfId="0" applyFont="1" applyFill="1" applyBorder="1" applyAlignment="1" applyProtection="1">
      <alignment horizontal="center" vertical="center"/>
      <protection locked="0"/>
    </xf>
    <xf numFmtId="0" fontId="0" fillId="0" borderId="15" xfId="0" applyFont="1" applyBorder="1" applyAlignment="1" applyProtection="1">
      <alignment wrapText="1"/>
      <protection locked="0"/>
    </xf>
    <xf numFmtId="0" fontId="0" fillId="0" borderId="42" xfId="0" applyFont="1" applyBorder="1" applyAlignment="1" applyProtection="1">
      <alignment wrapText="1"/>
      <protection locked="0"/>
    </xf>
    <xf numFmtId="0" fontId="45" fillId="0" borderId="1" xfId="0" applyFont="1" applyFill="1" applyBorder="1" applyAlignment="1" applyProtection="1">
      <alignment horizontal="center"/>
      <protection locked="0"/>
    </xf>
    <xf numFmtId="0" fontId="45" fillId="0" borderId="11" xfId="0" applyFont="1" applyFill="1" applyBorder="1" applyAlignment="1" applyProtection="1">
      <alignment horizontal="center"/>
      <protection locked="0"/>
    </xf>
    <xf numFmtId="0" fontId="45" fillId="0" borderId="15" xfId="0" applyFont="1" applyBorder="1" applyAlignment="1" applyProtection="1">
      <alignment wrapText="1"/>
      <protection locked="0"/>
    </xf>
    <xf numFmtId="0" fontId="45" fillId="0" borderId="20" xfId="0" applyFont="1" applyBorder="1" applyAlignment="1" applyProtection="1">
      <alignment wrapText="1"/>
      <protection locked="0"/>
    </xf>
    <xf numFmtId="0" fontId="45" fillId="0" borderId="9" xfId="0" applyFont="1" applyFill="1" applyBorder="1" applyAlignment="1" applyProtection="1">
      <alignment horizontal="center"/>
      <protection locked="0"/>
    </xf>
    <xf numFmtId="0" fontId="45" fillId="0" borderId="70" xfId="0" applyFont="1" applyBorder="1" applyAlignment="1" applyProtection="1">
      <alignment wrapText="1"/>
      <protection locked="0"/>
    </xf>
    <xf numFmtId="0" fontId="0" fillId="0" borderId="1" xfId="0" applyFont="1" applyFill="1" applyBorder="1" applyAlignment="1" applyProtection="1">
      <alignment horizontal="center"/>
      <protection locked="0"/>
    </xf>
    <xf numFmtId="0" fontId="0" fillId="0" borderId="15" xfId="0" applyBorder="1" applyAlignment="1" applyProtection="1">
      <alignment wrapText="1"/>
      <protection locked="0"/>
    </xf>
    <xf numFmtId="0" fontId="0" fillId="0" borderId="70" xfId="0" applyBorder="1" applyAlignment="1" applyProtection="1">
      <alignment wrapText="1"/>
      <protection locked="0"/>
    </xf>
    <xf numFmtId="0" fontId="0" fillId="0" borderId="19" xfId="0" applyBorder="1" applyAlignment="1" applyProtection="1">
      <alignment wrapText="1"/>
      <protection locked="0"/>
    </xf>
    <xf numFmtId="0" fontId="0" fillId="0" borderId="10" xfId="0" applyBorder="1" applyAlignment="1" applyProtection="1">
      <alignment vertical="center" wrapText="1"/>
      <protection locked="0"/>
    </xf>
    <xf numFmtId="0" fontId="0" fillId="3" borderId="19" xfId="0" applyFill="1" applyBorder="1" applyAlignment="1" applyProtection="1">
      <alignment wrapText="1"/>
      <protection locked="0"/>
    </xf>
    <xf numFmtId="0" fontId="0" fillId="0" borderId="15" xfId="0" applyBorder="1" applyAlignment="1" applyProtection="1">
      <alignment vertical="center" wrapText="1"/>
      <protection locked="0"/>
    </xf>
    <xf numFmtId="0" fontId="0" fillId="0" borderId="21" xfId="0" applyFill="1" applyBorder="1" applyAlignment="1" applyProtection="1">
      <protection locked="0"/>
    </xf>
    <xf numFmtId="0" fontId="0" fillId="0" borderId="29" xfId="0" applyBorder="1" applyAlignment="1" applyProtection="1">
      <alignment wrapText="1"/>
      <protection locked="0"/>
    </xf>
    <xf numFmtId="0" fontId="45" fillId="0" borderId="28" xfId="0" applyFont="1" applyFill="1" applyBorder="1" applyAlignment="1" applyProtection="1">
      <alignment horizontal="center"/>
      <protection locked="0"/>
    </xf>
    <xf numFmtId="0" fontId="45" fillId="0" borderId="42" xfId="0" applyFont="1" applyBorder="1" applyAlignment="1" applyProtection="1">
      <alignment wrapText="1"/>
      <protection locked="0"/>
    </xf>
    <xf numFmtId="0" fontId="4" fillId="4" borderId="17" xfId="0" applyFont="1" applyFill="1" applyBorder="1" applyAlignment="1" applyProtection="1">
      <alignment horizontal="left" vertical="center" wrapText="1"/>
      <protection locked="0"/>
    </xf>
    <xf numFmtId="0" fontId="0" fillId="4" borderId="76" xfId="0" applyFill="1" applyBorder="1" applyAlignment="1" applyProtection="1">
      <alignment horizontal="left" vertical="center" wrapText="1"/>
      <protection locked="0"/>
    </xf>
    <xf numFmtId="0" fontId="0" fillId="4" borderId="17" xfId="0" applyFill="1" applyBorder="1" applyAlignment="1" applyProtection="1">
      <alignment horizontal="left" vertical="center" wrapText="1"/>
      <protection locked="0"/>
    </xf>
    <xf numFmtId="0" fontId="0" fillId="4" borderId="28" xfId="0" applyFill="1" applyBorder="1" applyAlignment="1" applyProtection="1">
      <alignment horizontal="left" vertical="center" wrapText="1"/>
      <protection locked="0"/>
    </xf>
    <xf numFmtId="0" fontId="0" fillId="4" borderId="29" xfId="0" applyFill="1" applyBorder="1" applyAlignment="1" applyProtection="1">
      <alignment horizontal="left" vertical="center" wrapText="1"/>
      <protection locked="0"/>
    </xf>
    <xf numFmtId="0" fontId="0" fillId="4" borderId="28" xfId="0" applyFill="1" applyBorder="1" applyAlignment="1" applyProtection="1">
      <alignment horizontal="left" vertical="center" wrapText="1"/>
      <protection locked="0"/>
    </xf>
    <xf numFmtId="0" fontId="6" fillId="7" borderId="1" xfId="0" applyFont="1" applyFill="1" applyBorder="1" applyAlignment="1">
      <alignment horizontal="center" vertical="center" wrapText="1"/>
    </xf>
    <xf numFmtId="0" fontId="0" fillId="4" borderId="17" xfId="0" applyFill="1" applyBorder="1" applyAlignment="1" applyProtection="1">
      <alignment horizontal="left" vertical="center" wrapText="1"/>
      <protection locked="0"/>
    </xf>
    <xf numFmtId="0" fontId="57" fillId="0" borderId="8" xfId="8" quotePrefix="1" applyFont="1" applyFill="1" applyBorder="1" applyAlignment="1">
      <alignment horizontal="right"/>
    </xf>
    <xf numFmtId="0" fontId="0" fillId="0" borderId="1" xfId="0" applyBorder="1"/>
    <xf numFmtId="0" fontId="34" fillId="0" borderId="1" xfId="0" applyFont="1" applyBorder="1"/>
    <xf numFmtId="0" fontId="34" fillId="5" borderId="1" xfId="0" applyFont="1" applyFill="1" applyBorder="1" applyAlignment="1">
      <alignment horizontal="center" wrapText="1"/>
    </xf>
    <xf numFmtId="0" fontId="34" fillId="5" borderId="76" xfId="0" applyFont="1" applyFill="1" applyBorder="1" applyAlignment="1">
      <alignment wrapText="1"/>
    </xf>
    <xf numFmtId="0" fontId="34" fillId="0" borderId="76" xfId="0" applyFont="1" applyBorder="1"/>
    <xf numFmtId="0" fontId="34" fillId="0" borderId="28" xfId="0" applyFont="1" applyBorder="1"/>
    <xf numFmtId="0" fontId="34" fillId="0" borderId="29" xfId="0" applyFont="1" applyBorder="1"/>
    <xf numFmtId="0" fontId="37" fillId="8" borderId="0" xfId="8" applyFill="1" applyAlignment="1">
      <alignment vertical="center"/>
    </xf>
    <xf numFmtId="0" fontId="34" fillId="5" borderId="1" xfId="0" applyFont="1" applyFill="1" applyBorder="1" applyAlignment="1">
      <alignment horizontal="center"/>
    </xf>
    <xf numFmtId="0" fontId="34" fillId="5" borderId="1" xfId="0" applyFont="1" applyFill="1" applyBorder="1" applyAlignment="1"/>
    <xf numFmtId="0" fontId="34" fillId="5" borderId="47" xfId="0" applyFont="1" applyFill="1" applyBorder="1" applyAlignment="1">
      <alignment horizontal="left" wrapText="1"/>
    </xf>
    <xf numFmtId="0" fontId="34" fillId="5" borderId="21" xfId="0" applyFont="1" applyFill="1" applyBorder="1" applyAlignment="1">
      <alignment horizontal="center" wrapText="1"/>
    </xf>
    <xf numFmtId="14" fontId="34" fillId="5" borderId="1" xfId="0" applyNumberFormat="1" applyFont="1" applyFill="1" applyBorder="1" applyAlignment="1">
      <alignment wrapText="1"/>
    </xf>
    <xf numFmtId="0" fontId="57" fillId="0" borderId="31" xfId="8" quotePrefix="1" applyFont="1" applyFill="1" applyBorder="1" applyAlignment="1">
      <alignment horizontal="right"/>
    </xf>
    <xf numFmtId="0" fontId="34" fillId="5" borderId="1" xfId="0" applyFont="1" applyFill="1" applyBorder="1" applyAlignment="1">
      <alignment horizontal="left"/>
    </xf>
    <xf numFmtId="14" fontId="34" fillId="5" borderId="21" xfId="0" applyNumberFormat="1" applyFont="1" applyFill="1" applyBorder="1" applyAlignment="1">
      <alignment wrapText="1"/>
    </xf>
    <xf numFmtId="0" fontId="34" fillId="5" borderId="21" xfId="0" applyFont="1" applyFill="1" applyBorder="1" applyAlignment="1">
      <alignment horizontal="center"/>
    </xf>
    <xf numFmtId="14" fontId="34" fillId="0" borderId="1" xfId="0" applyNumberFormat="1" applyFont="1" applyBorder="1"/>
    <xf numFmtId="0" fontId="34" fillId="5" borderId="23" xfId="0" applyFont="1" applyFill="1" applyBorder="1" applyAlignment="1">
      <alignment horizontal="center" wrapText="1"/>
    </xf>
    <xf numFmtId="0" fontId="34" fillId="5" borderId="21" xfId="0" applyFont="1" applyFill="1" applyBorder="1" applyAlignment="1">
      <alignment wrapText="1"/>
    </xf>
    <xf numFmtId="0" fontId="34" fillId="5" borderId="47" xfId="0" applyFont="1" applyFill="1" applyBorder="1" applyAlignment="1">
      <alignment wrapText="1"/>
    </xf>
    <xf numFmtId="0" fontId="36" fillId="5" borderId="1" xfId="0" applyFont="1" applyFill="1" applyBorder="1" applyAlignment="1">
      <alignment wrapText="1"/>
    </xf>
    <xf numFmtId="0" fontId="3" fillId="3" borderId="26" xfId="0" applyFont="1" applyFill="1" applyBorder="1" applyAlignment="1">
      <alignment horizontal="left" vertical="top" wrapText="1"/>
    </xf>
    <xf numFmtId="0" fontId="4" fillId="2" borderId="0" xfId="5" applyFont="1" applyFill="1"/>
    <xf numFmtId="0" fontId="0" fillId="0" borderId="21" xfId="0" applyFill="1" applyBorder="1" applyProtection="1">
      <protection locked="0"/>
    </xf>
    <xf numFmtId="0" fontId="0" fillId="0" borderId="1" xfId="0" applyFill="1" applyBorder="1" applyAlignment="1">
      <alignment vertical="center" wrapText="1"/>
    </xf>
    <xf numFmtId="0" fontId="0" fillId="0" borderId="1" xfId="0" applyFill="1" applyBorder="1" applyAlignment="1">
      <alignment horizontal="right" vertical="center" wrapText="1"/>
    </xf>
    <xf numFmtId="164" fontId="19" fillId="0" borderId="11" xfId="0" applyNumberFormat="1" applyFont="1" applyFill="1" applyBorder="1" applyAlignment="1">
      <alignment horizontal="center" wrapText="1"/>
    </xf>
    <xf numFmtId="0" fontId="0" fillId="0" borderId="11" xfId="0" applyFill="1" applyBorder="1" applyProtection="1">
      <protection locked="0"/>
    </xf>
    <xf numFmtId="0" fontId="0" fillId="0" borderId="25" xfId="0" applyBorder="1" applyAlignment="1" applyProtection="1">
      <alignment wrapText="1"/>
      <protection locked="0"/>
    </xf>
    <xf numFmtId="0" fontId="0" fillId="0" borderId="28" xfId="0" applyFill="1" applyBorder="1" applyProtection="1">
      <protection locked="0"/>
    </xf>
    <xf numFmtId="0" fontId="0" fillId="0" borderId="76" xfId="0" applyBorder="1" applyAlignment="1" applyProtection="1">
      <alignment wrapText="1"/>
      <protection locked="0"/>
    </xf>
    <xf numFmtId="0" fontId="0" fillId="7" borderId="21" xfId="0" applyFill="1" applyBorder="1" applyProtection="1">
      <protection locked="0"/>
    </xf>
    <xf numFmtId="0" fontId="0" fillId="7" borderId="0" xfId="0" applyFill="1" applyBorder="1" applyAlignment="1">
      <alignment horizontal="right" vertical="center" wrapText="1"/>
    </xf>
    <xf numFmtId="0" fontId="20" fillId="7" borderId="1" xfId="0" applyFont="1" applyFill="1" applyBorder="1" applyAlignment="1">
      <alignment horizontal="center" vertical="center" wrapText="1"/>
    </xf>
    <xf numFmtId="0" fontId="20" fillId="7" borderId="11" xfId="0" applyFont="1" applyFill="1" applyBorder="1" applyAlignment="1" applyProtection="1">
      <alignment horizontal="center"/>
      <protection locked="0"/>
    </xf>
    <xf numFmtId="0" fontId="58" fillId="7" borderId="58" xfId="0" applyFont="1" applyFill="1" applyBorder="1" applyAlignment="1">
      <alignment horizontal="right" vertical="center" wrapText="1"/>
    </xf>
    <xf numFmtId="0" fontId="20" fillId="7" borderId="21" xfId="0" applyFont="1" applyFill="1" applyBorder="1" applyAlignment="1" applyProtection="1">
      <alignment horizontal="center" vertical="top"/>
      <protection locked="0"/>
    </xf>
    <xf numFmtId="0" fontId="58" fillId="7" borderId="22" xfId="0" applyFont="1" applyFill="1" applyBorder="1" applyAlignment="1">
      <alignment horizontal="right" vertical="center" wrapText="1"/>
    </xf>
    <xf numFmtId="0" fontId="0" fillId="7" borderId="22" xfId="0" applyFill="1" applyBorder="1" applyAlignment="1">
      <alignment horizontal="center" vertical="center" wrapText="1"/>
    </xf>
    <xf numFmtId="0" fontId="0" fillId="7" borderId="79" xfId="0" applyFill="1" applyBorder="1" applyAlignment="1" applyProtection="1">
      <alignment wrapText="1"/>
      <protection locked="0"/>
    </xf>
    <xf numFmtId="0" fontId="0" fillId="7" borderId="76" xfId="0" applyFill="1" applyBorder="1" applyAlignment="1" applyProtection="1">
      <alignment wrapText="1"/>
      <protection locked="0"/>
    </xf>
    <xf numFmtId="0" fontId="0" fillId="0" borderId="76" xfId="0" applyFill="1" applyBorder="1" applyAlignment="1" applyProtection="1">
      <alignment wrapText="1"/>
      <protection locked="0"/>
    </xf>
    <xf numFmtId="0" fontId="3" fillId="14" borderId="33" xfId="0" applyFont="1" applyFill="1" applyBorder="1" applyAlignment="1">
      <alignment horizontal="center" vertical="center"/>
    </xf>
    <xf numFmtId="0" fontId="0" fillId="14" borderId="41" xfId="0" applyFill="1" applyBorder="1"/>
    <xf numFmtId="0" fontId="45" fillId="14" borderId="8" xfId="0" applyFont="1" applyFill="1" applyBorder="1" applyAlignment="1">
      <alignment horizontal="left" vertical="center"/>
    </xf>
    <xf numFmtId="0" fontId="45" fillId="14" borderId="31" xfId="0" applyFont="1" applyFill="1" applyBorder="1" applyAlignment="1">
      <alignment horizontal="left" vertical="center"/>
    </xf>
    <xf numFmtId="0" fontId="0" fillId="0" borderId="0" xfId="0" applyAlignment="1">
      <alignment horizontal="center" vertical="center"/>
    </xf>
    <xf numFmtId="2" fontId="3" fillId="7" borderId="21" xfId="0" applyNumberFormat="1" applyFont="1" applyFill="1" applyBorder="1" applyAlignment="1" applyProtection="1">
      <alignment horizontal="center" vertical="center"/>
    </xf>
    <xf numFmtId="2" fontId="3" fillId="3" borderId="76" xfId="0" applyNumberFormat="1" applyFont="1" applyFill="1" applyBorder="1" applyAlignment="1" applyProtection="1">
      <alignment horizontal="left" vertical="center" wrapText="1"/>
      <protection locked="0"/>
    </xf>
    <xf numFmtId="164" fontId="0" fillId="0" borderId="0" xfId="0" applyNumberFormat="1" applyAlignment="1">
      <alignment horizontal="center" vertical="center"/>
    </xf>
    <xf numFmtId="0" fontId="0" fillId="0" borderId="1" xfId="8" applyFont="1" applyBorder="1"/>
    <xf numFmtId="0" fontId="33" fillId="0" borderId="1" xfId="0" applyFont="1" applyBorder="1" applyAlignment="1">
      <alignment wrapText="1"/>
    </xf>
    <xf numFmtId="0" fontId="33" fillId="0" borderId="1" xfId="0" applyFont="1" applyFill="1" applyBorder="1" applyAlignment="1">
      <alignment horizontal="right"/>
    </xf>
    <xf numFmtId="0" fontId="33" fillId="0" borderId="21" xfId="0" applyFont="1" applyBorder="1" applyAlignment="1">
      <alignment wrapText="1"/>
    </xf>
    <xf numFmtId="0" fontId="39" fillId="8" borderId="2" xfId="0" applyFont="1" applyFill="1" applyBorder="1" applyAlignment="1">
      <alignment horizontal="center" vertical="center"/>
    </xf>
    <xf numFmtId="0" fontId="33" fillId="8" borderId="0" xfId="0" applyFont="1" applyFill="1" applyBorder="1"/>
    <xf numFmtId="0" fontId="59" fillId="8" borderId="3" xfId="0" applyFont="1" applyFill="1" applyBorder="1" applyAlignment="1">
      <alignment horizontal="left" vertical="center" indent="1"/>
    </xf>
    <xf numFmtId="0" fontId="59" fillId="8" borderId="35" xfId="0" applyFont="1" applyFill="1" applyBorder="1" applyAlignment="1">
      <alignment horizontal="left" vertical="center" indent="1"/>
    </xf>
    <xf numFmtId="0" fontId="4" fillId="0" borderId="3" xfId="0" applyFont="1" applyFill="1" applyBorder="1" applyAlignment="1">
      <alignment horizontal="right"/>
    </xf>
    <xf numFmtId="0" fontId="33" fillId="0" borderId="11" xfId="0" applyFont="1" applyBorder="1" applyAlignment="1">
      <alignment horizontal="right"/>
    </xf>
    <xf numFmtId="0" fontId="0" fillId="0" borderId="33" xfId="0" applyBorder="1"/>
    <xf numFmtId="0" fontId="0" fillId="0" borderId="33" xfId="0" applyBorder="1" applyAlignment="1">
      <alignment horizontal="right"/>
    </xf>
    <xf numFmtId="0" fontId="0" fillId="5" borderId="0" xfId="0" applyFill="1" applyBorder="1" applyAlignment="1">
      <alignment wrapText="1"/>
    </xf>
    <xf numFmtId="165" fontId="0" fillId="0" borderId="23" xfId="0" applyNumberFormat="1" applyFill="1" applyBorder="1"/>
    <xf numFmtId="0" fontId="33" fillId="0" borderId="11" xfId="0" applyFont="1" applyBorder="1" applyAlignment="1">
      <alignment wrapText="1"/>
    </xf>
    <xf numFmtId="0" fontId="33" fillId="0" borderId="23" xfId="0" applyFont="1" applyBorder="1" applyAlignment="1">
      <alignment wrapText="1"/>
    </xf>
    <xf numFmtId="166" fontId="0" fillId="0" borderId="0" xfId="0" applyNumberFormat="1"/>
    <xf numFmtId="9" fontId="0" fillId="8" borderId="0" xfId="0" applyNumberFormat="1" applyFill="1"/>
    <xf numFmtId="9" fontId="0" fillId="8" borderId="0" xfId="1" applyFont="1" applyFill="1"/>
    <xf numFmtId="10" fontId="33" fillId="0" borderId="0" xfId="0" applyNumberFormat="1" applyFont="1"/>
    <xf numFmtId="166" fontId="33" fillId="0" borderId="0" xfId="0" applyNumberFormat="1" applyFont="1"/>
    <xf numFmtId="164" fontId="34" fillId="0" borderId="1" xfId="0" applyNumberFormat="1" applyFont="1" applyBorder="1"/>
    <xf numFmtId="164" fontId="34" fillId="0" borderId="28" xfId="0" applyNumberFormat="1" applyFont="1" applyBorder="1"/>
    <xf numFmtId="0" fontId="34" fillId="0" borderId="1" xfId="0" applyNumberFormat="1" applyFont="1" applyBorder="1"/>
    <xf numFmtId="0" fontId="34" fillId="0" borderId="28" xfId="0" applyNumberFormat="1" applyFont="1" applyBorder="1"/>
    <xf numFmtId="0" fontId="2" fillId="0" borderId="1" xfId="8" quotePrefix="1" applyFont="1" applyBorder="1"/>
    <xf numFmtId="14" fontId="0" fillId="0" borderId="0" xfId="0" applyNumberFormat="1" applyBorder="1" applyAlignment="1">
      <alignment horizontal="right"/>
    </xf>
    <xf numFmtId="14" fontId="0" fillId="0" borderId="6" xfId="0" applyNumberFormat="1" applyBorder="1" applyAlignment="1">
      <alignment horizontal="right"/>
    </xf>
    <xf numFmtId="0" fontId="45" fillId="8" borderId="0" xfId="0" applyFont="1" applyFill="1" applyBorder="1"/>
    <xf numFmtId="9" fontId="45" fillId="0" borderId="1" xfId="0" applyNumberFormat="1" applyFont="1" applyFill="1" applyBorder="1" applyAlignment="1">
      <alignment vertical="top" wrapText="1"/>
    </xf>
    <xf numFmtId="0" fontId="45" fillId="8" borderId="16" xfId="0" applyFont="1" applyFill="1" applyBorder="1" applyAlignment="1">
      <alignment wrapText="1"/>
    </xf>
    <xf numFmtId="0" fontId="45" fillId="8" borderId="0" xfId="0" applyFont="1" applyFill="1" applyBorder="1" applyAlignment="1">
      <alignment wrapText="1"/>
    </xf>
    <xf numFmtId="0" fontId="45" fillId="8" borderId="18" xfId="0" applyFont="1" applyFill="1" applyBorder="1" applyAlignment="1">
      <alignment horizontal="left"/>
    </xf>
    <xf numFmtId="0" fontId="45" fillId="8" borderId="18" xfId="0" applyFont="1" applyFill="1" applyBorder="1" applyAlignment="1">
      <alignment horizontal="center"/>
    </xf>
    <xf numFmtId="0" fontId="45" fillId="8" borderId="0" xfId="0" applyFont="1" applyFill="1" applyBorder="1" applyAlignment="1">
      <alignment horizontal="left"/>
    </xf>
    <xf numFmtId="0" fontId="45" fillId="8" borderId="0" xfId="0" applyFont="1" applyFill="1" applyBorder="1" applyAlignment="1">
      <alignment horizontal="center"/>
    </xf>
    <xf numFmtId="0" fontId="45" fillId="8" borderId="0" xfId="0" applyFont="1" applyFill="1" applyBorder="1" applyAlignment="1">
      <alignment horizontal="right" indent="1"/>
    </xf>
    <xf numFmtId="0" fontId="23" fillId="8" borderId="0" xfId="0" applyFont="1" applyFill="1" applyBorder="1"/>
    <xf numFmtId="0" fontId="23" fillId="8" borderId="0" xfId="0" applyFont="1" applyFill="1" applyBorder="1" applyAlignment="1">
      <alignment wrapText="1"/>
    </xf>
    <xf numFmtId="0" fontId="23" fillId="8" borderId="0" xfId="0" applyFont="1" applyFill="1" applyBorder="1" applyAlignment="1">
      <alignment horizontal="center" wrapText="1"/>
    </xf>
    <xf numFmtId="0" fontId="23" fillId="8" borderId="0" xfId="0" applyFont="1" applyFill="1" applyBorder="1" applyAlignment="1">
      <alignment horizontal="left" wrapText="1"/>
    </xf>
    <xf numFmtId="0" fontId="23" fillId="8" borderId="0" xfId="0" applyFont="1" applyFill="1" applyBorder="1" applyAlignment="1">
      <alignment horizontal="left"/>
    </xf>
    <xf numFmtId="0" fontId="45" fillId="8" borderId="0" xfId="0" quotePrefix="1" applyFont="1" applyFill="1" applyBorder="1" applyAlignment="1">
      <alignment horizontal="right"/>
    </xf>
    <xf numFmtId="0" fontId="45" fillId="8" borderId="16" xfId="0" applyFont="1" applyFill="1" applyBorder="1"/>
    <xf numFmtId="0" fontId="23" fillId="8" borderId="0" xfId="0" applyFont="1" applyFill="1" applyBorder="1" applyAlignment="1">
      <alignment vertical="center"/>
    </xf>
    <xf numFmtId="0" fontId="45" fillId="8" borderId="0" xfId="0" applyFont="1" applyFill="1" applyBorder="1" applyAlignment="1">
      <alignment vertical="center"/>
    </xf>
    <xf numFmtId="0" fontId="45" fillId="0" borderId="1" xfId="0" applyFont="1" applyFill="1" applyBorder="1" applyAlignment="1">
      <alignment wrapText="1"/>
    </xf>
    <xf numFmtId="0" fontId="45" fillId="8" borderId="0" xfId="0" applyFont="1" applyFill="1" applyBorder="1" applyAlignment="1"/>
    <xf numFmtId="0" fontId="45" fillId="8" borderId="16" xfId="0" applyFont="1" applyFill="1" applyBorder="1" applyAlignment="1"/>
    <xf numFmtId="0" fontId="45" fillId="8" borderId="35" xfId="0" applyFont="1" applyFill="1" applyBorder="1"/>
    <xf numFmtId="0" fontId="45" fillId="8" borderId="2" xfId="0" applyFont="1" applyFill="1" applyBorder="1"/>
    <xf numFmtId="0" fontId="61" fillId="8" borderId="2" xfId="8" applyFont="1" applyFill="1" applyBorder="1"/>
    <xf numFmtId="0" fontId="45" fillId="8" borderId="36" xfId="0" applyFont="1" applyFill="1" applyBorder="1"/>
    <xf numFmtId="0" fontId="45" fillId="8" borderId="3" xfId="0" applyFont="1" applyFill="1" applyBorder="1"/>
    <xf numFmtId="0" fontId="61" fillId="8" borderId="0" xfId="8" applyFont="1" applyFill="1" applyBorder="1"/>
    <xf numFmtId="0" fontId="45" fillId="8" borderId="4" xfId="0" applyFont="1" applyFill="1" applyBorder="1"/>
    <xf numFmtId="0" fontId="23" fillId="8" borderId="0" xfId="0" applyFont="1" applyFill="1" applyBorder="1" applyAlignment="1">
      <alignment horizontal="right" indent="2"/>
    </xf>
    <xf numFmtId="0" fontId="51" fillId="8" borderId="3" xfId="0" applyFont="1" applyFill="1" applyBorder="1"/>
    <xf numFmtId="0" fontId="23" fillId="8" borderId="0" xfId="0" applyFont="1" applyFill="1" applyBorder="1" applyAlignment="1">
      <alignment horizontal="right" indent="1"/>
    </xf>
    <xf numFmtId="9" fontId="45" fillId="8" borderId="49" xfId="0" applyNumberFormat="1" applyFont="1" applyFill="1" applyBorder="1" applyAlignment="1">
      <alignment wrapText="1"/>
    </xf>
    <xf numFmtId="0" fontId="62" fillId="8" borderId="0" xfId="0" applyFont="1" applyFill="1" applyBorder="1" applyAlignment="1">
      <alignment horizontal="right"/>
    </xf>
    <xf numFmtId="0" fontId="45" fillId="8" borderId="4" xfId="0" applyFont="1" applyFill="1" applyBorder="1" applyAlignment="1">
      <alignment wrapText="1"/>
    </xf>
    <xf numFmtId="0" fontId="23" fillId="8" borderId="3" xfId="0" applyFont="1" applyFill="1" applyBorder="1" applyAlignment="1">
      <alignment horizontal="right" indent="1"/>
    </xf>
    <xf numFmtId="0" fontId="62" fillId="8" borderId="3" xfId="0" applyFont="1" applyFill="1" applyBorder="1" applyAlignment="1">
      <alignment horizontal="right"/>
    </xf>
    <xf numFmtId="0" fontId="45" fillId="8" borderId="3" xfId="0" applyFont="1" applyFill="1" applyBorder="1" applyAlignment="1">
      <alignment horizontal="right" indent="1"/>
    </xf>
    <xf numFmtId="9" fontId="45" fillId="8" borderId="4" xfId="0" applyNumberFormat="1" applyFont="1" applyFill="1" applyBorder="1"/>
    <xf numFmtId="0" fontId="62" fillId="8" borderId="0" xfId="0" applyFont="1" applyFill="1" applyBorder="1" applyAlignment="1">
      <alignment horizontal="right" indent="1"/>
    </xf>
    <xf numFmtId="0" fontId="56" fillId="8" borderId="3" xfId="0" applyFont="1" applyFill="1" applyBorder="1"/>
    <xf numFmtId="0" fontId="56" fillId="8" borderId="3" xfId="0" applyFont="1" applyFill="1" applyBorder="1" applyAlignment="1">
      <alignment horizontal="left"/>
    </xf>
    <xf numFmtId="9" fontId="3" fillId="0" borderId="1" xfId="0" applyNumberFormat="1" applyFont="1" applyBorder="1" applyAlignment="1"/>
    <xf numFmtId="9" fontId="0" fillId="0" borderId="1" xfId="0" applyNumberFormat="1" applyBorder="1" applyAlignment="1">
      <alignment horizontal="right"/>
    </xf>
    <xf numFmtId="0" fontId="4" fillId="3" borderId="0" xfId="5" applyFont="1" applyFill="1" applyBorder="1"/>
    <xf numFmtId="0" fontId="0" fillId="3" borderId="17" xfId="0" applyFill="1" applyBorder="1" applyAlignment="1">
      <alignment wrapText="1"/>
    </xf>
    <xf numFmtId="0" fontId="0" fillId="0" borderId="0" xfId="0" quotePrefix="1" applyAlignment="1">
      <alignment wrapText="1"/>
    </xf>
    <xf numFmtId="0" fontId="2" fillId="0" borderId="28" xfId="8" quotePrefix="1" applyFont="1" applyBorder="1"/>
    <xf numFmtId="0" fontId="34" fillId="5" borderId="26" xfId="0" applyFont="1" applyFill="1" applyBorder="1" applyAlignment="1">
      <alignment wrapText="1"/>
    </xf>
    <xf numFmtId="0" fontId="34" fillId="0" borderId="1" xfId="0" applyFont="1" applyFill="1" applyBorder="1" applyAlignment="1">
      <alignment wrapText="1"/>
    </xf>
    <xf numFmtId="0" fontId="36" fillId="0" borderId="1" xfId="0" applyFont="1" applyFill="1" applyBorder="1" applyAlignment="1">
      <alignment wrapText="1"/>
    </xf>
    <xf numFmtId="0" fontId="34" fillId="0" borderId="26" xfId="0" applyFont="1" applyBorder="1"/>
    <xf numFmtId="0" fontId="34" fillId="0" borderId="27" xfId="0" applyFont="1" applyBorder="1"/>
    <xf numFmtId="0" fontId="34" fillId="0" borderId="76" xfId="0" applyFont="1" applyFill="1" applyBorder="1" applyAlignment="1">
      <alignment wrapText="1"/>
    </xf>
    <xf numFmtId="0" fontId="36" fillId="0" borderId="76" xfId="0" applyFont="1" applyFill="1" applyBorder="1" applyAlignment="1">
      <alignment wrapText="1"/>
    </xf>
    <xf numFmtId="0" fontId="36" fillId="0" borderId="28" xfId="0" applyFont="1" applyFill="1" applyBorder="1" applyAlignment="1">
      <alignment wrapText="1"/>
    </xf>
    <xf numFmtId="0" fontId="36" fillId="0" borderId="29" xfId="0" applyFont="1" applyFill="1" applyBorder="1" applyAlignment="1">
      <alignment wrapText="1"/>
    </xf>
    <xf numFmtId="0" fontId="5" fillId="15" borderId="0" xfId="5" applyFill="1"/>
    <xf numFmtId="0" fontId="11" fillId="15" borderId="0" xfId="5" applyFont="1" applyFill="1" applyBorder="1" applyAlignment="1">
      <alignment vertical="center" wrapText="1"/>
    </xf>
    <xf numFmtId="0" fontId="12" fillId="15" borderId="0" xfId="5" applyFont="1" applyFill="1" applyBorder="1" applyAlignment="1">
      <alignment horizontal="center" vertical="center"/>
    </xf>
    <xf numFmtId="0" fontId="12" fillId="15" borderId="0" xfId="5" applyFont="1" applyFill="1" applyBorder="1"/>
    <xf numFmtId="0" fontId="13" fillId="15" borderId="0" xfId="5" quotePrefix="1" applyFont="1" applyFill="1" applyBorder="1" applyAlignment="1">
      <alignment vertical="center" wrapText="1"/>
    </xf>
    <xf numFmtId="0" fontId="5" fillId="15" borderId="0" xfId="5" applyFill="1" applyBorder="1"/>
    <xf numFmtId="0" fontId="15" fillId="15" borderId="0" xfId="5" applyFont="1" applyFill="1" applyBorder="1" applyAlignment="1">
      <alignment horizontal="left" vertical="center" indent="1"/>
    </xf>
    <xf numFmtId="0" fontId="11" fillId="15" borderId="0" xfId="5" applyFont="1" applyFill="1" applyBorder="1" applyAlignment="1">
      <alignment horizontal="left" vertical="center" wrapText="1"/>
    </xf>
    <xf numFmtId="0" fontId="12" fillId="15" borderId="0" xfId="5" applyFont="1" applyFill="1" applyBorder="1" applyAlignment="1">
      <alignment horizontal="left" vertical="center"/>
    </xf>
    <xf numFmtId="0" fontId="12" fillId="15" borderId="0" xfId="5" applyFont="1" applyFill="1" applyBorder="1" applyAlignment="1">
      <alignment horizontal="left"/>
    </xf>
    <xf numFmtId="0" fontId="13" fillId="15" borderId="0" xfId="5" applyFont="1" applyFill="1" applyBorder="1" applyAlignment="1">
      <alignment horizontal="left" vertical="center" wrapText="1"/>
    </xf>
    <xf numFmtId="0" fontId="13" fillId="15" borderId="0" xfId="5" quotePrefix="1" applyFont="1" applyFill="1" applyBorder="1" applyAlignment="1">
      <alignment horizontal="left" vertical="center" wrapText="1"/>
    </xf>
    <xf numFmtId="0" fontId="5" fillId="15" borderId="0" xfId="5" applyFill="1" applyBorder="1" applyAlignment="1">
      <alignment horizontal="left"/>
    </xf>
    <xf numFmtId="0" fontId="16" fillId="3" borderId="0" xfId="5" applyFont="1" applyFill="1" applyBorder="1" applyAlignment="1">
      <alignment vertical="center"/>
    </xf>
    <xf numFmtId="0" fontId="31" fillId="3" borderId="0" xfId="5" applyFont="1" applyFill="1" applyBorder="1" applyAlignment="1">
      <alignment horizontal="left" indent="1"/>
    </xf>
    <xf numFmtId="0" fontId="7" fillId="3" borderId="0" xfId="5" applyFont="1" applyFill="1" applyBorder="1" applyAlignment="1">
      <alignment wrapText="1"/>
    </xf>
    <xf numFmtId="0" fontId="4" fillId="16" borderId="0" xfId="5" applyFont="1" applyFill="1" applyBorder="1"/>
    <xf numFmtId="0" fontId="7" fillId="16" borderId="0" xfId="5" applyFont="1" applyFill="1" applyBorder="1"/>
    <xf numFmtId="0" fontId="9" fillId="16" borderId="0" xfId="5" quotePrefix="1" applyFont="1" applyFill="1" applyBorder="1" applyAlignment="1">
      <alignment vertical="center" wrapText="1"/>
    </xf>
    <xf numFmtId="0" fontId="6" fillId="16" borderId="0" xfId="5" applyFont="1" applyFill="1" applyBorder="1" applyAlignment="1">
      <alignment horizontal="left" vertical="center" indent="1"/>
    </xf>
    <xf numFmtId="0" fontId="4" fillId="16" borderId="0" xfId="5" applyFont="1" applyFill="1" applyBorder="1" applyAlignment="1">
      <alignment horizontal="center" vertical="center"/>
    </xf>
    <xf numFmtId="0" fontId="7" fillId="16" borderId="0" xfId="5" applyFont="1" applyFill="1" applyBorder="1" applyAlignment="1">
      <alignment vertical="top"/>
    </xf>
    <xf numFmtId="0" fontId="4" fillId="16" borderId="0" xfId="5" applyFont="1" applyFill="1" applyBorder="1" applyAlignment="1">
      <alignment vertical="center" wrapText="1"/>
    </xf>
    <xf numFmtId="0" fontId="10" fillId="16" borderId="0" xfId="5" applyFont="1" applyFill="1" applyBorder="1" applyAlignment="1">
      <alignment vertical="center"/>
    </xf>
    <xf numFmtId="17" fontId="6" fillId="16" borderId="0" xfId="5" applyNumberFormat="1" applyFont="1" applyFill="1" applyBorder="1" applyAlignment="1">
      <alignment horizontal="center" vertical="center"/>
    </xf>
    <xf numFmtId="0" fontId="6" fillId="16" borderId="0" xfId="5" applyFont="1" applyFill="1" applyBorder="1" applyAlignment="1">
      <alignment horizontal="center" vertical="center"/>
    </xf>
    <xf numFmtId="0" fontId="32" fillId="16" borderId="0" xfId="5" quotePrefix="1" applyFont="1" applyFill="1" applyBorder="1" applyAlignment="1">
      <alignment horizontal="center" vertical="center" wrapText="1"/>
    </xf>
    <xf numFmtId="0" fontId="17" fillId="3" borderId="0" xfId="5" applyFont="1" applyFill="1" applyBorder="1" applyAlignment="1">
      <alignment horizontal="center" vertical="center"/>
    </xf>
    <xf numFmtId="0" fontId="64" fillId="15" borderId="0" xfId="5" applyFont="1" applyFill="1" applyBorder="1" applyAlignment="1">
      <alignment horizontal="center" vertical="center" wrapText="1"/>
    </xf>
    <xf numFmtId="0" fontId="0" fillId="0" borderId="56" xfId="0" applyBorder="1" applyAlignment="1">
      <alignment horizontal="left" vertical="top" wrapText="1"/>
    </xf>
    <xf numFmtId="0" fontId="0" fillId="0" borderId="16" xfId="0" applyBorder="1" applyAlignment="1">
      <alignment horizontal="left" vertical="top" wrapText="1"/>
    </xf>
    <xf numFmtId="0" fontId="0" fillId="0" borderId="24" xfId="0" applyBorder="1" applyAlignment="1">
      <alignment horizontal="left" vertical="top" wrapText="1"/>
    </xf>
    <xf numFmtId="0" fontId="0" fillId="0" borderId="50" xfId="0" applyBorder="1" applyAlignment="1">
      <alignment horizontal="left" vertical="top" wrapText="1"/>
    </xf>
    <xf numFmtId="0" fontId="0" fillId="0" borderId="0" xfId="0" applyBorder="1" applyAlignment="1">
      <alignment horizontal="left" vertical="top" wrapText="1"/>
    </xf>
    <xf numFmtId="0" fontId="0" fillId="0" borderId="58" xfId="0" applyBorder="1" applyAlignment="1">
      <alignment horizontal="left" vertical="top" wrapText="1"/>
    </xf>
    <xf numFmtId="0" fontId="0" fillId="0" borderId="60" xfId="0" applyBorder="1" applyAlignment="1">
      <alignment horizontal="left" vertical="top" wrapText="1"/>
    </xf>
    <xf numFmtId="0" fontId="0" fillId="0" borderId="18" xfId="0" applyBorder="1" applyAlignment="1">
      <alignment horizontal="left" vertical="top" wrapText="1"/>
    </xf>
    <xf numFmtId="0" fontId="0" fillId="0" borderId="22" xfId="0" applyBorder="1" applyAlignment="1">
      <alignment horizontal="left" vertical="top" wrapText="1"/>
    </xf>
    <xf numFmtId="0" fontId="0" fillId="0" borderId="1" xfId="0" applyBorder="1" applyAlignment="1">
      <alignment horizontal="center" vertical="center"/>
    </xf>
    <xf numFmtId="0" fontId="0" fillId="0" borderId="1" xfId="0" applyBorder="1" applyAlignment="1">
      <alignment horizontal="left" vertical="top" wrapText="1"/>
    </xf>
    <xf numFmtId="0" fontId="0" fillId="0" borderId="1" xfId="0" applyBorder="1" applyAlignment="1">
      <alignment horizontal="left" vertical="top"/>
    </xf>
    <xf numFmtId="0" fontId="0" fillId="0" borderId="11" xfId="0" applyBorder="1" applyAlignment="1">
      <alignment horizontal="left" vertical="top"/>
    </xf>
    <xf numFmtId="0" fontId="0" fillId="0" borderId="50" xfId="0" applyFont="1" applyBorder="1" applyAlignment="1">
      <alignment horizontal="left" vertical="top" wrapText="1"/>
    </xf>
    <xf numFmtId="0" fontId="0" fillId="0" borderId="0" xfId="0" applyFont="1" applyBorder="1" applyAlignment="1">
      <alignment horizontal="left" vertical="top"/>
    </xf>
    <xf numFmtId="0" fontId="0" fillId="0" borderId="58" xfId="0" applyFont="1" applyBorder="1" applyAlignment="1">
      <alignment horizontal="left" vertical="top"/>
    </xf>
    <xf numFmtId="0" fontId="0" fillId="0" borderId="50" xfId="0" applyFont="1" applyBorder="1" applyAlignment="1">
      <alignment horizontal="left" vertical="top"/>
    </xf>
    <xf numFmtId="0" fontId="0" fillId="0" borderId="60" xfId="0" applyFont="1" applyBorder="1" applyAlignment="1">
      <alignment horizontal="left" vertical="top"/>
    </xf>
    <xf numFmtId="0" fontId="0" fillId="0" borderId="18" xfId="0" applyFont="1" applyBorder="1" applyAlignment="1">
      <alignment horizontal="left" vertical="top"/>
    </xf>
    <xf numFmtId="0" fontId="0" fillId="0" borderId="22" xfId="0" applyFont="1" applyBorder="1" applyAlignment="1">
      <alignment horizontal="left" vertical="top"/>
    </xf>
    <xf numFmtId="0" fontId="0" fillId="0" borderId="16" xfId="0" applyBorder="1" applyAlignment="1">
      <alignment horizontal="left" vertical="top"/>
    </xf>
    <xf numFmtId="0" fontId="0" fillId="0" borderId="24" xfId="0" applyBorder="1" applyAlignment="1">
      <alignment horizontal="left" vertical="top"/>
    </xf>
    <xf numFmtId="0" fontId="0" fillId="0" borderId="50" xfId="0" applyBorder="1" applyAlignment="1">
      <alignment horizontal="left" vertical="top"/>
    </xf>
    <xf numFmtId="0" fontId="0" fillId="0" borderId="0" xfId="0" applyBorder="1" applyAlignment="1">
      <alignment horizontal="left" vertical="top"/>
    </xf>
    <xf numFmtId="0" fontId="0" fillId="0" borderId="58" xfId="0" applyBorder="1" applyAlignment="1">
      <alignment horizontal="left" vertical="top"/>
    </xf>
    <xf numFmtId="0" fontId="0" fillId="0" borderId="50" xfId="0" applyBorder="1" applyAlignment="1">
      <alignment horizontal="center"/>
    </xf>
    <xf numFmtId="0" fontId="0" fillId="0" borderId="0" xfId="0" applyBorder="1" applyAlignment="1">
      <alignment horizontal="center"/>
    </xf>
    <xf numFmtId="0" fontId="0" fillId="0" borderId="58" xfId="0" applyBorder="1" applyAlignment="1">
      <alignment horizontal="center"/>
    </xf>
    <xf numFmtId="0" fontId="0" fillId="0" borderId="60" xfId="0" applyBorder="1" applyAlignment="1">
      <alignment horizontal="center"/>
    </xf>
    <xf numFmtId="0" fontId="0" fillId="0" borderId="18" xfId="0" applyBorder="1" applyAlignment="1">
      <alignment horizontal="center"/>
    </xf>
    <xf numFmtId="0" fontId="0" fillId="0" borderId="22" xfId="0" applyBorder="1" applyAlignment="1">
      <alignment horizontal="center"/>
    </xf>
    <xf numFmtId="0" fontId="3" fillId="0" borderId="56" xfId="0" applyFont="1" applyBorder="1" applyAlignment="1">
      <alignment horizontal="left" vertical="top" wrapText="1"/>
    </xf>
    <xf numFmtId="0" fontId="0" fillId="0" borderId="16" xfId="0" applyFont="1" applyBorder="1" applyAlignment="1">
      <alignment horizontal="left" vertical="top"/>
    </xf>
    <xf numFmtId="0" fontId="0" fillId="0" borderId="24" xfId="0" applyFont="1" applyBorder="1" applyAlignment="1">
      <alignment horizontal="left" vertical="top"/>
    </xf>
    <xf numFmtId="0" fontId="3" fillId="0" borderId="16" xfId="0" applyFont="1" applyBorder="1" applyAlignment="1">
      <alignment horizontal="left" vertical="top" wrapText="1"/>
    </xf>
    <xf numFmtId="0" fontId="3" fillId="0" borderId="24" xfId="0" applyFont="1" applyBorder="1" applyAlignment="1">
      <alignment horizontal="left" vertical="top" wrapText="1"/>
    </xf>
    <xf numFmtId="0" fontId="3" fillId="0" borderId="50" xfId="0" applyFont="1" applyBorder="1" applyAlignment="1">
      <alignment horizontal="left" vertical="top" wrapText="1"/>
    </xf>
    <xf numFmtId="0" fontId="3" fillId="0" borderId="0" xfId="0" applyFont="1" applyBorder="1" applyAlignment="1">
      <alignment horizontal="left" vertical="top" wrapText="1"/>
    </xf>
    <xf numFmtId="0" fontId="3" fillId="0" borderId="58" xfId="0" applyFont="1" applyBorder="1" applyAlignment="1">
      <alignment horizontal="left" vertical="top" wrapText="1"/>
    </xf>
    <xf numFmtId="0" fontId="3" fillId="0" borderId="60" xfId="0" applyFont="1" applyBorder="1" applyAlignment="1">
      <alignment horizontal="left" vertical="top" wrapText="1"/>
    </xf>
    <xf numFmtId="0" fontId="3" fillId="0" borderId="18" xfId="0" applyFont="1" applyBorder="1" applyAlignment="1">
      <alignment horizontal="left" vertical="top" wrapText="1"/>
    </xf>
    <xf numFmtId="0" fontId="3" fillId="0" borderId="22" xfId="0" applyFont="1" applyBorder="1" applyAlignment="1">
      <alignment horizontal="left" vertical="top" wrapText="1"/>
    </xf>
    <xf numFmtId="0" fontId="0" fillId="0" borderId="60" xfId="0" applyBorder="1" applyAlignment="1">
      <alignment horizontal="left" vertical="top"/>
    </xf>
    <xf numFmtId="0" fontId="0" fillId="0" borderId="18" xfId="0" applyBorder="1" applyAlignment="1">
      <alignment horizontal="left" vertical="top"/>
    </xf>
    <xf numFmtId="0" fontId="0" fillId="0" borderId="22" xfId="0" applyBorder="1" applyAlignment="1">
      <alignment horizontal="left" vertical="top"/>
    </xf>
    <xf numFmtId="0" fontId="65" fillId="16" borderId="0" xfId="0" applyFont="1" applyFill="1" applyAlignment="1">
      <alignment horizontal="center" vertical="center" wrapText="1"/>
    </xf>
    <xf numFmtId="0" fontId="65" fillId="16" borderId="0" xfId="0" applyFont="1" applyFill="1" applyAlignment="1">
      <alignment horizontal="center" vertical="center"/>
    </xf>
    <xf numFmtId="0" fontId="0" fillId="0" borderId="56" xfId="0" applyBorder="1" applyAlignment="1">
      <alignment horizontal="left" vertical="center" wrapText="1"/>
    </xf>
    <xf numFmtId="0" fontId="0" fillId="0" borderId="16" xfId="0" applyBorder="1" applyAlignment="1">
      <alignment horizontal="left" vertical="center"/>
    </xf>
    <xf numFmtId="0" fontId="0" fillId="0" borderId="24" xfId="0" applyBorder="1" applyAlignment="1">
      <alignment horizontal="left" vertical="center"/>
    </xf>
    <xf numFmtId="0" fontId="0" fillId="0" borderId="50" xfId="0" applyBorder="1" applyAlignment="1">
      <alignment horizontal="left" vertical="center"/>
    </xf>
    <xf numFmtId="0" fontId="0" fillId="0" borderId="0" xfId="0" applyBorder="1" applyAlignment="1">
      <alignment horizontal="left" vertical="center"/>
    </xf>
    <xf numFmtId="0" fontId="0" fillId="0" borderId="58" xfId="0" applyBorder="1" applyAlignment="1">
      <alignment horizontal="left" vertical="center"/>
    </xf>
    <xf numFmtId="0" fontId="0" fillId="0" borderId="60" xfId="0" applyBorder="1" applyAlignment="1">
      <alignment horizontal="left" vertical="center"/>
    </xf>
    <xf numFmtId="0" fontId="0" fillId="0" borderId="18" xfId="0" applyBorder="1" applyAlignment="1">
      <alignment horizontal="left" vertical="center"/>
    </xf>
    <xf numFmtId="0" fontId="0" fillId="0" borderId="22" xfId="0" applyBorder="1" applyAlignment="1">
      <alignment horizontal="left" vertical="center"/>
    </xf>
    <xf numFmtId="0" fontId="0" fillId="0" borderId="26" xfId="0" applyBorder="1" applyAlignment="1">
      <alignment horizontal="left" vertical="center" wrapText="1"/>
    </xf>
    <xf numFmtId="0" fontId="0" fillId="0" borderId="14" xfId="0" applyBorder="1" applyAlignment="1">
      <alignment horizontal="left" vertical="center" wrapText="1"/>
    </xf>
    <xf numFmtId="0" fontId="0" fillId="0" borderId="17" xfId="0" applyBorder="1" applyAlignment="1">
      <alignment horizontal="left" vertical="center" wrapText="1"/>
    </xf>
    <xf numFmtId="0" fontId="3" fillId="0" borderId="33" xfId="0" applyFont="1" applyBorder="1" applyAlignment="1">
      <alignment horizontal="center"/>
    </xf>
    <xf numFmtId="0" fontId="3" fillId="0" borderId="79" xfId="0" applyFont="1" applyBorder="1" applyAlignment="1">
      <alignment horizontal="center"/>
    </xf>
    <xf numFmtId="0" fontId="44" fillId="3" borderId="35" xfId="0" applyFont="1" applyFill="1" applyBorder="1" applyAlignment="1">
      <alignment horizontal="left" vertical="center" wrapText="1"/>
    </xf>
    <xf numFmtId="0" fontId="44" fillId="3" borderId="2" xfId="0" applyFont="1" applyFill="1" applyBorder="1" applyAlignment="1">
      <alignment horizontal="left" vertical="center"/>
    </xf>
    <xf numFmtId="0" fontId="44" fillId="3" borderId="36" xfId="0" applyFont="1" applyFill="1" applyBorder="1" applyAlignment="1">
      <alignment horizontal="left" vertical="center"/>
    </xf>
    <xf numFmtId="0" fontId="44" fillId="3" borderId="5" xfId="0" applyFont="1" applyFill="1" applyBorder="1" applyAlignment="1">
      <alignment horizontal="left" vertical="center"/>
    </xf>
    <xf numFmtId="0" fontId="44" fillId="3" borderId="6" xfId="0" applyFont="1" applyFill="1" applyBorder="1" applyAlignment="1">
      <alignment horizontal="left" vertical="center"/>
    </xf>
    <xf numFmtId="0" fontId="44" fillId="3" borderId="7" xfId="0" applyFont="1" applyFill="1" applyBorder="1" applyAlignment="1">
      <alignment horizontal="left" vertical="center"/>
    </xf>
    <xf numFmtId="0" fontId="45" fillId="8" borderId="16" xfId="0" applyFont="1" applyFill="1" applyBorder="1" applyAlignment="1">
      <alignment horizontal="left"/>
    </xf>
    <xf numFmtId="0" fontId="51" fillId="8" borderId="0" xfId="0" applyFont="1" applyFill="1" applyBorder="1" applyAlignment="1">
      <alignment horizontal="left" vertical="top" wrapText="1"/>
    </xf>
    <xf numFmtId="0" fontId="51" fillId="8" borderId="4" xfId="0" applyFont="1" applyFill="1" applyBorder="1" applyAlignment="1">
      <alignment horizontal="left" vertical="top" wrapText="1"/>
    </xf>
    <xf numFmtId="0" fontId="51" fillId="8" borderId="0" xfId="0" applyFont="1" applyFill="1" applyBorder="1" applyAlignment="1">
      <alignment horizontal="left" wrapText="1"/>
    </xf>
    <xf numFmtId="0" fontId="51" fillId="8" borderId="4" xfId="0" applyFont="1" applyFill="1" applyBorder="1" applyAlignment="1">
      <alignment horizontal="left" wrapText="1"/>
    </xf>
    <xf numFmtId="0" fontId="45" fillId="0" borderId="1" xfId="0" applyFont="1" applyFill="1" applyBorder="1" applyAlignment="1">
      <alignment horizontal="left"/>
    </xf>
    <xf numFmtId="0" fontId="45" fillId="0" borderId="26" xfId="0" applyFont="1" applyFill="1" applyBorder="1" applyAlignment="1">
      <alignment horizontal="left"/>
    </xf>
    <xf numFmtId="0" fontId="45" fillId="0" borderId="14" xfId="0" applyFont="1" applyFill="1" applyBorder="1" applyAlignment="1">
      <alignment horizontal="left"/>
    </xf>
    <xf numFmtId="0" fontId="45" fillId="0" borderId="17" xfId="0" applyFont="1" applyFill="1" applyBorder="1" applyAlignment="1">
      <alignment horizontal="left"/>
    </xf>
    <xf numFmtId="0" fontId="18" fillId="3" borderId="35" xfId="0" applyFont="1" applyFill="1" applyBorder="1" applyAlignment="1">
      <alignment horizontal="center" vertical="center"/>
    </xf>
    <xf numFmtId="0" fontId="18" fillId="3" borderId="2" xfId="0" applyFont="1" applyFill="1" applyBorder="1" applyAlignment="1">
      <alignment horizontal="center" vertical="center"/>
    </xf>
    <xf numFmtId="0" fontId="18" fillId="3" borderId="36" xfId="0" applyFont="1" applyFill="1" applyBorder="1" applyAlignment="1">
      <alignment horizontal="center" vertical="center"/>
    </xf>
    <xf numFmtId="0" fontId="18" fillId="3" borderId="5" xfId="0" applyFont="1" applyFill="1" applyBorder="1" applyAlignment="1">
      <alignment horizontal="center" vertical="center"/>
    </xf>
    <xf numFmtId="0" fontId="18" fillId="3" borderId="6" xfId="0" applyFont="1" applyFill="1" applyBorder="1" applyAlignment="1">
      <alignment horizontal="center" vertical="center"/>
    </xf>
    <xf numFmtId="0" fontId="18" fillId="3" borderId="7" xfId="0" applyFont="1" applyFill="1" applyBorder="1" applyAlignment="1">
      <alignment horizontal="center" vertical="center"/>
    </xf>
    <xf numFmtId="0" fontId="23" fillId="8" borderId="0" xfId="0" applyFont="1" applyFill="1" applyBorder="1" applyAlignment="1">
      <alignment horizontal="center"/>
    </xf>
    <xf numFmtId="0" fontId="23" fillId="8" borderId="0" xfId="0" applyFont="1" applyFill="1" applyBorder="1" applyAlignment="1">
      <alignment horizontal="center" vertical="center"/>
    </xf>
    <xf numFmtId="0" fontId="45" fillId="8" borderId="0" xfId="0" applyFont="1" applyFill="1" applyBorder="1" applyAlignment="1">
      <alignment horizontal="left"/>
    </xf>
    <xf numFmtId="0" fontId="23" fillId="8" borderId="0" xfId="0" applyFont="1" applyFill="1" applyBorder="1" applyAlignment="1">
      <alignment horizontal="left"/>
    </xf>
    <xf numFmtId="0" fontId="3" fillId="7" borderId="8" xfId="0" applyFont="1" applyFill="1" applyBorder="1" applyAlignment="1">
      <alignment horizontal="left" vertical="center" wrapText="1"/>
    </xf>
    <xf numFmtId="0" fontId="3" fillId="7" borderId="1" xfId="0" applyFont="1" applyFill="1" applyBorder="1" applyAlignment="1">
      <alignment horizontal="left" vertical="center" wrapText="1"/>
    </xf>
    <xf numFmtId="0" fontId="0" fillId="7" borderId="51" xfId="0" applyFill="1" applyBorder="1" applyAlignment="1">
      <alignment horizontal="right" vertical="center" wrapText="1"/>
    </xf>
    <xf numFmtId="0" fontId="0" fillId="7" borderId="12" xfId="0" applyFill="1" applyBorder="1" applyAlignment="1">
      <alignment horizontal="right" vertical="center" wrapText="1"/>
    </xf>
    <xf numFmtId="0" fontId="0" fillId="7" borderId="57" xfId="0" applyFill="1" applyBorder="1" applyAlignment="1">
      <alignment horizontal="right" vertical="center" wrapText="1"/>
    </xf>
    <xf numFmtId="0" fontId="0" fillId="7" borderId="8" xfId="0" applyFill="1" applyBorder="1" applyAlignment="1">
      <alignment horizontal="left" vertical="center" wrapText="1"/>
    </xf>
    <xf numFmtId="0" fontId="0" fillId="7" borderId="1" xfId="0" applyFill="1" applyBorder="1" applyAlignment="1">
      <alignment horizontal="left" vertical="center" wrapText="1"/>
    </xf>
    <xf numFmtId="0" fontId="23" fillId="7" borderId="54" xfId="0" applyFont="1" applyFill="1" applyBorder="1" applyAlignment="1">
      <alignment horizontal="right" vertical="center" wrapText="1" indent="1"/>
    </xf>
    <xf numFmtId="0" fontId="45" fillId="7" borderId="14" xfId="0" applyFont="1" applyFill="1" applyBorder="1" applyAlignment="1">
      <alignment horizontal="right" vertical="center" wrapText="1" indent="1"/>
    </xf>
    <xf numFmtId="0" fontId="45" fillId="7" borderId="17" xfId="0" applyFont="1" applyFill="1" applyBorder="1" applyAlignment="1">
      <alignment horizontal="right" vertical="center" wrapText="1" indent="1"/>
    </xf>
    <xf numFmtId="0" fontId="3" fillId="0" borderId="75" xfId="0" applyFont="1" applyFill="1" applyBorder="1" applyAlignment="1">
      <alignment horizontal="center" vertical="center" wrapText="1"/>
    </xf>
    <xf numFmtId="0" fontId="3" fillId="0" borderId="54"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18" fillId="7" borderId="48" xfId="0" applyFont="1" applyFill="1" applyBorder="1" applyAlignment="1">
      <alignment horizontal="left" vertical="center" wrapText="1"/>
    </xf>
    <xf numFmtId="0" fontId="18" fillId="7" borderId="54"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7" borderId="14" xfId="0" applyFont="1" applyFill="1" applyBorder="1" applyAlignment="1">
      <alignment horizontal="left" vertical="center" wrapText="1"/>
    </xf>
    <xf numFmtId="0" fontId="0" fillId="4" borderId="21" xfId="0" applyFill="1" applyBorder="1" applyAlignment="1">
      <alignment vertical="center" wrapText="1"/>
    </xf>
    <xf numFmtId="0" fontId="0" fillId="4" borderId="21" xfId="0" applyFill="1" applyBorder="1" applyAlignment="1">
      <alignment wrapText="1"/>
    </xf>
    <xf numFmtId="0" fontId="0" fillId="4" borderId="64" xfId="0" applyFill="1" applyBorder="1" applyAlignment="1">
      <alignment horizontal="right" vertical="center" wrapText="1"/>
    </xf>
    <xf numFmtId="0" fontId="0" fillId="4" borderId="16" xfId="0" applyFill="1" applyBorder="1" applyAlignment="1">
      <alignment horizontal="right" vertical="center" wrapText="1"/>
    </xf>
    <xf numFmtId="0" fontId="0" fillId="4" borderId="16" xfId="0" applyFill="1" applyBorder="1" applyAlignment="1">
      <alignment vertical="center" wrapText="1"/>
    </xf>
    <xf numFmtId="0" fontId="0" fillId="4" borderId="24" xfId="0" applyFill="1" applyBorder="1" applyAlignment="1">
      <alignment vertical="center" wrapText="1"/>
    </xf>
    <xf numFmtId="0" fontId="20" fillId="4" borderId="13" xfId="0" applyFont="1" applyFill="1" applyBorder="1" applyAlignment="1">
      <alignment horizontal="left" vertical="center" wrapText="1"/>
    </xf>
    <xf numFmtId="0" fontId="20" fillId="4" borderId="14" xfId="0" applyFont="1" applyFill="1" applyBorder="1" applyAlignment="1">
      <alignment horizontal="left" vertical="center" wrapText="1"/>
    </xf>
    <xf numFmtId="0" fontId="0" fillId="4" borderId="14" xfId="0" applyFont="1" applyFill="1" applyBorder="1" applyAlignment="1">
      <alignment horizontal="left" vertical="center" wrapText="1"/>
    </xf>
    <xf numFmtId="0" fontId="0" fillId="4" borderId="17" xfId="0" applyFont="1" applyFill="1" applyBorder="1" applyAlignment="1">
      <alignment horizontal="left" vertical="center" wrapText="1"/>
    </xf>
    <xf numFmtId="0" fontId="3" fillId="7" borderId="64" xfId="0" applyFont="1" applyFill="1" applyBorder="1" applyAlignment="1">
      <alignment horizontal="left" vertical="center" wrapText="1"/>
    </xf>
    <xf numFmtId="0" fontId="3" fillId="7" borderId="16" xfId="0" applyFont="1" applyFill="1" applyBorder="1" applyAlignment="1">
      <alignment horizontal="left" vertical="center" wrapText="1"/>
    </xf>
    <xf numFmtId="0" fontId="3" fillId="7" borderId="24" xfId="0" applyFont="1" applyFill="1" applyBorder="1" applyAlignment="1">
      <alignment horizontal="left" vertical="center" wrapText="1"/>
    </xf>
    <xf numFmtId="0" fontId="20" fillId="7" borderId="3" xfId="0" applyFont="1" applyFill="1" applyBorder="1" applyAlignment="1">
      <alignment horizontal="left" vertical="center" wrapText="1"/>
    </xf>
    <xf numFmtId="0" fontId="20" fillId="7" borderId="0" xfId="0" applyFont="1" applyFill="1" applyBorder="1" applyAlignment="1">
      <alignment horizontal="left" vertical="center" wrapText="1"/>
    </xf>
    <xf numFmtId="0" fontId="20" fillId="7" borderId="32" xfId="0" applyFont="1" applyFill="1" applyBorder="1" applyAlignment="1">
      <alignment horizontal="left" vertical="center" wrapText="1"/>
    </xf>
    <xf numFmtId="0" fontId="20" fillId="7" borderId="18" xfId="0" applyFont="1" applyFill="1" applyBorder="1" applyAlignment="1">
      <alignment horizontal="left" vertical="center" wrapText="1"/>
    </xf>
    <xf numFmtId="0" fontId="20" fillId="4" borderId="8" xfId="0" applyFont="1" applyFill="1" applyBorder="1" applyAlignment="1">
      <alignment horizontal="right" vertical="top" wrapText="1"/>
    </xf>
    <xf numFmtId="0" fontId="20" fillId="4" borderId="1" xfId="0" applyFont="1" applyFill="1" applyBorder="1" applyAlignment="1">
      <alignment horizontal="right" vertical="top" wrapText="1"/>
    </xf>
    <xf numFmtId="0" fontId="0" fillId="4" borderId="1" xfId="0" applyFont="1" applyFill="1" applyBorder="1" applyAlignment="1">
      <alignment wrapText="1"/>
    </xf>
    <xf numFmtId="0" fontId="3" fillId="4" borderId="13" xfId="0" applyFont="1" applyFill="1" applyBorder="1" applyAlignment="1">
      <alignment horizontal="right" vertical="center" wrapText="1"/>
    </xf>
    <xf numFmtId="0" fontId="3" fillId="4" borderId="14" xfId="0" applyFont="1" applyFill="1" applyBorder="1" applyAlignment="1">
      <alignment horizontal="right" vertical="center" wrapText="1"/>
    </xf>
    <xf numFmtId="0" fontId="0" fillId="4" borderId="14" xfId="0" applyFont="1" applyFill="1" applyBorder="1" applyAlignment="1">
      <alignment vertical="center" wrapText="1"/>
    </xf>
    <xf numFmtId="0" fontId="0" fillId="4" borderId="17" xfId="0" applyFont="1" applyFill="1" applyBorder="1" applyAlignment="1">
      <alignment vertical="center" wrapText="1"/>
    </xf>
    <xf numFmtId="0" fontId="14" fillId="4" borderId="26" xfId="0" applyFont="1" applyFill="1" applyBorder="1" applyAlignment="1">
      <alignment wrapText="1"/>
    </xf>
    <xf numFmtId="0" fontId="14" fillId="4" borderId="14" xfId="0" applyFont="1" applyFill="1" applyBorder="1" applyAlignment="1">
      <alignment wrapText="1"/>
    </xf>
    <xf numFmtId="0" fontId="0" fillId="4" borderId="14" xfId="0" applyFill="1" applyBorder="1" applyAlignment="1">
      <alignment wrapText="1"/>
    </xf>
    <xf numFmtId="0" fontId="0" fillId="4" borderId="17" xfId="0" applyFill="1" applyBorder="1" applyAlignment="1">
      <alignment wrapText="1"/>
    </xf>
    <xf numFmtId="0" fontId="45" fillId="14" borderId="26" xfId="0" applyFont="1" applyFill="1" applyBorder="1" applyAlignment="1">
      <alignment horizontal="left" vertical="center" wrapText="1"/>
    </xf>
    <xf numFmtId="0" fontId="45" fillId="14" borderId="14" xfId="0" applyFont="1" applyFill="1" applyBorder="1" applyAlignment="1">
      <alignment horizontal="left" vertical="center" wrapText="1"/>
    </xf>
    <xf numFmtId="0" fontId="45" fillId="14" borderId="17" xfId="0" applyFont="1" applyFill="1" applyBorder="1" applyAlignment="1">
      <alignment horizontal="left" vertical="center" wrapText="1"/>
    </xf>
    <xf numFmtId="0" fontId="18" fillId="14" borderId="55" xfId="0" applyFont="1" applyFill="1" applyBorder="1" applyAlignment="1">
      <alignment horizontal="left" vertical="center" wrapText="1" indent="1"/>
    </xf>
    <xf numFmtId="0" fontId="18" fillId="14" borderId="33" xfId="0" applyFont="1" applyFill="1" applyBorder="1" applyAlignment="1">
      <alignment horizontal="left" vertical="center" wrapText="1" indent="1"/>
    </xf>
    <xf numFmtId="0" fontId="30" fillId="6" borderId="35" xfId="0" applyFont="1" applyFill="1" applyBorder="1" applyAlignment="1">
      <alignment horizontal="center" vertical="center"/>
    </xf>
    <xf numFmtId="0" fontId="30" fillId="6" borderId="2" xfId="0" applyFont="1" applyFill="1" applyBorder="1" applyAlignment="1">
      <alignment horizontal="center" vertical="center"/>
    </xf>
    <xf numFmtId="0" fontId="30" fillId="6" borderId="36" xfId="0" applyFont="1" applyFill="1" applyBorder="1" applyAlignment="1">
      <alignment horizontal="center" vertical="center"/>
    </xf>
    <xf numFmtId="0" fontId="30" fillId="6" borderId="3" xfId="0" applyFont="1" applyFill="1" applyBorder="1" applyAlignment="1">
      <alignment horizontal="center" vertical="center"/>
    </xf>
    <xf numFmtId="0" fontId="30" fillId="6" borderId="0" xfId="0" applyFont="1" applyFill="1" applyBorder="1" applyAlignment="1">
      <alignment horizontal="center" vertical="center"/>
    </xf>
    <xf numFmtId="0" fontId="30" fillId="6" borderId="4" xfId="0" applyFont="1" applyFill="1" applyBorder="1" applyAlignment="1">
      <alignment horizontal="center" vertical="center"/>
    </xf>
    <xf numFmtId="0" fontId="4" fillId="4" borderId="1" xfId="0" applyFont="1" applyFill="1" applyBorder="1" applyAlignment="1" applyProtection="1">
      <alignment horizontal="left" vertical="center" wrapText="1"/>
      <protection locked="0"/>
    </xf>
    <xf numFmtId="0" fontId="0" fillId="4" borderId="27" xfId="0" applyFill="1" applyBorder="1" applyAlignment="1" applyProtection="1">
      <alignment horizontal="left" vertical="center" wrapText="1"/>
      <protection locked="0"/>
    </xf>
    <xf numFmtId="0" fontId="0" fillId="4" borderId="12" xfId="0" applyFill="1" applyBorder="1" applyAlignment="1" applyProtection="1">
      <alignment horizontal="left" vertical="center" wrapText="1"/>
      <protection locked="0"/>
    </xf>
    <xf numFmtId="0" fontId="31" fillId="6" borderId="35" xfId="0" applyFont="1" applyFill="1" applyBorder="1" applyAlignment="1">
      <alignment horizontal="left" vertical="center" wrapText="1"/>
    </xf>
    <xf numFmtId="0" fontId="31" fillId="6" borderId="2" xfId="0" applyFont="1" applyFill="1" applyBorder="1" applyAlignment="1">
      <alignment horizontal="left" vertical="center" wrapText="1"/>
    </xf>
    <xf numFmtId="0" fontId="31" fillId="6" borderId="36" xfId="0" applyFont="1" applyFill="1" applyBorder="1" applyAlignment="1">
      <alignment horizontal="left" vertical="center" wrapText="1"/>
    </xf>
    <xf numFmtId="0" fontId="52" fillId="7" borderId="3" xfId="0" applyFont="1" applyFill="1" applyBorder="1" applyAlignment="1">
      <alignment horizontal="left" vertical="center" wrapText="1"/>
    </xf>
    <xf numFmtId="0" fontId="52" fillId="7" borderId="0" xfId="0" applyFont="1" applyFill="1" applyBorder="1" applyAlignment="1">
      <alignment horizontal="left" vertical="center" wrapText="1"/>
    </xf>
    <xf numFmtId="0" fontId="52" fillId="7" borderId="4" xfId="0" applyFont="1" applyFill="1" applyBorder="1" applyAlignment="1">
      <alignment horizontal="left" vertical="center" wrapText="1"/>
    </xf>
    <xf numFmtId="0" fontId="6" fillId="7" borderId="1" xfId="0" applyFont="1" applyFill="1" applyBorder="1" applyAlignment="1">
      <alignment horizontal="center" vertical="center" wrapText="1"/>
    </xf>
    <xf numFmtId="0" fontId="45" fillId="14" borderId="27" xfId="0" applyFont="1" applyFill="1" applyBorder="1" applyAlignment="1">
      <alignment horizontal="left" vertical="center" wrapText="1"/>
    </xf>
    <xf numFmtId="0" fontId="45" fillId="14" borderId="12" xfId="0" applyFont="1" applyFill="1" applyBorder="1" applyAlignment="1">
      <alignment horizontal="left" vertical="center" wrapText="1"/>
    </xf>
    <xf numFmtId="0" fontId="45" fillId="14" borderId="57" xfId="0" applyFont="1" applyFill="1" applyBorder="1" applyAlignment="1">
      <alignment horizontal="left" vertical="center" wrapText="1"/>
    </xf>
    <xf numFmtId="0" fontId="0" fillId="4" borderId="1" xfId="0" applyFill="1" applyBorder="1" applyAlignment="1" applyProtection="1">
      <alignment horizontal="left" vertical="center" wrapText="1"/>
      <protection locked="0"/>
    </xf>
    <xf numFmtId="0" fontId="0" fillId="4" borderId="28" xfId="0" applyFill="1" applyBorder="1" applyAlignment="1" applyProtection="1">
      <alignment horizontal="left" vertical="center" wrapText="1"/>
      <protection locked="0"/>
    </xf>
    <xf numFmtId="0" fontId="0" fillId="4" borderId="26" xfId="0" applyFill="1" applyBorder="1" applyAlignment="1" applyProtection="1">
      <alignment horizontal="left" vertical="center" wrapText="1"/>
      <protection locked="0"/>
    </xf>
    <xf numFmtId="0" fontId="0" fillId="4" borderId="14" xfId="0" applyFill="1" applyBorder="1" applyAlignment="1" applyProtection="1">
      <alignment horizontal="left" vertical="center" wrapText="1"/>
      <protection locked="0"/>
    </xf>
    <xf numFmtId="0" fontId="0" fillId="4" borderId="17" xfId="0" applyFill="1" applyBorder="1" applyAlignment="1" applyProtection="1">
      <alignment horizontal="left" vertical="center" wrapText="1"/>
      <protection locked="0"/>
    </xf>
    <xf numFmtId="0" fontId="0" fillId="4" borderId="57" xfId="0" applyFill="1" applyBorder="1" applyAlignment="1" applyProtection="1">
      <alignment horizontal="left" vertical="center" wrapText="1"/>
      <protection locked="0"/>
    </xf>
    <xf numFmtId="0" fontId="51" fillId="7" borderId="50" xfId="0" applyFont="1" applyFill="1" applyBorder="1" applyAlignment="1">
      <alignment horizontal="center" wrapText="1"/>
    </xf>
    <xf numFmtId="0" fontId="51" fillId="7" borderId="0" xfId="0" applyFont="1" applyFill="1" applyBorder="1" applyAlignment="1">
      <alignment horizontal="center" wrapText="1"/>
    </xf>
    <xf numFmtId="0" fontId="51" fillId="7" borderId="58" xfId="0" applyFont="1" applyFill="1" applyBorder="1" applyAlignment="1">
      <alignment horizontal="center" wrapText="1"/>
    </xf>
    <xf numFmtId="0" fontId="23" fillId="4" borderId="3" xfId="0" applyFont="1" applyFill="1" applyBorder="1" applyAlignment="1">
      <alignment vertical="center" wrapText="1"/>
    </xf>
    <xf numFmtId="0" fontId="45" fillId="4" borderId="0" xfId="0" applyFont="1" applyFill="1" applyBorder="1" applyAlignment="1">
      <alignment vertical="center" wrapText="1"/>
    </xf>
    <xf numFmtId="0" fontId="45" fillId="4" borderId="58" xfId="0" applyFont="1" applyFill="1" applyBorder="1" applyAlignment="1">
      <alignment vertical="center" wrapText="1"/>
    </xf>
    <xf numFmtId="0" fontId="20" fillId="4" borderId="1" xfId="0" applyFont="1" applyFill="1" applyBorder="1" applyAlignment="1">
      <alignment horizontal="left" vertical="center" wrapText="1"/>
    </xf>
    <xf numFmtId="0" fontId="0" fillId="4" borderId="1" xfId="0" applyFont="1" applyFill="1" applyBorder="1" applyAlignment="1">
      <alignment horizontal="left" vertical="center" wrapText="1"/>
    </xf>
    <xf numFmtId="0" fontId="0" fillId="4" borderId="1" xfId="0" applyFont="1" applyFill="1" applyBorder="1" applyAlignment="1">
      <alignment vertical="center" wrapText="1"/>
    </xf>
    <xf numFmtId="0" fontId="20" fillId="4" borderId="46" xfId="0" applyFont="1" applyFill="1" applyBorder="1" applyAlignment="1">
      <alignment horizontal="right" vertical="center"/>
    </xf>
    <xf numFmtId="0" fontId="20" fillId="4" borderId="66" xfId="0" applyFont="1" applyFill="1" applyBorder="1" applyAlignment="1">
      <alignment horizontal="right" vertical="center"/>
    </xf>
    <xf numFmtId="0" fontId="20" fillId="4" borderId="52" xfId="0" applyFont="1" applyFill="1" applyBorder="1" applyAlignment="1">
      <alignment horizontal="right" vertical="center"/>
    </xf>
    <xf numFmtId="0" fontId="23" fillId="4" borderId="74" xfId="0" applyFont="1" applyFill="1" applyBorder="1" applyAlignment="1">
      <alignment wrapText="1"/>
    </xf>
    <xf numFmtId="0" fontId="45" fillId="4" borderId="59" xfId="0" applyFont="1" applyFill="1" applyBorder="1" applyAlignment="1">
      <alignment wrapText="1"/>
    </xf>
    <xf numFmtId="0" fontId="45" fillId="4" borderId="68" xfId="0" applyFont="1" applyFill="1" applyBorder="1" applyAlignment="1">
      <alignment wrapText="1"/>
    </xf>
    <xf numFmtId="0" fontId="23" fillId="7" borderId="8" xfId="0" applyFont="1" applyFill="1" applyBorder="1" applyAlignment="1"/>
    <xf numFmtId="0" fontId="23" fillId="7" borderId="1" xfId="0" applyFont="1" applyFill="1" applyBorder="1" applyAlignment="1"/>
    <xf numFmtId="0" fontId="45" fillId="7" borderId="51" xfId="0" applyFont="1" applyFill="1" applyBorder="1" applyAlignment="1">
      <alignment horizontal="left" vertical="center" wrapText="1"/>
    </xf>
    <xf numFmtId="0" fontId="45" fillId="7" borderId="12" xfId="0" applyFont="1" applyFill="1" applyBorder="1" applyAlignment="1">
      <alignment horizontal="left" vertical="center" wrapText="1"/>
    </xf>
    <xf numFmtId="0" fontId="45" fillId="7" borderId="57" xfId="0" applyFont="1" applyFill="1" applyBorder="1" applyAlignment="1">
      <alignment horizontal="left" vertical="center" wrapText="1"/>
    </xf>
    <xf numFmtId="0" fontId="18" fillId="4" borderId="48" xfId="0" applyFont="1" applyFill="1" applyBorder="1" applyAlignment="1">
      <alignment horizontal="left" vertical="center" indent="1"/>
    </xf>
    <xf numFmtId="0" fontId="18" fillId="4" borderId="54" xfId="0" applyFont="1" applyFill="1" applyBorder="1" applyAlignment="1">
      <alignment horizontal="left" vertical="center" indent="1"/>
    </xf>
    <xf numFmtId="0" fontId="18" fillId="4" borderId="34" xfId="0" applyFont="1" applyFill="1" applyBorder="1" applyAlignment="1">
      <alignment horizontal="left" vertical="center" indent="1"/>
    </xf>
    <xf numFmtId="0" fontId="23" fillId="4" borderId="64" xfId="0" applyFont="1" applyFill="1" applyBorder="1" applyAlignment="1">
      <alignment wrapText="1"/>
    </xf>
    <xf numFmtId="0" fontId="45" fillId="4" borderId="16" xfId="0" applyFont="1" applyFill="1" applyBorder="1" applyAlignment="1">
      <alignment wrapText="1"/>
    </xf>
    <xf numFmtId="0" fontId="45" fillId="4" borderId="24" xfId="0" applyFont="1" applyFill="1" applyBorder="1" applyAlignment="1">
      <alignment wrapText="1"/>
    </xf>
    <xf numFmtId="0" fontId="45" fillId="7" borderId="49" xfId="0" applyFont="1" applyFill="1" applyBorder="1" applyAlignment="1">
      <alignment horizontal="center"/>
    </xf>
    <xf numFmtId="0" fontId="45" fillId="7" borderId="44" xfId="0" applyFont="1" applyFill="1" applyBorder="1" applyAlignment="1">
      <alignment horizontal="center"/>
    </xf>
    <xf numFmtId="0" fontId="23" fillId="7" borderId="26" xfId="0" applyFont="1" applyFill="1" applyBorder="1" applyAlignment="1">
      <alignment horizontal="right" indent="1"/>
    </xf>
    <xf numFmtId="0" fontId="23" fillId="7" borderId="17" xfId="0" applyFont="1" applyFill="1" applyBorder="1" applyAlignment="1">
      <alignment horizontal="right" indent="1"/>
    </xf>
    <xf numFmtId="0" fontId="45" fillId="0" borderId="21" xfId="0" applyFont="1" applyFill="1" applyBorder="1" applyAlignment="1">
      <alignment horizontal="left" vertical="center" wrapText="1" indent="1"/>
    </xf>
    <xf numFmtId="0" fontId="60" fillId="7" borderId="26" xfId="0" applyFont="1" applyFill="1" applyBorder="1" applyAlignment="1">
      <alignment horizontal="center" wrapText="1"/>
    </xf>
    <xf numFmtId="0" fontId="60" fillId="7" borderId="14" xfId="0" applyFont="1" applyFill="1" applyBorder="1" applyAlignment="1">
      <alignment horizontal="center" wrapText="1"/>
    </xf>
    <xf numFmtId="0" fontId="60" fillId="7" borderId="17" xfId="0" applyFont="1" applyFill="1" applyBorder="1" applyAlignment="1">
      <alignment horizontal="center" wrapText="1"/>
    </xf>
    <xf numFmtId="0" fontId="50" fillId="7" borderId="1" xfId="0" applyFont="1" applyFill="1" applyBorder="1" applyAlignment="1">
      <alignment horizontal="right"/>
    </xf>
    <xf numFmtId="0" fontId="51" fillId="7" borderId="1" xfId="0" applyFont="1" applyFill="1" applyBorder="1" applyAlignment="1">
      <alignment horizontal="right"/>
    </xf>
    <xf numFmtId="0" fontId="50" fillId="7" borderId="9" xfId="0" applyFont="1" applyFill="1" applyBorder="1" applyAlignment="1">
      <alignment horizontal="right"/>
    </xf>
    <xf numFmtId="0" fontId="51" fillId="7" borderId="43" xfId="0" quotePrefix="1" applyFont="1" applyFill="1" applyBorder="1" applyAlignment="1">
      <alignment horizontal="center" vertical="center"/>
    </xf>
    <xf numFmtId="0" fontId="51" fillId="7" borderId="43" xfId="0" applyFont="1" applyFill="1" applyBorder="1" applyAlignment="1">
      <alignment horizontal="center" vertical="center"/>
    </xf>
    <xf numFmtId="0" fontId="51" fillId="7" borderId="47" xfId="0" applyFont="1" applyFill="1" applyBorder="1" applyAlignment="1">
      <alignment horizontal="center" vertical="center"/>
    </xf>
    <xf numFmtId="0" fontId="23" fillId="7" borderId="21" xfId="0" applyFont="1" applyFill="1" applyBorder="1" applyAlignment="1">
      <alignment horizontal="right" vertical="center" wrapText="1" indent="1"/>
    </xf>
    <xf numFmtId="0" fontId="45" fillId="0" borderId="30" xfId="0" applyFont="1" applyFill="1" applyBorder="1" applyAlignment="1">
      <alignment horizontal="left" vertical="center" wrapText="1" indent="1"/>
    </xf>
    <xf numFmtId="0" fontId="51" fillId="7" borderId="72" xfId="0" quotePrefix="1" applyFont="1" applyFill="1" applyBorder="1" applyAlignment="1">
      <alignment horizontal="center" vertical="center"/>
    </xf>
    <xf numFmtId="0" fontId="51" fillId="7" borderId="37" xfId="0" applyFont="1" applyFill="1" applyBorder="1" applyAlignment="1">
      <alignment horizontal="center" vertical="center"/>
    </xf>
    <xf numFmtId="0" fontId="51" fillId="7" borderId="67" xfId="0" applyFont="1" applyFill="1" applyBorder="1" applyAlignment="1">
      <alignment horizontal="center" wrapText="1"/>
    </xf>
    <xf numFmtId="0" fontId="51" fillId="7" borderId="59" xfId="0" applyFont="1" applyFill="1" applyBorder="1" applyAlignment="1">
      <alignment horizontal="center" wrapText="1"/>
    </xf>
    <xf numFmtId="0" fontId="51" fillId="7" borderId="68" xfId="0" applyFont="1" applyFill="1" applyBorder="1" applyAlignment="1">
      <alignment horizontal="center" wrapText="1"/>
    </xf>
    <xf numFmtId="0" fontId="45" fillId="7" borderId="73" xfId="0" applyFont="1" applyFill="1" applyBorder="1" applyAlignment="1">
      <alignment horizontal="center"/>
    </xf>
    <xf numFmtId="0" fontId="50" fillId="7" borderId="11" xfId="0" applyFont="1" applyFill="1" applyBorder="1" applyAlignment="1">
      <alignment horizontal="right"/>
    </xf>
    <xf numFmtId="0" fontId="23" fillId="7" borderId="30" xfId="0" applyFont="1" applyFill="1" applyBorder="1" applyAlignment="1">
      <alignment horizontal="right" vertical="center" wrapText="1" indent="1"/>
    </xf>
    <xf numFmtId="0" fontId="0" fillId="7" borderId="25" xfId="0" applyFill="1" applyBorder="1" applyAlignment="1">
      <alignment horizontal="center"/>
    </xf>
    <xf numFmtId="0" fontId="0" fillId="7" borderId="38" xfId="0" applyFill="1" applyBorder="1" applyAlignment="1">
      <alignment horizontal="center"/>
    </xf>
    <xf numFmtId="0" fontId="49" fillId="4" borderId="26" xfId="0" applyFont="1" applyFill="1" applyBorder="1" applyAlignment="1">
      <alignment horizontal="left" vertical="center" wrapText="1"/>
    </xf>
    <xf numFmtId="0" fontId="49" fillId="4" borderId="17" xfId="0" applyFont="1" applyFill="1" applyBorder="1" applyAlignment="1">
      <alignment horizontal="left" vertical="center" wrapText="1"/>
    </xf>
    <xf numFmtId="0" fontId="26" fillId="4" borderId="26" xfId="0" quotePrefix="1" applyFont="1" applyFill="1" applyBorder="1" applyAlignment="1">
      <alignment horizontal="left" vertical="center" wrapText="1"/>
    </xf>
    <xf numFmtId="0" fontId="26" fillId="4" borderId="17" xfId="0" quotePrefix="1" applyFont="1" applyFill="1" applyBorder="1" applyAlignment="1">
      <alignment horizontal="left" vertical="center" wrapText="1"/>
    </xf>
    <xf numFmtId="0" fontId="18" fillId="7" borderId="48" xfId="0" applyFont="1" applyFill="1" applyBorder="1" applyAlignment="1">
      <alignment horizontal="left" vertical="center" indent="1"/>
    </xf>
    <xf numFmtId="0" fontId="18" fillId="7" borderId="54" xfId="0" applyFont="1" applyFill="1" applyBorder="1" applyAlignment="1">
      <alignment horizontal="left" vertical="center" indent="1"/>
    </xf>
    <xf numFmtId="0" fontId="18" fillId="7" borderId="34" xfId="0" applyFont="1" applyFill="1" applyBorder="1" applyAlignment="1">
      <alignment horizontal="left" vertical="center" indent="1"/>
    </xf>
    <xf numFmtId="0" fontId="50" fillId="7" borderId="13" xfId="0" applyFont="1" applyFill="1" applyBorder="1" applyAlignment="1">
      <alignment vertical="center" wrapText="1"/>
    </xf>
    <xf numFmtId="0" fontId="50" fillId="7" borderId="14" xfId="0" applyFont="1" applyFill="1" applyBorder="1" applyAlignment="1">
      <alignment vertical="center" wrapText="1"/>
    </xf>
    <xf numFmtId="0" fontId="50" fillId="7" borderId="17" xfId="0" applyFont="1" applyFill="1" applyBorder="1" applyAlignment="1">
      <alignment vertical="center" wrapText="1"/>
    </xf>
    <xf numFmtId="0" fontId="19" fillId="7" borderId="64" xfId="0" applyFont="1" applyFill="1" applyBorder="1" applyAlignment="1">
      <alignment wrapText="1"/>
    </xf>
    <xf numFmtId="0" fontId="0" fillId="7" borderId="62" xfId="0" applyFill="1" applyBorder="1" applyAlignment="1">
      <alignment wrapText="1"/>
    </xf>
    <xf numFmtId="0" fontId="23" fillId="7" borderId="56" xfId="0" applyFont="1" applyFill="1" applyBorder="1" applyAlignment="1">
      <alignment horizontal="left" vertical="center" wrapText="1"/>
    </xf>
    <xf numFmtId="0" fontId="23" fillId="7" borderId="16" xfId="0" applyFont="1" applyFill="1" applyBorder="1" applyAlignment="1">
      <alignment horizontal="left" vertical="center" wrapText="1"/>
    </xf>
    <xf numFmtId="0" fontId="23" fillId="7" borderId="24" xfId="0" applyFont="1" applyFill="1" applyBorder="1" applyAlignment="1">
      <alignment horizontal="left" vertical="center" wrapText="1"/>
    </xf>
    <xf numFmtId="0" fontId="23" fillId="7" borderId="69" xfId="0" applyFont="1" applyFill="1" applyBorder="1" applyAlignment="1">
      <alignment horizontal="left" vertical="center" wrapText="1"/>
    </xf>
    <xf numFmtId="0" fontId="23" fillId="7" borderId="61" xfId="0" applyFont="1" applyFill="1" applyBorder="1" applyAlignment="1">
      <alignment horizontal="left" vertical="center" wrapText="1"/>
    </xf>
    <xf numFmtId="0" fontId="23" fillId="7" borderId="63" xfId="0" applyFont="1" applyFill="1" applyBorder="1" applyAlignment="1">
      <alignment horizontal="left" vertical="center" wrapText="1"/>
    </xf>
    <xf numFmtId="0" fontId="22" fillId="7" borderId="1"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49" fillId="4" borderId="26" xfId="0" quotePrefix="1" applyFont="1" applyFill="1" applyBorder="1" applyAlignment="1">
      <alignment horizontal="left" vertical="center" wrapText="1"/>
    </xf>
    <xf numFmtId="0" fontId="49" fillId="4" borderId="17" xfId="0" quotePrefix="1" applyFont="1" applyFill="1" applyBorder="1" applyAlignment="1">
      <alignment horizontal="left" vertical="center" wrapText="1"/>
    </xf>
    <xf numFmtId="0" fontId="28" fillId="4" borderId="13" xfId="0" applyFont="1" applyFill="1" applyBorder="1" applyAlignment="1">
      <alignment vertical="center" wrapText="1"/>
    </xf>
    <xf numFmtId="0" fontId="27" fillId="4" borderId="14" xfId="0" applyFont="1" applyFill="1" applyBorder="1" applyAlignment="1">
      <alignment vertical="center" wrapText="1"/>
    </xf>
    <xf numFmtId="0" fontId="27" fillId="4" borderId="17" xfId="0" applyFont="1" applyFill="1" applyBorder="1" applyAlignment="1">
      <alignment vertical="center" wrapText="1"/>
    </xf>
    <xf numFmtId="0" fontId="27" fillId="4" borderId="26" xfId="0" applyFont="1" applyFill="1" applyBorder="1" applyAlignment="1">
      <alignment vertical="top" wrapText="1"/>
    </xf>
    <xf numFmtId="0" fontId="27" fillId="4" borderId="14" xfId="0" applyFont="1" applyFill="1" applyBorder="1" applyAlignment="1">
      <alignment vertical="top" wrapText="1"/>
    </xf>
    <xf numFmtId="0" fontId="27" fillId="4" borderId="17" xfId="0" applyFont="1" applyFill="1" applyBorder="1" applyAlignment="1">
      <alignment vertical="top" wrapText="1"/>
    </xf>
    <xf numFmtId="0" fontId="26" fillId="4" borderId="65" xfId="0" applyFont="1" applyFill="1" applyBorder="1" applyAlignment="1">
      <alignment vertical="center" wrapText="1"/>
    </xf>
    <xf numFmtId="0" fontId="49" fillId="4" borderId="66" xfId="0" applyFont="1" applyFill="1" applyBorder="1" applyAlignment="1">
      <alignment vertical="center" wrapText="1"/>
    </xf>
    <xf numFmtId="0" fontId="49" fillId="4" borderId="52" xfId="0" applyFont="1" applyFill="1" applyBorder="1" applyAlignment="1">
      <alignment vertical="center" wrapText="1"/>
    </xf>
    <xf numFmtId="0" fontId="26" fillId="4" borderId="46" xfId="0" applyFont="1" applyFill="1" applyBorder="1" applyAlignment="1">
      <alignment horizontal="center" vertical="center" wrapText="1"/>
    </xf>
    <xf numFmtId="0" fontId="26" fillId="4" borderId="52" xfId="0" applyFont="1" applyFill="1" applyBorder="1" applyAlignment="1">
      <alignment horizontal="center" vertical="center" wrapText="1"/>
    </xf>
    <xf numFmtId="0" fontId="26" fillId="4" borderId="9" xfId="0" applyFont="1" applyFill="1" applyBorder="1" applyAlignment="1">
      <alignment horizontal="left" vertical="center"/>
    </xf>
    <xf numFmtId="0" fontId="49" fillId="4" borderId="67" xfId="0" applyFont="1" applyFill="1" applyBorder="1" applyAlignment="1">
      <alignment horizontal="left" vertical="center" wrapText="1"/>
    </xf>
    <xf numFmtId="0" fontId="49" fillId="4" borderId="68" xfId="0" applyFont="1" applyFill="1" applyBorder="1" applyAlignment="1">
      <alignment horizontal="left" vertical="center" wrapText="1"/>
    </xf>
    <xf numFmtId="0" fontId="49" fillId="4" borderId="45" xfId="0" applyFont="1" applyFill="1" applyBorder="1" applyAlignment="1">
      <alignment horizontal="left" vertical="center" wrapText="1"/>
    </xf>
    <xf numFmtId="0" fontId="49" fillId="4" borderId="53" xfId="0" applyFont="1" applyFill="1" applyBorder="1" applyAlignment="1">
      <alignment horizontal="left" vertical="center" wrapText="1"/>
    </xf>
    <xf numFmtId="0" fontId="30" fillId="6" borderId="35" xfId="0" applyFont="1" applyFill="1" applyBorder="1" applyAlignment="1">
      <alignment horizontal="left"/>
    </xf>
    <xf numFmtId="0" fontId="30" fillId="6" borderId="2" xfId="0" applyFont="1" applyFill="1" applyBorder="1" applyAlignment="1">
      <alignment horizontal="left"/>
    </xf>
    <xf numFmtId="0" fontId="30" fillId="6" borderId="71" xfId="0" applyFont="1" applyFill="1" applyBorder="1" applyAlignment="1">
      <alignment horizontal="right" vertical="top" wrapText="1"/>
    </xf>
    <xf numFmtId="0" fontId="30" fillId="6" borderId="2" xfId="0" applyFont="1" applyFill="1" applyBorder="1" applyAlignment="1">
      <alignment horizontal="right" vertical="top" wrapText="1"/>
    </xf>
    <xf numFmtId="0" fontId="30" fillId="6" borderId="36" xfId="0" applyFont="1" applyFill="1" applyBorder="1" applyAlignment="1">
      <alignment horizontal="right" vertical="top" wrapText="1"/>
    </xf>
    <xf numFmtId="0" fontId="46" fillId="6" borderId="35" xfId="0" applyFont="1" applyFill="1" applyBorder="1" applyAlignment="1">
      <alignment horizontal="left" wrapText="1"/>
    </xf>
    <xf numFmtId="0" fontId="46" fillId="6" borderId="2" xfId="0" applyFont="1" applyFill="1" applyBorder="1" applyAlignment="1">
      <alignment horizontal="left" wrapText="1"/>
    </xf>
    <xf numFmtId="0" fontId="46" fillId="6" borderId="36" xfId="0" applyFont="1" applyFill="1" applyBorder="1" applyAlignment="1">
      <alignment horizontal="left" wrapText="1"/>
    </xf>
    <xf numFmtId="0" fontId="48" fillId="7" borderId="1" xfId="0" applyFont="1" applyFill="1" applyBorder="1" applyAlignment="1">
      <alignment horizontal="right" indent="1"/>
    </xf>
    <xf numFmtId="14" fontId="45" fillId="0" borderId="1" xfId="0" applyNumberFormat="1" applyFont="1" applyFill="1" applyBorder="1" applyAlignment="1">
      <alignment horizontal="left" indent="1"/>
    </xf>
    <xf numFmtId="14" fontId="45" fillId="0" borderId="76" xfId="0" applyNumberFormat="1" applyFont="1" applyFill="1" applyBorder="1" applyAlignment="1">
      <alignment horizontal="left" indent="1"/>
    </xf>
    <xf numFmtId="0" fontId="45" fillId="0" borderId="1" xfId="0" applyFont="1" applyFill="1" applyBorder="1" applyAlignment="1">
      <alignment horizontal="left" indent="1"/>
    </xf>
    <xf numFmtId="0" fontId="45" fillId="0" borderId="76" xfId="0" applyFont="1" applyFill="1" applyBorder="1" applyAlignment="1">
      <alignment horizontal="left" indent="1"/>
    </xf>
    <xf numFmtId="0" fontId="23" fillId="7" borderId="32" xfId="0" applyFont="1" applyFill="1" applyBorder="1" applyAlignment="1">
      <alignment horizontal="right" indent="1"/>
    </xf>
    <xf numFmtId="0" fontId="23" fillId="7" borderId="18" xfId="0" applyFont="1" applyFill="1" applyBorder="1" applyAlignment="1">
      <alignment horizontal="right" indent="1"/>
    </xf>
    <xf numFmtId="0" fontId="23" fillId="7" borderId="22" xfId="0" applyFont="1" applyFill="1" applyBorder="1" applyAlignment="1">
      <alignment horizontal="right" indent="1"/>
    </xf>
    <xf numFmtId="0" fontId="47" fillId="3" borderId="75" xfId="0" applyFont="1" applyFill="1" applyBorder="1" applyAlignment="1">
      <alignment horizontal="left" indent="1"/>
    </xf>
    <xf numFmtId="0" fontId="47" fillId="3" borderId="54" xfId="0" applyFont="1" applyFill="1" applyBorder="1" applyAlignment="1">
      <alignment horizontal="left" indent="1"/>
    </xf>
    <xf numFmtId="0" fontId="47" fillId="3" borderId="34" xfId="0" applyFont="1" applyFill="1" applyBorder="1" applyAlignment="1">
      <alignment horizontal="left" indent="1"/>
    </xf>
    <xf numFmtId="0" fontId="47" fillId="3" borderId="26" xfId="0" applyFont="1" applyFill="1" applyBorder="1" applyAlignment="1">
      <alignment horizontal="left" indent="1"/>
    </xf>
    <xf numFmtId="0" fontId="47" fillId="3" borderId="14" xfId="0" applyFont="1" applyFill="1" applyBorder="1" applyAlignment="1">
      <alignment horizontal="left" indent="1"/>
    </xf>
    <xf numFmtId="0" fontId="47" fillId="3" borderId="17" xfId="0" applyFont="1" applyFill="1" applyBorder="1" applyAlignment="1">
      <alignment horizontal="left" indent="1"/>
    </xf>
    <xf numFmtId="0" fontId="28" fillId="4" borderId="64" xfId="0" applyFont="1" applyFill="1" applyBorder="1" applyAlignment="1">
      <alignment horizontal="left" vertical="top" wrapText="1"/>
    </xf>
    <xf numFmtId="0" fontId="28" fillId="4" borderId="16" xfId="0" applyFont="1" applyFill="1" applyBorder="1" applyAlignment="1">
      <alignment horizontal="left" vertical="top" wrapText="1"/>
    </xf>
    <xf numFmtId="0" fontId="28" fillId="4" borderId="24" xfId="0" applyFont="1" applyFill="1" applyBorder="1" applyAlignment="1">
      <alignment horizontal="left" vertical="top" wrapText="1"/>
    </xf>
    <xf numFmtId="0" fontId="27" fillId="4" borderId="32" xfId="0" applyFont="1" applyFill="1" applyBorder="1" applyAlignment="1">
      <alignment horizontal="left" vertical="top" wrapText="1"/>
    </xf>
    <xf numFmtId="0" fontId="27" fillId="4" borderId="18" xfId="0" applyFont="1" applyFill="1" applyBorder="1" applyAlignment="1">
      <alignment horizontal="left" vertical="top" wrapText="1"/>
    </xf>
    <xf numFmtId="0" fontId="27" fillId="4" borderId="22" xfId="0" applyFont="1" applyFill="1" applyBorder="1" applyAlignment="1">
      <alignment horizontal="left" vertical="top" wrapText="1"/>
    </xf>
    <xf numFmtId="0" fontId="25" fillId="4" borderId="48" xfId="0" applyFont="1" applyFill="1" applyBorder="1" applyAlignment="1">
      <alignment horizontal="left" vertical="center" wrapText="1" indent="1"/>
    </xf>
    <xf numFmtId="0" fontId="25" fillId="4" borderId="54" xfId="0" applyFont="1" applyFill="1" applyBorder="1" applyAlignment="1">
      <alignment horizontal="left" vertical="center" wrapText="1" indent="1"/>
    </xf>
    <xf numFmtId="0" fontId="25" fillId="4" borderId="34" xfId="0" applyFont="1" applyFill="1" applyBorder="1" applyAlignment="1">
      <alignment horizontal="left" vertical="center" wrapText="1" indent="1"/>
    </xf>
    <xf numFmtId="0" fontId="28" fillId="4" borderId="11" xfId="0" applyFont="1" applyFill="1" applyBorder="1" applyAlignment="1">
      <alignment horizontal="center" wrapText="1"/>
    </xf>
    <xf numFmtId="0" fontId="28" fillId="4" borderId="21" xfId="0" applyFont="1" applyFill="1" applyBorder="1" applyAlignment="1">
      <alignment horizontal="center" wrapText="1"/>
    </xf>
    <xf numFmtId="0" fontId="29" fillId="4" borderId="19" xfId="0" applyFont="1" applyFill="1" applyBorder="1" applyAlignment="1">
      <alignment horizontal="center"/>
    </xf>
    <xf numFmtId="0" fontId="29" fillId="4" borderId="15" xfId="0" applyFont="1" applyFill="1" applyBorder="1" applyAlignment="1">
      <alignment horizontal="center"/>
    </xf>
    <xf numFmtId="0" fontId="27" fillId="4" borderId="3" xfId="0" applyFont="1" applyFill="1" applyBorder="1" applyAlignment="1">
      <alignment horizontal="left" vertical="top" wrapText="1"/>
    </xf>
    <xf numFmtId="0" fontId="27" fillId="4" borderId="0" xfId="0" applyFont="1" applyFill="1" applyBorder="1" applyAlignment="1">
      <alignment horizontal="left" vertical="top" wrapText="1"/>
    </xf>
    <xf numFmtId="0" fontId="27" fillId="4" borderId="58" xfId="0" applyFont="1" applyFill="1" applyBorder="1" applyAlignment="1">
      <alignment horizontal="left" vertical="top" wrapText="1"/>
    </xf>
    <xf numFmtId="0" fontId="48" fillId="7" borderId="28" xfId="0" applyFont="1" applyFill="1" applyBorder="1" applyAlignment="1">
      <alignment horizontal="right" indent="1"/>
    </xf>
    <xf numFmtId="0" fontId="45" fillId="0" borderId="28" xfId="0" applyFont="1" applyFill="1" applyBorder="1" applyAlignment="1">
      <alignment horizontal="left" indent="1"/>
    </xf>
    <xf numFmtId="0" fontId="45" fillId="0" borderId="29" xfId="0" applyFont="1" applyFill="1" applyBorder="1" applyAlignment="1">
      <alignment horizontal="left" indent="1"/>
    </xf>
    <xf numFmtId="0" fontId="23" fillId="7" borderId="5" xfId="0" applyFont="1" applyFill="1" applyBorder="1" applyAlignment="1">
      <alignment horizontal="right" indent="1"/>
    </xf>
    <xf numFmtId="0" fontId="23" fillId="7" borderId="6" xfId="0" applyFont="1" applyFill="1" applyBorder="1" applyAlignment="1">
      <alignment horizontal="right" indent="1"/>
    </xf>
    <xf numFmtId="0" fontId="23" fillId="7" borderId="77" xfId="0" applyFont="1" applyFill="1" applyBorder="1" applyAlignment="1">
      <alignment horizontal="right" indent="1"/>
    </xf>
    <xf numFmtId="0" fontId="47" fillId="3" borderId="27" xfId="0" applyFont="1" applyFill="1" applyBorder="1" applyAlignment="1">
      <alignment horizontal="left" indent="1"/>
    </xf>
    <xf numFmtId="0" fontId="47" fillId="3" borderId="12" xfId="0" applyFont="1" applyFill="1" applyBorder="1" applyAlignment="1">
      <alignment horizontal="left" indent="1"/>
    </xf>
    <xf numFmtId="0" fontId="47" fillId="3" borderId="57" xfId="0" applyFont="1" applyFill="1" applyBorder="1" applyAlignment="1">
      <alignment horizontal="left" indent="1"/>
    </xf>
    <xf numFmtId="0" fontId="27" fillId="4" borderId="13" xfId="0" applyFont="1" applyFill="1" applyBorder="1" applyAlignment="1">
      <alignment vertical="center" wrapText="1"/>
    </xf>
    <xf numFmtId="0" fontId="14" fillId="7" borderId="26" xfId="0" applyFont="1" applyFill="1" applyBorder="1" applyAlignment="1">
      <alignment horizontal="center" wrapText="1"/>
    </xf>
    <xf numFmtId="0" fontId="14" fillId="7" borderId="14" xfId="0" applyFont="1" applyFill="1" applyBorder="1" applyAlignment="1">
      <alignment horizontal="center" wrapText="1"/>
    </xf>
    <xf numFmtId="0" fontId="14" fillId="7" borderId="17" xfId="0" applyFont="1" applyFill="1" applyBorder="1" applyAlignment="1">
      <alignment horizontal="center" wrapText="1"/>
    </xf>
    <xf numFmtId="9" fontId="3" fillId="0" borderId="35" xfId="0" applyNumberFormat="1" applyFont="1" applyBorder="1" applyAlignment="1">
      <alignment horizontal="center"/>
    </xf>
    <xf numFmtId="9" fontId="3" fillId="0" borderId="2" xfId="0" applyNumberFormat="1" applyFont="1" applyBorder="1" applyAlignment="1">
      <alignment horizontal="center"/>
    </xf>
    <xf numFmtId="9" fontId="3" fillId="0" borderId="36" xfId="0" applyNumberFormat="1" applyFont="1" applyBorder="1" applyAlignment="1">
      <alignment horizontal="center"/>
    </xf>
    <xf numFmtId="0" fontId="33" fillId="0" borderId="23" xfId="0" applyFont="1" applyBorder="1" applyAlignment="1">
      <alignment horizontal="center" wrapText="1"/>
    </xf>
    <xf numFmtId="0" fontId="33" fillId="0" borderId="21" xfId="0" applyFont="1" applyBorder="1" applyAlignment="1">
      <alignment horizontal="center" wrapText="1"/>
    </xf>
    <xf numFmtId="0" fontId="33" fillId="0" borderId="1" xfId="0" applyFont="1" applyBorder="1" applyAlignment="1">
      <alignment horizontal="center"/>
    </xf>
    <xf numFmtId="0" fontId="0" fillId="0" borderId="1" xfId="0" applyBorder="1" applyAlignment="1">
      <alignment horizontal="center" wrapText="1"/>
    </xf>
    <xf numFmtId="0" fontId="0" fillId="0" borderId="1" xfId="0" applyBorder="1" applyAlignment="1">
      <alignment horizontal="center"/>
    </xf>
    <xf numFmtId="0" fontId="35" fillId="0" borderId="1" xfId="0" applyFont="1" applyBorder="1" applyAlignment="1">
      <alignment horizontal="center"/>
    </xf>
    <xf numFmtId="0" fontId="35" fillId="0" borderId="1" xfId="0" quotePrefix="1" applyFont="1" applyBorder="1" applyAlignment="1">
      <alignment horizontal="center"/>
    </xf>
    <xf numFmtId="0" fontId="33" fillId="0" borderId="11" xfId="0" applyFont="1" applyBorder="1" applyAlignment="1">
      <alignment horizontal="center" wrapText="1"/>
    </xf>
    <xf numFmtId="0" fontId="8" fillId="0" borderId="78" xfId="0" applyFont="1" applyBorder="1" applyAlignment="1">
      <alignment horizontal="center" wrapText="1"/>
    </xf>
    <xf numFmtId="0" fontId="8" fillId="0" borderId="21" xfId="0" applyFont="1" applyBorder="1" applyAlignment="1">
      <alignment horizontal="center" wrapText="1"/>
    </xf>
    <xf numFmtId="0" fontId="33" fillId="0" borderId="1" xfId="0" applyFont="1" applyBorder="1" applyAlignment="1">
      <alignment horizontal="center" wrapText="1"/>
    </xf>
    <xf numFmtId="0" fontId="8" fillId="0" borderId="35" xfId="0" applyFont="1" applyBorder="1" applyAlignment="1">
      <alignment horizontal="center" wrapText="1"/>
    </xf>
    <xf numFmtId="0" fontId="8" fillId="0" borderId="3" xfId="0" applyFont="1" applyBorder="1" applyAlignment="1">
      <alignment horizontal="center" wrapText="1"/>
    </xf>
    <xf numFmtId="0" fontId="3" fillId="0" borderId="26" xfId="0" applyFont="1" applyBorder="1" applyAlignment="1">
      <alignment horizontal="center"/>
    </xf>
    <xf numFmtId="0" fontId="3" fillId="0" borderId="14" xfId="0" applyFont="1" applyBorder="1" applyAlignment="1">
      <alignment horizontal="center"/>
    </xf>
    <xf numFmtId="0" fontId="3" fillId="0" borderId="17" xfId="0" applyFont="1" applyBorder="1" applyAlignment="1">
      <alignment horizontal="center"/>
    </xf>
    <xf numFmtId="0" fontId="35" fillId="0" borderId="26" xfId="0" applyFont="1" applyBorder="1" applyAlignment="1">
      <alignment horizontal="center"/>
    </xf>
    <xf numFmtId="0" fontId="35" fillId="0" borderId="14" xfId="0" applyFont="1" applyBorder="1" applyAlignment="1">
      <alignment horizontal="center"/>
    </xf>
    <xf numFmtId="0" fontId="35" fillId="0" borderId="17" xfId="0" applyFont="1" applyBorder="1" applyAlignment="1">
      <alignment horizontal="center"/>
    </xf>
    <xf numFmtId="0" fontId="8" fillId="0" borderId="33" xfId="0" applyFont="1" applyBorder="1" applyAlignment="1">
      <alignment horizontal="center" wrapText="1"/>
    </xf>
    <xf numFmtId="0" fontId="8" fillId="0" borderId="75" xfId="0" applyFont="1" applyBorder="1" applyAlignment="1">
      <alignment horizontal="center" wrapText="1"/>
    </xf>
    <xf numFmtId="0" fontId="8" fillId="0" borderId="34" xfId="0" applyFont="1" applyBorder="1" applyAlignment="1">
      <alignment horizontal="center" wrapText="1"/>
    </xf>
    <xf numFmtId="0" fontId="33" fillId="0" borderId="26" xfId="0" applyFont="1" applyBorder="1" applyAlignment="1">
      <alignment horizontal="center" wrapText="1"/>
    </xf>
    <xf numFmtId="0" fontId="33" fillId="0" borderId="14" xfId="0" applyFont="1" applyBorder="1" applyAlignment="1">
      <alignment horizontal="center" wrapText="1"/>
    </xf>
    <xf numFmtId="0" fontId="33" fillId="0" borderId="17" xfId="0" applyFont="1" applyBorder="1" applyAlignment="1">
      <alignment horizontal="center" wrapText="1"/>
    </xf>
    <xf numFmtId="0" fontId="3" fillId="0" borderId="1" xfId="0" applyFont="1" applyBorder="1" applyAlignment="1">
      <alignment horizontal="center"/>
    </xf>
    <xf numFmtId="0" fontId="39" fillId="9" borderId="35" xfId="0" applyFont="1" applyFill="1" applyBorder="1" applyAlignment="1">
      <alignment horizontal="center" vertical="center" wrapText="1"/>
    </xf>
    <xf numFmtId="0" fontId="39" fillId="9" borderId="2" xfId="0" applyFont="1" applyFill="1" applyBorder="1" applyAlignment="1">
      <alignment horizontal="center" vertical="center" wrapText="1"/>
    </xf>
    <xf numFmtId="0" fontId="39" fillId="9" borderId="36" xfId="0" applyFont="1" applyFill="1" applyBorder="1" applyAlignment="1">
      <alignment horizontal="center" vertical="center" wrapText="1"/>
    </xf>
    <xf numFmtId="0" fontId="39" fillId="9" borderId="5" xfId="0" applyFont="1" applyFill="1" applyBorder="1" applyAlignment="1">
      <alignment horizontal="center" vertical="center" wrapText="1"/>
    </xf>
    <xf numFmtId="0" fontId="39" fillId="9" borderId="6" xfId="0" applyFont="1" applyFill="1" applyBorder="1" applyAlignment="1">
      <alignment horizontal="center" vertical="center" wrapText="1"/>
    </xf>
    <xf numFmtId="0" fontId="39" fillId="9" borderId="7" xfId="0" applyFont="1" applyFill="1" applyBorder="1" applyAlignment="1">
      <alignment horizontal="center" vertical="center" wrapText="1"/>
    </xf>
    <xf numFmtId="0" fontId="34" fillId="5" borderId="33" xfId="0" applyFont="1" applyFill="1" applyBorder="1" applyAlignment="1">
      <alignment horizontal="center" wrapText="1"/>
    </xf>
    <xf numFmtId="0" fontId="34" fillId="5" borderId="1" xfId="0" applyFont="1" applyFill="1" applyBorder="1" applyAlignment="1">
      <alignment horizontal="center" wrapText="1"/>
    </xf>
    <xf numFmtId="0" fontId="34" fillId="5" borderId="75" xfId="0" applyFont="1" applyFill="1" applyBorder="1" applyAlignment="1">
      <alignment horizontal="center"/>
    </xf>
    <xf numFmtId="0" fontId="34" fillId="5" borderId="54" xfId="0" applyFont="1" applyFill="1" applyBorder="1" applyAlignment="1">
      <alignment horizontal="center"/>
    </xf>
    <xf numFmtId="0" fontId="34" fillId="5" borderId="34" xfId="0" applyFont="1" applyFill="1" applyBorder="1" applyAlignment="1">
      <alignment horizontal="center"/>
    </xf>
    <xf numFmtId="0" fontId="34" fillId="5" borderId="33" xfId="0" applyFont="1" applyFill="1" applyBorder="1" applyAlignment="1">
      <alignment horizontal="center"/>
    </xf>
    <xf numFmtId="0" fontId="34" fillId="5" borderId="1" xfId="0" applyFont="1" applyFill="1" applyBorder="1" applyAlignment="1">
      <alignment horizontal="center"/>
    </xf>
    <xf numFmtId="0" fontId="34" fillId="5" borderId="55" xfId="0" applyFont="1" applyFill="1" applyBorder="1" applyAlignment="1">
      <alignment horizontal="left" wrapText="1"/>
    </xf>
    <xf numFmtId="0" fontId="34" fillId="5" borderId="8" xfId="0" applyFont="1" applyFill="1" applyBorder="1" applyAlignment="1">
      <alignment horizontal="left" wrapText="1"/>
    </xf>
    <xf numFmtId="0" fontId="0" fillId="5" borderId="33" xfId="0" applyFill="1" applyBorder="1" applyAlignment="1">
      <alignment horizontal="center"/>
    </xf>
    <xf numFmtId="0" fontId="0" fillId="5" borderId="79" xfId="0" applyFill="1" applyBorder="1" applyAlignment="1">
      <alignment horizontal="center"/>
    </xf>
    <xf numFmtId="0" fontId="36" fillId="5" borderId="75" xfId="0" applyFont="1" applyFill="1" applyBorder="1" applyAlignment="1">
      <alignment horizontal="center"/>
    </xf>
    <xf numFmtId="0" fontId="36" fillId="5" borderId="54" xfId="0" applyFont="1" applyFill="1" applyBorder="1" applyAlignment="1">
      <alignment horizontal="center"/>
    </xf>
    <xf numFmtId="0" fontId="36" fillId="5" borderId="34" xfId="0" applyFont="1" applyFill="1" applyBorder="1" applyAlignment="1">
      <alignment horizontal="center"/>
    </xf>
    <xf numFmtId="0" fontId="36" fillId="5" borderId="1" xfId="0" applyFont="1" applyFill="1" applyBorder="1" applyAlignment="1">
      <alignment horizontal="center" wrapText="1"/>
    </xf>
    <xf numFmtId="0" fontId="36" fillId="5" borderId="60" xfId="0" applyFont="1" applyFill="1" applyBorder="1" applyAlignment="1">
      <alignment horizontal="center" wrapText="1"/>
    </xf>
    <xf numFmtId="0" fontId="36" fillId="5" borderId="18" xfId="0" applyFont="1" applyFill="1" applyBorder="1" applyAlignment="1">
      <alignment horizontal="center" wrapText="1"/>
    </xf>
    <xf numFmtId="0" fontId="36" fillId="5" borderId="22" xfId="0" applyFont="1" applyFill="1" applyBorder="1" applyAlignment="1">
      <alignment horizontal="center" wrapText="1"/>
    </xf>
    <xf numFmtId="0" fontId="36" fillId="5" borderId="26" xfId="0" quotePrefix="1" applyFont="1" applyFill="1" applyBorder="1" applyAlignment="1">
      <alignment horizontal="center" wrapText="1"/>
    </xf>
    <xf numFmtId="0" fontId="36" fillId="5" borderId="17" xfId="0" applyFont="1" applyFill="1" applyBorder="1" applyAlignment="1">
      <alignment horizontal="center" wrapText="1"/>
    </xf>
    <xf numFmtId="0" fontId="36" fillId="5" borderId="14" xfId="0" applyFont="1" applyFill="1" applyBorder="1" applyAlignment="1">
      <alignment horizontal="center" wrapText="1"/>
    </xf>
    <xf numFmtId="0" fontId="36" fillId="5" borderId="26" xfId="0" applyFont="1" applyFill="1" applyBorder="1" applyAlignment="1">
      <alignment horizontal="center" wrapText="1"/>
    </xf>
    <xf numFmtId="0" fontId="36" fillId="5" borderId="75" xfId="0" applyFont="1" applyFill="1" applyBorder="1" applyAlignment="1">
      <alignment horizontal="center" wrapText="1"/>
    </xf>
    <xf numFmtId="0" fontId="36" fillId="5" borderId="54" xfId="0" applyFont="1" applyFill="1" applyBorder="1" applyAlignment="1">
      <alignment horizontal="center" wrapText="1"/>
    </xf>
    <xf numFmtId="0" fontId="36" fillId="5" borderId="34" xfId="0" applyFont="1" applyFill="1" applyBorder="1" applyAlignment="1">
      <alignment horizontal="center" wrapText="1"/>
    </xf>
    <xf numFmtId="0" fontId="63" fillId="5" borderId="33" xfId="0" applyFont="1" applyFill="1" applyBorder="1" applyAlignment="1">
      <alignment horizontal="center"/>
    </xf>
    <xf numFmtId="0" fontId="63" fillId="5" borderId="79" xfId="0" applyFont="1" applyFill="1" applyBorder="1" applyAlignment="1">
      <alignment horizontal="center"/>
    </xf>
    <xf numFmtId="0" fontId="0" fillId="3" borderId="8" xfId="0" applyFill="1" applyBorder="1" applyAlignment="1">
      <alignment horizontal="left" vertical="center" wrapText="1" indent="1"/>
    </xf>
    <xf numFmtId="0" fontId="0" fillId="5" borderId="8" xfId="0" applyFill="1" applyBorder="1" applyAlignment="1">
      <alignment horizontal="left" vertical="center" wrapText="1" indent="1"/>
    </xf>
    <xf numFmtId="0" fontId="0" fillId="11" borderId="80" xfId="0" applyFill="1" applyBorder="1" applyAlignment="1">
      <alignment horizontal="left" vertical="center" wrapText="1" indent="1"/>
    </xf>
    <xf numFmtId="0" fontId="0" fillId="11" borderId="43" xfId="0" applyFill="1" applyBorder="1" applyAlignment="1">
      <alignment horizontal="left" vertical="center" wrapText="1" indent="1"/>
    </xf>
    <xf numFmtId="0" fontId="0" fillId="11" borderId="47" xfId="0" applyFill="1" applyBorder="1" applyAlignment="1">
      <alignment horizontal="left" vertical="center" wrapText="1" indent="1"/>
    </xf>
    <xf numFmtId="0" fontId="0" fillId="11" borderId="81" xfId="0" applyFill="1" applyBorder="1" applyAlignment="1">
      <alignment horizontal="left" vertical="center" wrapText="1" indent="1"/>
    </xf>
    <xf numFmtId="0" fontId="0" fillId="4" borderId="13" xfId="0" applyFill="1" applyBorder="1" applyAlignment="1">
      <alignment horizontal="center" vertical="top" wrapText="1"/>
    </xf>
    <xf numFmtId="0" fontId="0" fillId="4" borderId="14" xfId="0" applyFill="1" applyBorder="1" applyAlignment="1">
      <alignment horizontal="center" vertical="top" wrapText="1"/>
    </xf>
    <xf numFmtId="0" fontId="0" fillId="4" borderId="17" xfId="0" applyFill="1" applyBorder="1" applyAlignment="1">
      <alignment horizontal="center" vertical="top" wrapText="1"/>
    </xf>
    <xf numFmtId="0" fontId="0" fillId="4" borderId="51" xfId="0" applyFill="1" applyBorder="1" applyAlignment="1">
      <alignment horizontal="left" vertical="top" wrapText="1"/>
    </xf>
    <xf numFmtId="0" fontId="0" fillId="4" borderId="12" xfId="0" applyFill="1" applyBorder="1" applyAlignment="1">
      <alignment horizontal="left" vertical="top" wrapText="1"/>
    </xf>
    <xf numFmtId="0" fontId="0" fillId="4" borderId="57" xfId="0" applyFill="1" applyBorder="1" applyAlignment="1">
      <alignment horizontal="left" vertical="top" wrapText="1"/>
    </xf>
    <xf numFmtId="0" fontId="53" fillId="6" borderId="35" xfId="0" applyFont="1" applyFill="1" applyBorder="1" applyAlignment="1">
      <alignment horizontal="center" vertical="center" wrapText="1"/>
    </xf>
    <xf numFmtId="0" fontId="53" fillId="6" borderId="2" xfId="0" applyFont="1" applyFill="1" applyBorder="1" applyAlignment="1">
      <alignment horizontal="center" vertical="center" wrapText="1"/>
    </xf>
    <xf numFmtId="0" fontId="53" fillId="6" borderId="36" xfId="0" applyFont="1" applyFill="1" applyBorder="1" applyAlignment="1">
      <alignment horizontal="center" vertical="center" wrapText="1"/>
    </xf>
    <xf numFmtId="0" fontId="53" fillId="6" borderId="3" xfId="0" applyFont="1" applyFill="1" applyBorder="1" applyAlignment="1">
      <alignment horizontal="center" vertical="center" wrapText="1"/>
    </xf>
    <xf numFmtId="0" fontId="53" fillId="6" borderId="0" xfId="0" applyFont="1" applyFill="1" applyBorder="1" applyAlignment="1">
      <alignment horizontal="center" vertical="center" wrapText="1"/>
    </xf>
    <xf numFmtId="0" fontId="53" fillId="6" borderId="4" xfId="0" applyFont="1" applyFill="1" applyBorder="1" applyAlignment="1">
      <alignment horizontal="center" vertical="center" wrapText="1"/>
    </xf>
    <xf numFmtId="0" fontId="54" fillId="4" borderId="13" xfId="0" applyFont="1" applyFill="1" applyBorder="1" applyAlignment="1">
      <alignment horizontal="left" vertical="center" wrapText="1" indent="1"/>
    </xf>
    <xf numFmtId="0" fontId="54" fillId="4" borderId="14" xfId="0" applyFont="1" applyFill="1" applyBorder="1" applyAlignment="1">
      <alignment horizontal="left" vertical="center" wrapText="1" indent="1"/>
    </xf>
    <xf numFmtId="0" fontId="54" fillId="4" borderId="17" xfId="0" applyFont="1" applyFill="1" applyBorder="1" applyAlignment="1">
      <alignment horizontal="left" vertical="center" wrapText="1" indent="1"/>
    </xf>
    <xf numFmtId="0" fontId="0" fillId="11" borderId="1" xfId="0" applyFill="1" applyBorder="1" applyAlignment="1">
      <alignment horizontal="center" vertical="center" wrapText="1"/>
    </xf>
    <xf numFmtId="0" fontId="0" fillId="11" borderId="76" xfId="0" applyFill="1" applyBorder="1" applyAlignment="1">
      <alignment horizontal="center" vertical="center" wrapText="1"/>
    </xf>
    <xf numFmtId="0" fontId="54" fillId="2" borderId="64" xfId="0" applyFont="1" applyFill="1" applyBorder="1" applyAlignment="1">
      <alignment horizontal="left" vertical="center" wrapText="1" indent="1"/>
    </xf>
    <xf numFmtId="0" fontId="54" fillId="2" borderId="16" xfId="0" applyFont="1" applyFill="1" applyBorder="1" applyAlignment="1">
      <alignment horizontal="left" vertical="center" wrapText="1" indent="1"/>
    </xf>
    <xf numFmtId="0" fontId="54" fillId="2" borderId="24" xfId="0" applyFont="1" applyFill="1" applyBorder="1" applyAlignment="1">
      <alignment horizontal="left" vertical="center" wrapText="1" indent="1"/>
    </xf>
    <xf numFmtId="0" fontId="54" fillId="2" borderId="3" xfId="0" applyFont="1" applyFill="1" applyBorder="1" applyAlignment="1">
      <alignment horizontal="left" vertical="center" wrapText="1" indent="1"/>
    </xf>
    <xf numFmtId="0" fontId="54" fillId="2" borderId="0" xfId="0" applyFont="1" applyFill="1" applyBorder="1" applyAlignment="1">
      <alignment horizontal="left" vertical="center" wrapText="1" indent="1"/>
    </xf>
    <xf numFmtId="0" fontId="54" fillId="2" borderId="58" xfId="0" applyFont="1" applyFill="1" applyBorder="1" applyAlignment="1">
      <alignment horizontal="left" vertical="center" wrapText="1" indent="1"/>
    </xf>
    <xf numFmtId="0" fontId="54" fillId="2" borderId="32" xfId="0" applyFont="1" applyFill="1" applyBorder="1" applyAlignment="1">
      <alignment horizontal="left" vertical="center" wrapText="1" indent="1"/>
    </xf>
    <xf numFmtId="0" fontId="54" fillId="2" borderId="18" xfId="0" applyFont="1" applyFill="1" applyBorder="1" applyAlignment="1">
      <alignment horizontal="left" vertical="center" wrapText="1" indent="1"/>
    </xf>
    <xf numFmtId="0" fontId="54" fillId="2" borderId="22" xfId="0" applyFont="1" applyFill="1" applyBorder="1" applyAlignment="1">
      <alignment horizontal="left" vertical="center" wrapText="1" indent="1"/>
    </xf>
    <xf numFmtId="0" fontId="54" fillId="2" borderId="11" xfId="0" applyFont="1" applyFill="1" applyBorder="1" applyAlignment="1">
      <alignment horizontal="center" vertical="center" wrapText="1"/>
    </xf>
    <xf numFmtId="0" fontId="54" fillId="2" borderId="23" xfId="0" applyFont="1" applyFill="1" applyBorder="1" applyAlignment="1">
      <alignment horizontal="center" vertical="center" wrapText="1"/>
    </xf>
    <xf numFmtId="0" fontId="54" fillId="2" borderId="21" xfId="0" applyFont="1" applyFill="1" applyBorder="1" applyAlignment="1">
      <alignment horizontal="center" vertical="center" wrapText="1"/>
    </xf>
    <xf numFmtId="0" fontId="54" fillId="2" borderId="1" xfId="0" applyFont="1" applyFill="1" applyBorder="1" applyAlignment="1">
      <alignment horizontal="left" vertical="center" wrapText="1" indent="1"/>
    </xf>
    <xf numFmtId="0" fontId="54" fillId="2" borderId="76" xfId="0" applyFont="1" applyFill="1" applyBorder="1" applyAlignment="1">
      <alignment horizontal="left" vertical="center" wrapText="1" indent="1"/>
    </xf>
    <xf numFmtId="0" fontId="53" fillId="12" borderId="35" xfId="0" applyFont="1" applyFill="1" applyBorder="1" applyAlignment="1">
      <alignment horizontal="center" vertical="center" wrapText="1"/>
    </xf>
    <xf numFmtId="0" fontId="53" fillId="12" borderId="2" xfId="0" applyFont="1" applyFill="1" applyBorder="1" applyAlignment="1">
      <alignment horizontal="center" vertical="center" wrapText="1"/>
    </xf>
    <xf numFmtId="0" fontId="53" fillId="12" borderId="36" xfId="0" applyFont="1" applyFill="1" applyBorder="1" applyAlignment="1">
      <alignment horizontal="center" vertical="center" wrapText="1"/>
    </xf>
    <xf numFmtId="0" fontId="53" fillId="12" borderId="3" xfId="0" applyFont="1" applyFill="1" applyBorder="1" applyAlignment="1">
      <alignment horizontal="center" vertical="center" wrapText="1"/>
    </xf>
    <xf numFmtId="0" fontId="53" fillId="12" borderId="0" xfId="0" applyFont="1" applyFill="1" applyBorder="1" applyAlignment="1">
      <alignment horizontal="center" vertical="center" wrapText="1"/>
    </xf>
    <xf numFmtId="0" fontId="53" fillId="12" borderId="4" xfId="0" applyFont="1" applyFill="1" applyBorder="1" applyAlignment="1">
      <alignment horizontal="center" vertical="center" wrapText="1"/>
    </xf>
  </cellXfs>
  <cellStyles count="10">
    <cellStyle name="Comma" xfId="9" builtinId="3"/>
    <cellStyle name="Comma 2" xfId="3" xr:uid="{00000000-0005-0000-0000-000001000000}"/>
    <cellStyle name="Comma 3" xfId="6" xr:uid="{00000000-0005-0000-0000-000002000000}"/>
    <cellStyle name="Hyperlink" xfId="8" builtinId="8"/>
    <cellStyle name="Normal" xfId="0" builtinId="0"/>
    <cellStyle name="Normal 2" xfId="2" xr:uid="{00000000-0005-0000-0000-000005000000}"/>
    <cellStyle name="Normal 3" xfId="5" xr:uid="{00000000-0005-0000-0000-000006000000}"/>
    <cellStyle name="Percent" xfId="1" builtinId="5"/>
    <cellStyle name="Percent 2" xfId="4" xr:uid="{00000000-0005-0000-0000-000008000000}"/>
    <cellStyle name="Percent 3" xfId="7" xr:uid="{00000000-0005-0000-0000-000009000000}"/>
  </cellStyles>
  <dxfs count="531">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bgColor theme="0"/>
        </patternFill>
      </fill>
    </dxf>
    <dxf>
      <fill>
        <patternFill patternType="lightUp">
          <bgColor theme="0" tint="-4.9989318521683403E-2"/>
        </patternFill>
      </fill>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patternType="lightUp">
          <bgColor theme="0" tint="-4.9989318521683403E-2"/>
        </patternFill>
      </fill>
    </dxf>
    <dxf>
      <fill>
        <patternFill patternType="lightUp">
          <bgColor theme="0" tint="-4.9989318521683403E-2"/>
        </patternFill>
      </fill>
    </dxf>
    <dxf>
      <fill>
        <patternFill patternType="lightUp">
          <bgColor theme="0" tint="-4.9989318521683403E-2"/>
        </patternFill>
      </fill>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ont>
        <color theme="1"/>
      </font>
    </dxf>
    <dxf>
      <font>
        <color theme="1"/>
      </font>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ont>
        <color theme="1"/>
      </font>
    </dxf>
    <dxf>
      <font>
        <color theme="1"/>
      </font>
    </dxf>
    <dxf>
      <font>
        <color theme="1"/>
      </font>
    </dxf>
    <dxf>
      <font>
        <color theme="1"/>
      </font>
    </dxf>
    <dxf>
      <font>
        <color theme="1"/>
      </font>
    </dxf>
    <dxf>
      <font>
        <color theme="1"/>
      </font>
    </dxf>
    <dxf>
      <font>
        <color theme="1"/>
      </font>
    </dxf>
    <dxf>
      <font>
        <color auto="1"/>
      </font>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ont>
        <color theme="1"/>
      </font>
    </dxf>
    <dxf>
      <font>
        <color auto="1"/>
      </font>
      <fill>
        <patternFill>
          <bgColor theme="0"/>
        </patternFill>
      </fill>
      <border>
        <left style="thin">
          <color auto="1"/>
        </left>
        <right style="thin">
          <color auto="1"/>
        </right>
        <top style="thin">
          <color auto="1"/>
        </top>
        <bottom style="thin">
          <color auto="1"/>
        </bottom>
      </border>
    </dxf>
    <dxf>
      <font>
        <color theme="1"/>
      </font>
    </dxf>
    <dxf>
      <font>
        <color auto="1"/>
      </font>
      <fill>
        <patternFill>
          <bgColor theme="0"/>
        </patternFill>
      </fill>
      <border>
        <left style="thin">
          <color auto="1"/>
        </left>
        <right style="thin">
          <color auto="1"/>
        </right>
        <top style="thin">
          <color auto="1"/>
        </top>
        <bottom style="thin">
          <color auto="1"/>
        </bottom>
      </border>
    </dxf>
    <dxf>
      <font>
        <color theme="1"/>
      </font>
    </dxf>
    <dxf>
      <font>
        <color auto="1"/>
      </font>
      <fill>
        <patternFill>
          <bgColor theme="0"/>
        </patternFill>
      </fill>
      <border>
        <left style="thin">
          <color auto="1"/>
        </left>
        <right style="thin">
          <color auto="1"/>
        </right>
        <top style="thin">
          <color auto="1"/>
        </top>
        <bottom style="thin">
          <color auto="1"/>
        </bottom>
      </border>
    </dxf>
    <dxf>
      <font>
        <color theme="1"/>
      </font>
    </dxf>
    <dxf>
      <font>
        <color auto="1"/>
      </font>
      <fill>
        <patternFill>
          <bgColor theme="0"/>
        </patternFill>
      </fill>
      <border>
        <left style="thin">
          <color auto="1"/>
        </left>
        <right style="thin">
          <color auto="1"/>
        </right>
        <top style="thin">
          <color auto="1"/>
        </top>
        <bottom style="thin">
          <color auto="1"/>
        </bottom>
      </border>
    </dxf>
    <dxf>
      <font>
        <color theme="1"/>
      </font>
    </dxf>
    <dxf>
      <font>
        <color auto="1"/>
      </font>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ont>
        <color theme="1"/>
      </font>
    </dxf>
    <dxf>
      <font>
        <color auto="1"/>
      </font>
      <fill>
        <patternFill>
          <bgColor theme="0"/>
        </patternFill>
      </fill>
      <border>
        <left style="thin">
          <color auto="1"/>
        </left>
        <right style="thin">
          <color auto="1"/>
        </right>
        <top style="thin">
          <color auto="1"/>
        </top>
        <bottom style="thin">
          <color auto="1"/>
        </bottom>
      </border>
    </dxf>
    <dxf>
      <font>
        <color theme="1"/>
      </font>
    </dxf>
    <dxf>
      <font>
        <color auto="1"/>
      </font>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ont>
        <color theme="1"/>
      </font>
    </dxf>
    <dxf>
      <font>
        <color auto="1"/>
      </font>
      <fill>
        <patternFill>
          <bgColor theme="0"/>
        </patternFill>
      </fill>
      <border>
        <left style="thin">
          <color auto="1"/>
        </left>
        <right style="thin">
          <color auto="1"/>
        </right>
        <top style="thin">
          <color auto="1"/>
        </top>
        <bottom style="thin">
          <color auto="1"/>
        </bottom>
      </border>
    </dxf>
    <dxf>
      <font>
        <color theme="1"/>
      </font>
    </dxf>
    <dxf>
      <font>
        <color auto="1"/>
      </font>
      <fill>
        <patternFill>
          <bgColor theme="0"/>
        </patternFill>
      </fill>
      <border>
        <left style="thin">
          <color auto="1"/>
        </left>
        <right style="thin">
          <color auto="1"/>
        </right>
        <top style="thin">
          <color auto="1"/>
        </top>
        <bottom style="thin">
          <color auto="1"/>
        </bottom>
      </border>
    </dxf>
    <dxf>
      <font>
        <color theme="1"/>
      </font>
    </dxf>
    <dxf>
      <font>
        <color auto="1"/>
      </font>
      <fill>
        <patternFill>
          <bgColor theme="0"/>
        </patternFill>
      </fill>
      <border>
        <left style="thin">
          <color auto="1"/>
        </left>
        <right style="thin">
          <color auto="1"/>
        </right>
        <top style="thin">
          <color auto="1"/>
        </top>
        <bottom style="thin">
          <color auto="1"/>
        </bottom>
      </border>
    </dxf>
    <dxf>
      <font>
        <color theme="1"/>
      </font>
    </dxf>
    <dxf>
      <font>
        <color auto="1"/>
      </font>
      <fill>
        <patternFill>
          <bgColor theme="0"/>
        </patternFill>
      </fill>
      <border>
        <left style="thin">
          <color auto="1"/>
        </left>
        <right style="thin">
          <color auto="1"/>
        </right>
        <top style="thin">
          <color auto="1"/>
        </top>
        <bottom style="thin">
          <color auto="1"/>
        </bottom>
      </border>
    </dxf>
    <dxf>
      <font>
        <color theme="1"/>
      </font>
    </dxf>
    <dxf>
      <font>
        <color auto="1"/>
      </font>
      <fill>
        <patternFill>
          <bgColor theme="0"/>
        </patternFill>
      </fill>
      <border>
        <left style="thin">
          <color auto="1"/>
        </left>
        <right style="thin">
          <color auto="1"/>
        </right>
        <top style="thin">
          <color auto="1"/>
        </top>
        <bottom style="thin">
          <color auto="1"/>
        </bottom>
      </border>
    </dxf>
    <dxf>
      <font>
        <color theme="1"/>
      </font>
    </dxf>
    <dxf>
      <font>
        <color theme="1"/>
      </font>
    </dxf>
    <dxf>
      <font>
        <color auto="1"/>
      </font>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patternType="lightUp">
          <bgColor theme="0" tint="-4.9989318521683403E-2"/>
        </patternFill>
      </fill>
    </dxf>
    <dxf>
      <font>
        <color theme="1"/>
      </font>
    </dxf>
    <dxf>
      <font>
        <color theme="1"/>
      </font>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ont>
        <color theme="1"/>
      </font>
    </dxf>
    <dxf>
      <font>
        <color theme="1"/>
      </font>
    </dxf>
    <dxf>
      <font>
        <color theme="1"/>
      </font>
    </dxf>
    <dxf>
      <font>
        <color theme="1"/>
      </font>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vertical/>
        <horizontal/>
      </border>
    </dxf>
    <dxf>
      <fill>
        <patternFill patternType="lightUp">
          <bgColor theme="0" tint="-4.9989318521683403E-2"/>
        </patternFill>
      </fill>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vertical/>
        <horizontal/>
      </border>
    </dxf>
    <dxf>
      <fill>
        <patternFill patternType="lightUp">
          <bgColor theme="0" tint="-4.9989318521683403E-2"/>
        </patternFill>
      </fill>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vertical/>
        <horizontal/>
      </border>
    </dxf>
    <dxf>
      <fill>
        <patternFill patternType="lightUp">
          <bgColor theme="0" tint="-4.9989318521683403E-2"/>
        </patternFill>
      </fill>
    </dxf>
    <dxf>
      <font>
        <color theme="1"/>
      </font>
    </dxf>
    <dxf>
      <font>
        <color theme="1"/>
      </font>
    </dxf>
    <dxf>
      <font>
        <color theme="1"/>
      </font>
    </dxf>
    <dxf>
      <font>
        <color theme="1"/>
      </font>
    </dxf>
    <dxf>
      <font>
        <color theme="1"/>
      </font>
    </dxf>
    <dxf>
      <font>
        <color theme="1"/>
      </font>
    </dxf>
    <dxf>
      <font>
        <color theme="1"/>
      </font>
    </dxf>
    <dxf>
      <font>
        <color theme="1"/>
      </font>
    </dxf>
    <dxf>
      <font>
        <color theme="1"/>
      </font>
    </dxf>
    <dxf>
      <font>
        <color theme="1"/>
      </font>
    </dxf>
    <dxf>
      <font>
        <color auto="1"/>
      </font>
      <fill>
        <patternFill>
          <bgColor theme="0"/>
        </patternFill>
      </fill>
      <border>
        <left style="thin">
          <color auto="1"/>
        </left>
        <right style="thin">
          <color auto="1"/>
        </right>
        <top style="thin">
          <color auto="1"/>
        </top>
        <bottom style="thin">
          <color auto="1"/>
        </bottom>
        <vertical/>
        <horizontal/>
      </border>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ill>
        <patternFill patternType="lightUp">
          <bgColor theme="0" tint="-4.9989318521683403E-2"/>
        </patternFill>
      </fill>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vertical/>
        <horizontal/>
      </border>
    </dxf>
    <dxf>
      <fill>
        <patternFill patternType="lightUp">
          <bgColor theme="0" tint="-4.9989318521683403E-2"/>
        </patternFill>
      </fill>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vertical/>
        <horizontal/>
      </border>
    </dxf>
    <dxf>
      <fill>
        <patternFill patternType="lightUp">
          <bgColor theme="0" tint="-4.9989318521683403E-2"/>
        </patternFill>
      </fill>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vertical/>
        <horizontal/>
      </border>
    </dxf>
    <dxf>
      <fill>
        <patternFill patternType="lightUp">
          <bgColor theme="0" tint="-4.9989318521683403E-2"/>
        </patternFill>
      </fill>
    </dxf>
    <dxf>
      <fill>
        <patternFill patternType="lightUp">
          <bgColor theme="0" tint="-4.9989318521683403E-2"/>
        </patternFill>
      </fill>
    </dxf>
    <dxf>
      <font>
        <color auto="1"/>
      </font>
      <fill>
        <patternFill>
          <bgColor theme="0"/>
        </patternFill>
      </fill>
      <border>
        <left style="thin">
          <color auto="1"/>
        </left>
        <right style="thin">
          <color auto="1"/>
        </right>
        <top style="thin">
          <color auto="1"/>
        </top>
        <bottom style="thin">
          <color auto="1"/>
        </bottom>
      </border>
    </dxf>
    <dxf>
      <font>
        <color auto="1"/>
      </font>
      <fill>
        <patternFill>
          <bgColor theme="0"/>
        </patternFill>
      </fill>
      <border>
        <left style="thin">
          <color auto="1"/>
        </left>
        <right style="thin">
          <color auto="1"/>
        </right>
        <top style="thin">
          <color auto="1"/>
        </top>
        <bottom style="thin">
          <color auto="1"/>
        </bottom>
        <vertical/>
        <horizontal/>
      </border>
    </dxf>
    <dxf>
      <fill>
        <patternFill patternType="lightUp">
          <bgColor theme="0" tint="-4.9989318521683403E-2"/>
        </patternFill>
      </fill>
    </dxf>
  </dxfs>
  <tableStyles count="0" defaultTableStyle="TableStyleMedium2" defaultPivotStyle="PivotStyleLight16"/>
  <colors>
    <mruColors>
      <color rgb="FF9EB4BD"/>
      <color rgb="FF567E8A"/>
      <color rgb="FF0E5361"/>
      <color rgb="FFAE5A2F"/>
      <color rgb="FF002E3A"/>
      <color rgb="FF008C84"/>
      <color rgb="FF0E256A"/>
      <color rgb="FFF3FF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47"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48" Type="http://schemas.microsoft.com/office/2006/relationships/vbaProject" Target="vbaProject.bin"/><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ustomXml" Target="../customXml/item2.xml"/><Relationship Id="rId20" Type="http://schemas.openxmlformats.org/officeDocument/2006/relationships/worksheet" Target="worksheets/sheet20.xml"/><Relationship Id="rId41"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3.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4.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5.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6.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7.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9.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20.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21.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22.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3.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5.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6.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7.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8.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9.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31.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32.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33.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34.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5.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7.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8.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9.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40.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41.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43.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44.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45.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46.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7.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9.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50.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51.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52.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53.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55.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56.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57.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58.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59.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61.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_rels/chart62.xml.rels><?xml version="1.0" encoding="UTF-8" standalone="yes"?>
<Relationships xmlns="http://schemas.openxmlformats.org/package/2006/relationships"><Relationship Id="rId2" Type="http://schemas.microsoft.com/office/2011/relationships/chartColorStyle" Target="colors52.xml"/><Relationship Id="rId1" Type="http://schemas.microsoft.com/office/2011/relationships/chartStyle" Target="style52.xml"/></Relationships>
</file>

<file path=xl/charts/_rels/chart63.xml.rels><?xml version="1.0" encoding="UTF-8" standalone="yes"?>
<Relationships xmlns="http://schemas.openxmlformats.org/package/2006/relationships"><Relationship Id="rId2" Type="http://schemas.microsoft.com/office/2011/relationships/chartColorStyle" Target="colors53.xml"/><Relationship Id="rId1" Type="http://schemas.microsoft.com/office/2011/relationships/chartStyle" Target="style53.xml"/></Relationships>
</file>

<file path=xl/charts/_rels/chart64.xml.rels><?xml version="1.0" encoding="UTF-8" standalone="yes"?>
<Relationships xmlns="http://schemas.openxmlformats.org/package/2006/relationships"><Relationship Id="rId2" Type="http://schemas.microsoft.com/office/2011/relationships/chartColorStyle" Target="colors54.xml"/><Relationship Id="rId1" Type="http://schemas.microsoft.com/office/2011/relationships/chartStyle" Target="style54.xml"/></Relationships>
</file>

<file path=xl/charts/_rels/chart65.xml.rels><?xml version="1.0" encoding="UTF-8" standalone="yes"?>
<Relationships xmlns="http://schemas.openxmlformats.org/package/2006/relationships"><Relationship Id="rId2" Type="http://schemas.microsoft.com/office/2011/relationships/chartColorStyle" Target="colors55.xml"/><Relationship Id="rId1" Type="http://schemas.microsoft.com/office/2011/relationships/chartStyle" Target="style55.xml"/></Relationships>
</file>

<file path=xl/charts/_rels/chart67.xml.rels><?xml version="1.0" encoding="UTF-8" standalone="yes"?>
<Relationships xmlns="http://schemas.openxmlformats.org/package/2006/relationships"><Relationship Id="rId2" Type="http://schemas.microsoft.com/office/2011/relationships/chartColorStyle" Target="colors56.xml"/><Relationship Id="rId1" Type="http://schemas.microsoft.com/office/2011/relationships/chartStyle" Target="style56.xml"/></Relationships>
</file>

<file path=xl/charts/_rels/chart68.xml.rels><?xml version="1.0" encoding="UTF-8" standalone="yes"?>
<Relationships xmlns="http://schemas.openxmlformats.org/package/2006/relationships"><Relationship Id="rId2" Type="http://schemas.microsoft.com/office/2011/relationships/chartColorStyle" Target="colors57.xml"/><Relationship Id="rId1" Type="http://schemas.microsoft.com/office/2011/relationships/chartStyle" Target="style57.xml"/></Relationships>
</file>

<file path=xl/charts/_rels/chart69.xml.rels><?xml version="1.0" encoding="UTF-8" standalone="yes"?>
<Relationships xmlns="http://schemas.openxmlformats.org/package/2006/relationships"><Relationship Id="rId2" Type="http://schemas.microsoft.com/office/2011/relationships/chartColorStyle" Target="colors58.xml"/><Relationship Id="rId1" Type="http://schemas.microsoft.com/office/2011/relationships/chartStyle" Target="style58.xml"/></Relationships>
</file>

<file path=xl/charts/_rels/chart70.xml.rels><?xml version="1.0" encoding="UTF-8" standalone="yes"?>
<Relationships xmlns="http://schemas.openxmlformats.org/package/2006/relationships"><Relationship Id="rId2" Type="http://schemas.microsoft.com/office/2011/relationships/chartColorStyle" Target="colors59.xml"/><Relationship Id="rId1" Type="http://schemas.microsoft.com/office/2011/relationships/chartStyle" Target="style59.xml"/></Relationships>
</file>

<file path=xl/charts/_rels/chart71.xml.rels><?xml version="1.0" encoding="UTF-8" standalone="yes"?>
<Relationships xmlns="http://schemas.openxmlformats.org/package/2006/relationships"><Relationship Id="rId2" Type="http://schemas.microsoft.com/office/2011/relationships/chartColorStyle" Target="colors60.xml"/><Relationship Id="rId1" Type="http://schemas.microsoft.com/office/2011/relationships/chartStyle" Target="style60.xml"/></Relationships>
</file>

<file path=xl/charts/_rels/chart73.xml.rels><?xml version="1.0" encoding="UTF-8" standalone="yes"?>
<Relationships xmlns="http://schemas.openxmlformats.org/package/2006/relationships"><Relationship Id="rId2" Type="http://schemas.microsoft.com/office/2011/relationships/chartColorStyle" Target="colors61.xml"/><Relationship Id="rId1" Type="http://schemas.microsoft.com/office/2011/relationships/chartStyle" Target="style61.xml"/></Relationships>
</file>

<file path=xl/charts/_rels/chart74.xml.rels><?xml version="1.0" encoding="UTF-8" standalone="yes"?>
<Relationships xmlns="http://schemas.openxmlformats.org/package/2006/relationships"><Relationship Id="rId2" Type="http://schemas.microsoft.com/office/2011/relationships/chartColorStyle" Target="colors62.xml"/><Relationship Id="rId1" Type="http://schemas.microsoft.com/office/2011/relationships/chartStyle" Target="style62.xml"/></Relationships>
</file>

<file path=xl/charts/_rels/chart75.xml.rels><?xml version="1.0" encoding="UTF-8" standalone="yes"?>
<Relationships xmlns="http://schemas.openxmlformats.org/package/2006/relationships"><Relationship Id="rId2" Type="http://schemas.microsoft.com/office/2011/relationships/chartColorStyle" Target="colors63.xml"/><Relationship Id="rId1" Type="http://schemas.microsoft.com/office/2011/relationships/chartStyle" Target="style63.xml"/></Relationships>
</file>

<file path=xl/charts/_rels/chart76.xml.rels><?xml version="1.0" encoding="UTF-8" standalone="yes"?>
<Relationships xmlns="http://schemas.openxmlformats.org/package/2006/relationships"><Relationship Id="rId2" Type="http://schemas.microsoft.com/office/2011/relationships/chartColorStyle" Target="colors64.xml"/><Relationship Id="rId1" Type="http://schemas.microsoft.com/office/2011/relationships/chartStyle" Target="style64.xml"/></Relationships>
</file>

<file path=xl/charts/_rels/chart77.xml.rels><?xml version="1.0" encoding="UTF-8" standalone="yes"?>
<Relationships xmlns="http://schemas.openxmlformats.org/package/2006/relationships"><Relationship Id="rId2" Type="http://schemas.microsoft.com/office/2011/relationships/chartColorStyle" Target="colors65.xml"/><Relationship Id="rId1" Type="http://schemas.microsoft.com/office/2011/relationships/chartStyle" Target="style65.xml"/></Relationships>
</file>

<file path=xl/charts/_rels/chart79.xml.rels><?xml version="1.0" encoding="UTF-8" standalone="yes"?>
<Relationships xmlns="http://schemas.openxmlformats.org/package/2006/relationships"><Relationship Id="rId2" Type="http://schemas.microsoft.com/office/2011/relationships/chartColorStyle" Target="colors66.xml"/><Relationship Id="rId1" Type="http://schemas.microsoft.com/office/2011/relationships/chartStyle" Target="style66.xml"/></Relationships>
</file>

<file path=xl/charts/_rels/chart80.xml.rels><?xml version="1.0" encoding="UTF-8" standalone="yes"?>
<Relationships xmlns="http://schemas.openxmlformats.org/package/2006/relationships"><Relationship Id="rId2" Type="http://schemas.microsoft.com/office/2011/relationships/chartColorStyle" Target="colors67.xml"/><Relationship Id="rId1" Type="http://schemas.microsoft.com/office/2011/relationships/chartStyle" Target="style67.xml"/></Relationships>
</file>

<file path=xl/charts/_rels/chart81.xml.rels><?xml version="1.0" encoding="UTF-8" standalone="yes"?>
<Relationships xmlns="http://schemas.openxmlformats.org/package/2006/relationships"><Relationship Id="rId2" Type="http://schemas.microsoft.com/office/2011/relationships/chartColorStyle" Target="colors68.xml"/><Relationship Id="rId1" Type="http://schemas.microsoft.com/office/2011/relationships/chartStyle" Target="style68.xml"/></Relationships>
</file>

<file path=xl/charts/_rels/chart82.xml.rels><?xml version="1.0" encoding="UTF-8" standalone="yes"?>
<Relationships xmlns="http://schemas.openxmlformats.org/package/2006/relationships"><Relationship Id="rId2" Type="http://schemas.microsoft.com/office/2011/relationships/chartColorStyle" Target="colors69.xml"/><Relationship Id="rId1" Type="http://schemas.microsoft.com/office/2011/relationships/chartStyle" Target="style69.xml"/></Relationships>
</file>

<file path=xl/charts/_rels/chart83.xml.rels><?xml version="1.0" encoding="UTF-8" standalone="yes"?>
<Relationships xmlns="http://schemas.openxmlformats.org/package/2006/relationships"><Relationship Id="rId2" Type="http://schemas.microsoft.com/office/2011/relationships/chartColorStyle" Target="colors70.xml"/><Relationship Id="rId1" Type="http://schemas.microsoft.com/office/2011/relationships/chartStyle" Target="style70.xml"/></Relationships>
</file>

<file path=xl/charts/_rels/chart85.xml.rels><?xml version="1.0" encoding="UTF-8" standalone="yes"?>
<Relationships xmlns="http://schemas.openxmlformats.org/package/2006/relationships"><Relationship Id="rId2" Type="http://schemas.microsoft.com/office/2011/relationships/chartColorStyle" Target="colors71.xml"/><Relationship Id="rId1" Type="http://schemas.microsoft.com/office/2011/relationships/chartStyle" Target="style71.xml"/></Relationships>
</file>

<file path=xl/charts/_rels/chart86.xml.rels><?xml version="1.0" encoding="UTF-8" standalone="yes"?>
<Relationships xmlns="http://schemas.openxmlformats.org/package/2006/relationships"><Relationship Id="rId2" Type="http://schemas.microsoft.com/office/2011/relationships/chartColorStyle" Target="colors72.xml"/><Relationship Id="rId1" Type="http://schemas.microsoft.com/office/2011/relationships/chartStyle" Target="style72.xml"/></Relationships>
</file>

<file path=xl/charts/_rels/chart87.xml.rels><?xml version="1.0" encoding="UTF-8" standalone="yes"?>
<Relationships xmlns="http://schemas.openxmlformats.org/package/2006/relationships"><Relationship Id="rId2" Type="http://schemas.microsoft.com/office/2011/relationships/chartColorStyle" Target="colors73.xml"/><Relationship Id="rId1" Type="http://schemas.microsoft.com/office/2011/relationships/chartStyle" Target="style73.xml"/></Relationships>
</file>

<file path=xl/charts/_rels/chart88.xml.rels><?xml version="1.0" encoding="UTF-8" standalone="yes"?>
<Relationships xmlns="http://schemas.openxmlformats.org/package/2006/relationships"><Relationship Id="rId2" Type="http://schemas.microsoft.com/office/2011/relationships/chartColorStyle" Target="colors74.xml"/><Relationship Id="rId1" Type="http://schemas.microsoft.com/office/2011/relationships/chartStyle" Target="style74.xml"/></Relationships>
</file>

<file path=xl/charts/_rels/chart89.xml.rels><?xml version="1.0" encoding="UTF-8" standalone="yes"?>
<Relationships xmlns="http://schemas.openxmlformats.org/package/2006/relationships"><Relationship Id="rId2" Type="http://schemas.microsoft.com/office/2011/relationships/chartColorStyle" Target="colors75.xml"/><Relationship Id="rId1" Type="http://schemas.microsoft.com/office/2011/relationships/chartStyle" Target="style75.xml"/></Relationships>
</file>

<file path=xl/charts/_rels/chart91.xml.rels><?xml version="1.0" encoding="UTF-8" standalone="yes"?>
<Relationships xmlns="http://schemas.openxmlformats.org/package/2006/relationships"><Relationship Id="rId2" Type="http://schemas.microsoft.com/office/2011/relationships/chartColorStyle" Target="colors76.xml"/><Relationship Id="rId1" Type="http://schemas.microsoft.com/office/2011/relationships/chartStyle" Target="style76.xml"/></Relationships>
</file>

<file path=xl/charts/_rels/chart92.xml.rels><?xml version="1.0" encoding="UTF-8" standalone="yes"?>
<Relationships xmlns="http://schemas.openxmlformats.org/package/2006/relationships"><Relationship Id="rId2" Type="http://schemas.microsoft.com/office/2011/relationships/chartColorStyle" Target="colors77.xml"/><Relationship Id="rId1" Type="http://schemas.microsoft.com/office/2011/relationships/chartStyle" Target="style77.xml"/></Relationships>
</file>

<file path=xl/charts/_rels/chart93.xml.rels><?xml version="1.0" encoding="UTF-8" standalone="yes"?>
<Relationships xmlns="http://schemas.openxmlformats.org/package/2006/relationships"><Relationship Id="rId2" Type="http://schemas.microsoft.com/office/2011/relationships/chartColorStyle" Target="colors78.xml"/><Relationship Id="rId1" Type="http://schemas.microsoft.com/office/2011/relationships/chartStyle" Target="style78.xml"/></Relationships>
</file>

<file path=xl/charts/_rels/chart94.xml.rels><?xml version="1.0" encoding="UTF-8" standalone="yes"?>
<Relationships xmlns="http://schemas.openxmlformats.org/package/2006/relationships"><Relationship Id="rId2" Type="http://schemas.microsoft.com/office/2011/relationships/chartColorStyle" Target="colors79.xml"/><Relationship Id="rId1" Type="http://schemas.microsoft.com/office/2011/relationships/chartStyle" Target="style79.xml"/></Relationships>
</file>

<file path=xl/charts/_rels/chart95.xml.rels><?xml version="1.0" encoding="UTF-8" standalone="yes"?>
<Relationships xmlns="http://schemas.openxmlformats.org/package/2006/relationships"><Relationship Id="rId2" Type="http://schemas.microsoft.com/office/2011/relationships/chartColorStyle" Target="colors80.xml"/><Relationship Id="rId1" Type="http://schemas.microsoft.com/office/2011/relationships/chartStyle" Target="style80.xml"/></Relationships>
</file>

<file path=xl/charts/_rels/chart97.xml.rels><?xml version="1.0" encoding="UTF-8" standalone="yes"?>
<Relationships xmlns="http://schemas.openxmlformats.org/package/2006/relationships"><Relationship Id="rId2" Type="http://schemas.microsoft.com/office/2011/relationships/chartColorStyle" Target="colors81.xml"/><Relationship Id="rId1" Type="http://schemas.microsoft.com/office/2011/relationships/chartStyle" Target="style81.xml"/></Relationships>
</file>

<file path=xl/charts/_rels/chart98.xml.rels><?xml version="1.0" encoding="UTF-8" standalone="yes"?>
<Relationships xmlns="http://schemas.openxmlformats.org/package/2006/relationships"><Relationship Id="rId2" Type="http://schemas.microsoft.com/office/2011/relationships/chartColorStyle" Target="colors82.xml"/><Relationship Id="rId1" Type="http://schemas.microsoft.com/office/2011/relationships/chartStyle" Target="style82.xml"/></Relationships>
</file>

<file path=xl/charts/_rels/chart99.xml.rels><?xml version="1.0" encoding="UTF-8" standalone="yes"?>
<Relationships xmlns="http://schemas.openxmlformats.org/package/2006/relationships"><Relationship Id="rId2" Type="http://schemas.microsoft.com/office/2011/relationships/chartColorStyle" Target="colors83.xml"/><Relationship Id="rId1" Type="http://schemas.microsoft.com/office/2011/relationships/chartStyle" Target="style83.xml"/></Relationships>
</file>

<file path=xl/charts/_rels/chart100.xml.rels><?xml version="1.0" encoding="UTF-8" standalone="yes"?>
<Relationships xmlns="http://schemas.openxmlformats.org/package/2006/relationships"><Relationship Id="rId2" Type="http://schemas.microsoft.com/office/2011/relationships/chartColorStyle" Target="colors84.xml"/><Relationship Id="rId1" Type="http://schemas.microsoft.com/office/2011/relationships/chartStyle" Target="style84.xml"/></Relationships>
</file>

<file path=xl/charts/_rels/chart101.xml.rels><?xml version="1.0" encoding="UTF-8" standalone="yes"?>
<Relationships xmlns="http://schemas.openxmlformats.org/package/2006/relationships"><Relationship Id="rId2" Type="http://schemas.microsoft.com/office/2011/relationships/chartColorStyle" Target="colors85.xml"/><Relationship Id="rId1" Type="http://schemas.microsoft.com/office/2011/relationships/chartStyle" Target="style85.xml"/></Relationships>
</file>

<file path=xl/charts/_rels/chart103.xml.rels><?xml version="1.0" encoding="UTF-8" standalone="yes"?>
<Relationships xmlns="http://schemas.openxmlformats.org/package/2006/relationships"><Relationship Id="rId2" Type="http://schemas.microsoft.com/office/2011/relationships/chartColorStyle" Target="colors86.xml"/><Relationship Id="rId1" Type="http://schemas.microsoft.com/office/2011/relationships/chartStyle" Target="style86.xml"/></Relationships>
</file>

<file path=xl/charts/_rels/chart104.xml.rels><?xml version="1.0" encoding="UTF-8" standalone="yes"?>
<Relationships xmlns="http://schemas.openxmlformats.org/package/2006/relationships"><Relationship Id="rId2" Type="http://schemas.microsoft.com/office/2011/relationships/chartColorStyle" Target="colors87.xml"/><Relationship Id="rId1" Type="http://schemas.microsoft.com/office/2011/relationships/chartStyle" Target="style87.xml"/></Relationships>
</file>

<file path=xl/charts/_rels/chart105.xml.rels><?xml version="1.0" encoding="UTF-8" standalone="yes"?>
<Relationships xmlns="http://schemas.openxmlformats.org/package/2006/relationships"><Relationship Id="rId2" Type="http://schemas.microsoft.com/office/2011/relationships/chartColorStyle" Target="colors88.xml"/><Relationship Id="rId1" Type="http://schemas.microsoft.com/office/2011/relationships/chartStyle" Target="style88.xml"/></Relationships>
</file>

<file path=xl/charts/_rels/chart106.xml.rels><?xml version="1.0" encoding="UTF-8" standalone="yes"?>
<Relationships xmlns="http://schemas.openxmlformats.org/package/2006/relationships"><Relationship Id="rId2" Type="http://schemas.microsoft.com/office/2011/relationships/chartColorStyle" Target="colors89.xml"/><Relationship Id="rId1" Type="http://schemas.microsoft.com/office/2011/relationships/chartStyle" Target="style89.xml"/></Relationships>
</file>

<file path=xl/charts/_rels/chart107.xml.rels><?xml version="1.0" encoding="UTF-8" standalone="yes"?>
<Relationships xmlns="http://schemas.openxmlformats.org/package/2006/relationships"><Relationship Id="rId2" Type="http://schemas.microsoft.com/office/2011/relationships/chartColorStyle" Target="colors90.xml"/><Relationship Id="rId1" Type="http://schemas.microsoft.com/office/2011/relationships/chartStyle" Target="style90.xml"/></Relationships>
</file>

<file path=xl/charts/_rels/chart109.xml.rels><?xml version="1.0" encoding="UTF-8" standalone="yes"?>
<Relationships xmlns="http://schemas.openxmlformats.org/package/2006/relationships"><Relationship Id="rId2" Type="http://schemas.microsoft.com/office/2011/relationships/chartColorStyle" Target="colors91.xml"/><Relationship Id="rId1" Type="http://schemas.microsoft.com/office/2011/relationships/chartStyle" Target="style91.xml"/></Relationships>
</file>

<file path=xl/charts/_rels/chart110.xml.rels><?xml version="1.0" encoding="UTF-8" standalone="yes"?>
<Relationships xmlns="http://schemas.openxmlformats.org/package/2006/relationships"><Relationship Id="rId2" Type="http://schemas.microsoft.com/office/2011/relationships/chartColorStyle" Target="colors92.xml"/><Relationship Id="rId1" Type="http://schemas.microsoft.com/office/2011/relationships/chartStyle" Target="style92.xml"/></Relationships>
</file>

<file path=xl/charts/_rels/chart111.xml.rels><?xml version="1.0" encoding="UTF-8" standalone="yes"?>
<Relationships xmlns="http://schemas.openxmlformats.org/package/2006/relationships"><Relationship Id="rId2" Type="http://schemas.microsoft.com/office/2011/relationships/chartColorStyle" Target="colors93.xml"/><Relationship Id="rId1" Type="http://schemas.microsoft.com/office/2011/relationships/chartStyle" Target="style93.xml"/></Relationships>
</file>

<file path=xl/charts/_rels/chart112.xml.rels><?xml version="1.0" encoding="UTF-8" standalone="yes"?>
<Relationships xmlns="http://schemas.openxmlformats.org/package/2006/relationships"><Relationship Id="rId2" Type="http://schemas.microsoft.com/office/2011/relationships/chartColorStyle" Target="colors94.xml"/><Relationship Id="rId1" Type="http://schemas.microsoft.com/office/2011/relationships/chartStyle" Target="style94.xml"/></Relationships>
</file>

<file path=xl/charts/_rels/chart113.xml.rels><?xml version="1.0" encoding="UTF-8" standalone="yes"?>
<Relationships xmlns="http://schemas.openxmlformats.org/package/2006/relationships"><Relationship Id="rId2" Type="http://schemas.microsoft.com/office/2011/relationships/chartColorStyle" Target="colors95.xml"/><Relationship Id="rId1" Type="http://schemas.microsoft.com/office/2011/relationships/chartStyle" Target="style95.xml"/></Relationships>
</file>

<file path=xl/charts/_rels/chart115.xml.rels><?xml version="1.0" encoding="UTF-8" standalone="yes"?>
<Relationships xmlns="http://schemas.openxmlformats.org/package/2006/relationships"><Relationship Id="rId2" Type="http://schemas.microsoft.com/office/2011/relationships/chartColorStyle" Target="colors96.xml"/><Relationship Id="rId1" Type="http://schemas.microsoft.com/office/2011/relationships/chartStyle" Target="style96.xml"/></Relationships>
</file>

<file path=xl/charts/_rels/chart116.xml.rels><?xml version="1.0" encoding="UTF-8" standalone="yes"?>
<Relationships xmlns="http://schemas.openxmlformats.org/package/2006/relationships"><Relationship Id="rId2" Type="http://schemas.microsoft.com/office/2011/relationships/chartColorStyle" Target="colors97.xml"/><Relationship Id="rId1" Type="http://schemas.microsoft.com/office/2011/relationships/chartStyle" Target="style97.xml"/></Relationships>
</file>

<file path=xl/charts/_rels/chart117.xml.rels><?xml version="1.0" encoding="UTF-8" standalone="yes"?>
<Relationships xmlns="http://schemas.openxmlformats.org/package/2006/relationships"><Relationship Id="rId2" Type="http://schemas.microsoft.com/office/2011/relationships/chartColorStyle" Target="colors98.xml"/><Relationship Id="rId1" Type="http://schemas.microsoft.com/office/2011/relationships/chartStyle" Target="style98.xml"/></Relationships>
</file>

<file path=xl/charts/_rels/chart118.xml.rels><?xml version="1.0" encoding="UTF-8" standalone="yes"?>
<Relationships xmlns="http://schemas.openxmlformats.org/package/2006/relationships"><Relationship Id="rId2" Type="http://schemas.microsoft.com/office/2011/relationships/chartColorStyle" Target="colors99.xml"/><Relationship Id="rId1" Type="http://schemas.microsoft.com/office/2011/relationships/chartStyle" Target="style99.xml"/></Relationships>
</file>

<file path=xl/charts/_rels/chart119.xml.rels><?xml version="1.0" encoding="UTF-8" standalone="yes"?>
<Relationships xmlns="http://schemas.openxmlformats.org/package/2006/relationships"><Relationship Id="rId2" Type="http://schemas.microsoft.com/office/2011/relationships/chartColorStyle" Target="colors100.xml"/><Relationship Id="rId1" Type="http://schemas.microsoft.com/office/2011/relationships/chartStyle" Target="style100.xml"/></Relationships>
</file>

<file path=xl/charts/_rels/chart121.xml.rels><?xml version="1.0" encoding="UTF-8" standalone="yes"?>
<Relationships xmlns="http://schemas.openxmlformats.org/package/2006/relationships"><Relationship Id="rId2" Type="http://schemas.microsoft.com/office/2011/relationships/chartColorStyle" Target="colors101.xml"/><Relationship Id="rId1" Type="http://schemas.microsoft.com/office/2011/relationships/chartStyle" Target="style101.xml"/></Relationships>
</file>

<file path=xl/charts/_rels/chart122.xml.rels><?xml version="1.0" encoding="UTF-8" standalone="yes"?>
<Relationships xmlns="http://schemas.openxmlformats.org/package/2006/relationships"><Relationship Id="rId2" Type="http://schemas.microsoft.com/office/2011/relationships/chartColorStyle" Target="colors102.xml"/><Relationship Id="rId1" Type="http://schemas.microsoft.com/office/2011/relationships/chartStyle" Target="style102.xml"/></Relationships>
</file>

<file path=xl/charts/_rels/chart123.xml.rels><?xml version="1.0" encoding="UTF-8" standalone="yes"?>
<Relationships xmlns="http://schemas.openxmlformats.org/package/2006/relationships"><Relationship Id="rId2" Type="http://schemas.microsoft.com/office/2011/relationships/chartColorStyle" Target="colors103.xml"/><Relationship Id="rId1" Type="http://schemas.microsoft.com/office/2011/relationships/chartStyle" Target="style103.xml"/></Relationships>
</file>

<file path=xl/charts/_rels/chart124.xml.rels><?xml version="1.0" encoding="UTF-8" standalone="yes"?>
<Relationships xmlns="http://schemas.openxmlformats.org/package/2006/relationships"><Relationship Id="rId2" Type="http://schemas.microsoft.com/office/2011/relationships/chartColorStyle" Target="colors104.xml"/><Relationship Id="rId1" Type="http://schemas.microsoft.com/office/2011/relationships/chartStyle" Target="style104.xml"/></Relationships>
</file>

<file path=xl/charts/_rels/chart125.xml.rels><?xml version="1.0" encoding="UTF-8" standalone="yes"?>
<Relationships xmlns="http://schemas.openxmlformats.org/package/2006/relationships"><Relationship Id="rId2" Type="http://schemas.microsoft.com/office/2011/relationships/chartColorStyle" Target="colors105.xml"/><Relationship Id="rId1" Type="http://schemas.microsoft.com/office/2011/relationships/chartStyle" Target="style105.xml"/></Relationships>
</file>

<file path=xl/charts/_rels/chart127.xml.rels><?xml version="1.0" encoding="UTF-8" standalone="yes"?>
<Relationships xmlns="http://schemas.openxmlformats.org/package/2006/relationships"><Relationship Id="rId2" Type="http://schemas.microsoft.com/office/2011/relationships/chartColorStyle" Target="colors106.xml"/><Relationship Id="rId1" Type="http://schemas.microsoft.com/office/2011/relationships/chartStyle" Target="style106.xml"/></Relationships>
</file>

<file path=xl/charts/_rels/chart128.xml.rels><?xml version="1.0" encoding="UTF-8" standalone="yes"?>
<Relationships xmlns="http://schemas.openxmlformats.org/package/2006/relationships"><Relationship Id="rId2" Type="http://schemas.microsoft.com/office/2011/relationships/chartColorStyle" Target="colors107.xml"/><Relationship Id="rId1" Type="http://schemas.microsoft.com/office/2011/relationships/chartStyle" Target="style107.xml"/></Relationships>
</file>

<file path=xl/charts/_rels/chart129.xml.rels><?xml version="1.0" encoding="UTF-8" standalone="yes"?>
<Relationships xmlns="http://schemas.openxmlformats.org/package/2006/relationships"><Relationship Id="rId2" Type="http://schemas.microsoft.com/office/2011/relationships/chartColorStyle" Target="colors108.xml"/><Relationship Id="rId1" Type="http://schemas.microsoft.com/office/2011/relationships/chartStyle" Target="style108.xml"/></Relationships>
</file>

<file path=xl/charts/_rels/chart130.xml.rels><?xml version="1.0" encoding="UTF-8" standalone="yes"?>
<Relationships xmlns="http://schemas.openxmlformats.org/package/2006/relationships"><Relationship Id="rId2" Type="http://schemas.microsoft.com/office/2011/relationships/chartColorStyle" Target="colors109.xml"/><Relationship Id="rId1" Type="http://schemas.microsoft.com/office/2011/relationships/chartStyle" Target="style109.xml"/></Relationships>
</file>

<file path=xl/charts/_rels/chart131.xml.rels><?xml version="1.0" encoding="UTF-8" standalone="yes"?>
<Relationships xmlns="http://schemas.openxmlformats.org/package/2006/relationships"><Relationship Id="rId2" Type="http://schemas.microsoft.com/office/2011/relationships/chartColorStyle" Target="colors110.xml"/><Relationship Id="rId1" Type="http://schemas.microsoft.com/office/2011/relationships/chartStyle" Target="style110.xml"/></Relationships>
</file>

<file path=xl/charts/_rels/chart133.xml.rels><?xml version="1.0" encoding="UTF-8" standalone="yes"?>
<Relationships xmlns="http://schemas.openxmlformats.org/package/2006/relationships"><Relationship Id="rId2" Type="http://schemas.microsoft.com/office/2011/relationships/chartColorStyle" Target="colors111.xml"/><Relationship Id="rId1" Type="http://schemas.microsoft.com/office/2011/relationships/chartStyle" Target="style111.xml"/></Relationships>
</file>

<file path=xl/charts/_rels/chart134.xml.rels><?xml version="1.0" encoding="UTF-8" standalone="yes"?>
<Relationships xmlns="http://schemas.openxmlformats.org/package/2006/relationships"><Relationship Id="rId2" Type="http://schemas.microsoft.com/office/2011/relationships/chartColorStyle" Target="colors112.xml"/><Relationship Id="rId1" Type="http://schemas.microsoft.com/office/2011/relationships/chartStyle" Target="style112.xml"/></Relationships>
</file>

<file path=xl/charts/_rels/chart135.xml.rels><?xml version="1.0" encoding="UTF-8" standalone="yes"?>
<Relationships xmlns="http://schemas.openxmlformats.org/package/2006/relationships"><Relationship Id="rId2" Type="http://schemas.microsoft.com/office/2011/relationships/chartColorStyle" Target="colors113.xml"/><Relationship Id="rId1" Type="http://schemas.microsoft.com/office/2011/relationships/chartStyle" Target="style113.xml"/></Relationships>
</file>

<file path=xl/charts/_rels/chart136.xml.rels><?xml version="1.0" encoding="UTF-8" standalone="yes"?>
<Relationships xmlns="http://schemas.openxmlformats.org/package/2006/relationships"><Relationship Id="rId2" Type="http://schemas.microsoft.com/office/2011/relationships/chartColorStyle" Target="colors114.xml"/><Relationship Id="rId1" Type="http://schemas.microsoft.com/office/2011/relationships/chartStyle" Target="style114.xml"/></Relationships>
</file>

<file path=xl/charts/_rels/chart137.xml.rels><?xml version="1.0" encoding="UTF-8" standalone="yes"?>
<Relationships xmlns="http://schemas.openxmlformats.org/package/2006/relationships"><Relationship Id="rId2" Type="http://schemas.microsoft.com/office/2011/relationships/chartColorStyle" Target="colors115.xml"/><Relationship Id="rId1" Type="http://schemas.microsoft.com/office/2011/relationships/chartStyle" Target="style115.xml"/></Relationships>
</file>

<file path=xl/charts/_rels/chart139.xml.rels><?xml version="1.0" encoding="UTF-8" standalone="yes"?>
<Relationships xmlns="http://schemas.openxmlformats.org/package/2006/relationships"><Relationship Id="rId2" Type="http://schemas.microsoft.com/office/2011/relationships/chartColorStyle" Target="colors116.xml"/><Relationship Id="rId1" Type="http://schemas.microsoft.com/office/2011/relationships/chartStyle" Target="style116.xml"/></Relationships>
</file>

<file path=xl/charts/_rels/chart140.xml.rels><?xml version="1.0" encoding="UTF-8" standalone="yes"?>
<Relationships xmlns="http://schemas.openxmlformats.org/package/2006/relationships"><Relationship Id="rId2" Type="http://schemas.microsoft.com/office/2011/relationships/chartColorStyle" Target="colors117.xml"/><Relationship Id="rId1" Type="http://schemas.microsoft.com/office/2011/relationships/chartStyle" Target="style117.xml"/></Relationships>
</file>

<file path=xl/charts/_rels/chart141.xml.rels><?xml version="1.0" encoding="UTF-8" standalone="yes"?>
<Relationships xmlns="http://schemas.openxmlformats.org/package/2006/relationships"><Relationship Id="rId2" Type="http://schemas.microsoft.com/office/2011/relationships/chartColorStyle" Target="colors118.xml"/><Relationship Id="rId1" Type="http://schemas.microsoft.com/office/2011/relationships/chartStyle" Target="style118.xml"/></Relationships>
</file>

<file path=xl/charts/_rels/chart142.xml.rels><?xml version="1.0" encoding="UTF-8" standalone="yes"?>
<Relationships xmlns="http://schemas.openxmlformats.org/package/2006/relationships"><Relationship Id="rId2" Type="http://schemas.microsoft.com/office/2011/relationships/chartColorStyle" Target="colors119.xml"/><Relationship Id="rId1" Type="http://schemas.microsoft.com/office/2011/relationships/chartStyle" Target="style119.xml"/></Relationships>
</file>

<file path=xl/charts/_rels/chart143.xml.rels><?xml version="1.0" encoding="UTF-8" standalone="yes"?>
<Relationships xmlns="http://schemas.openxmlformats.org/package/2006/relationships"><Relationship Id="rId2" Type="http://schemas.microsoft.com/office/2011/relationships/chartColorStyle" Target="colors120.xml"/><Relationship Id="rId1" Type="http://schemas.microsoft.com/office/2011/relationships/chartStyle" Target="style120.xml"/></Relationships>
</file>

<file path=xl/charts/_rels/chart145.xml.rels><?xml version="1.0" encoding="UTF-8" standalone="yes"?>
<Relationships xmlns="http://schemas.openxmlformats.org/package/2006/relationships"><Relationship Id="rId2" Type="http://schemas.microsoft.com/office/2011/relationships/chartColorStyle" Target="colors121.xml"/><Relationship Id="rId1" Type="http://schemas.microsoft.com/office/2011/relationships/chartStyle" Target="style121.xml"/></Relationships>
</file>

<file path=xl/charts/_rels/chart146.xml.rels><?xml version="1.0" encoding="UTF-8" standalone="yes"?>
<Relationships xmlns="http://schemas.openxmlformats.org/package/2006/relationships"><Relationship Id="rId2" Type="http://schemas.microsoft.com/office/2011/relationships/chartColorStyle" Target="colors122.xml"/><Relationship Id="rId1" Type="http://schemas.microsoft.com/office/2011/relationships/chartStyle" Target="style122.xml"/></Relationships>
</file>

<file path=xl/charts/_rels/chart147.xml.rels><?xml version="1.0" encoding="UTF-8" standalone="yes"?>
<Relationships xmlns="http://schemas.openxmlformats.org/package/2006/relationships"><Relationship Id="rId2" Type="http://schemas.microsoft.com/office/2011/relationships/chartColorStyle" Target="colors123.xml"/><Relationship Id="rId1" Type="http://schemas.microsoft.com/office/2011/relationships/chartStyle" Target="style123.xml"/></Relationships>
</file>

<file path=xl/charts/_rels/chart150.xml.rels><?xml version="1.0" encoding="UTF-8" standalone="yes"?>
<Relationships xmlns="http://schemas.openxmlformats.org/package/2006/relationships"><Relationship Id="rId2" Type="http://schemas.microsoft.com/office/2011/relationships/chartColorStyle" Target="colors124.xml"/><Relationship Id="rId1" Type="http://schemas.microsoft.com/office/2011/relationships/chartStyle" Target="style124.xml"/></Relationships>
</file>

<file path=xl/charts/_rels/chart151.xml.rels><?xml version="1.0" encoding="UTF-8" standalone="yes"?>
<Relationships xmlns="http://schemas.openxmlformats.org/package/2006/relationships"><Relationship Id="rId2" Type="http://schemas.microsoft.com/office/2011/relationships/chartColorStyle" Target="colors125.xml"/><Relationship Id="rId1" Type="http://schemas.microsoft.com/office/2011/relationships/chartStyle" Target="style125.xml"/></Relationships>
</file>

<file path=xl/charts/_rels/chart152.xml.rels><?xml version="1.0" encoding="UTF-8" standalone="yes"?>
<Relationships xmlns="http://schemas.openxmlformats.org/package/2006/relationships"><Relationship Id="rId2" Type="http://schemas.microsoft.com/office/2011/relationships/chartColorStyle" Target="colors126.xml"/><Relationship Id="rId1" Type="http://schemas.microsoft.com/office/2011/relationships/chartStyle" Target="style126.xml"/></Relationships>
</file>

<file path=xl/charts/_rels/chart153.xml.rels><?xml version="1.0" encoding="UTF-8" standalone="yes"?>
<Relationships xmlns="http://schemas.openxmlformats.org/package/2006/relationships"><Relationship Id="rId2" Type="http://schemas.microsoft.com/office/2011/relationships/chartColorStyle" Target="colors127.xml"/><Relationship Id="rId1" Type="http://schemas.microsoft.com/office/2011/relationships/chartStyle" Target="style127.xml"/></Relationships>
</file>

<file path=xl/charts/_rels/chart154.xml.rels><?xml version="1.0" encoding="UTF-8" standalone="yes"?>
<Relationships xmlns="http://schemas.openxmlformats.org/package/2006/relationships"><Relationship Id="rId2" Type="http://schemas.microsoft.com/office/2011/relationships/chartColorStyle" Target="colors128.xml"/><Relationship Id="rId1" Type="http://schemas.microsoft.com/office/2011/relationships/chartStyle" Target="style128.xml"/></Relationships>
</file>

<file path=xl/charts/_rels/chart155.xml.rels><?xml version="1.0" encoding="UTF-8" standalone="yes"?>
<Relationships xmlns="http://schemas.openxmlformats.org/package/2006/relationships"><Relationship Id="rId2" Type="http://schemas.microsoft.com/office/2011/relationships/chartColorStyle" Target="colors129.xml"/><Relationship Id="rId1" Type="http://schemas.microsoft.com/office/2011/relationships/chartStyle" Target="style129.xml"/></Relationships>
</file>

<file path=xl/charts/_rels/chart156.xml.rels><?xml version="1.0" encoding="UTF-8" standalone="yes"?>
<Relationships xmlns="http://schemas.openxmlformats.org/package/2006/relationships"><Relationship Id="rId2" Type="http://schemas.microsoft.com/office/2011/relationships/chartColorStyle" Target="colors130.xml"/><Relationship Id="rId1" Type="http://schemas.microsoft.com/office/2011/relationships/chartStyle" Target="style130.xml"/></Relationships>
</file>

<file path=xl/charts/_rels/chart157.xml.rels><?xml version="1.0" encoding="UTF-8" standalone="yes"?>
<Relationships xmlns="http://schemas.openxmlformats.org/package/2006/relationships"><Relationship Id="rId2" Type="http://schemas.microsoft.com/office/2011/relationships/chartColorStyle" Target="colors131.xml"/><Relationship Id="rId1" Type="http://schemas.microsoft.com/office/2011/relationships/chartStyle" Target="style131.xml"/></Relationships>
</file>

<file path=xl/charts/_rels/chart160.xml.rels><?xml version="1.0" encoding="UTF-8" standalone="yes"?>
<Relationships xmlns="http://schemas.openxmlformats.org/package/2006/relationships"><Relationship Id="rId2" Type="http://schemas.microsoft.com/office/2011/relationships/chartColorStyle" Target="colors132.xml"/><Relationship Id="rId1" Type="http://schemas.microsoft.com/office/2011/relationships/chartStyle" Target="style132.xml"/></Relationships>
</file>

<file path=xl/charts/_rels/chart162.xml.rels><?xml version="1.0" encoding="UTF-8" standalone="yes"?>
<Relationships xmlns="http://schemas.openxmlformats.org/package/2006/relationships"><Relationship Id="rId2" Type="http://schemas.microsoft.com/office/2011/relationships/chartColorStyle" Target="colors133.xml"/><Relationship Id="rId1" Type="http://schemas.microsoft.com/office/2011/relationships/chartStyle" Target="style133.xml"/></Relationships>
</file>

<file path=xl/charts/_rels/chart163.xml.rels><?xml version="1.0" encoding="UTF-8" standalone="yes"?>
<Relationships xmlns="http://schemas.openxmlformats.org/package/2006/relationships"><Relationship Id="rId2" Type="http://schemas.microsoft.com/office/2011/relationships/chartColorStyle" Target="colors134.xml"/><Relationship Id="rId1" Type="http://schemas.microsoft.com/office/2011/relationships/chartStyle" Target="style134.xml"/></Relationships>
</file>

<file path=xl/charts/_rels/chart164.xml.rels><?xml version="1.0" encoding="UTF-8" standalone="yes"?>
<Relationships xmlns="http://schemas.openxmlformats.org/package/2006/relationships"><Relationship Id="rId2" Type="http://schemas.microsoft.com/office/2011/relationships/chartColorStyle" Target="colors135.xml"/><Relationship Id="rId1" Type="http://schemas.microsoft.com/office/2011/relationships/chartStyle" Target="style135.xml"/></Relationships>
</file>

<file path=xl/charts/_rels/chart165.xml.rels><?xml version="1.0" encoding="UTF-8" standalone="yes"?>
<Relationships xmlns="http://schemas.openxmlformats.org/package/2006/relationships"><Relationship Id="rId2" Type="http://schemas.microsoft.com/office/2011/relationships/chartColorStyle" Target="colors136.xml"/><Relationship Id="rId1" Type="http://schemas.microsoft.com/office/2011/relationships/chartStyle" Target="style136.xml"/></Relationships>
</file>

<file path=xl/charts/_rels/chart166.xml.rels><?xml version="1.0" encoding="UTF-8" standalone="yes"?>
<Relationships xmlns="http://schemas.openxmlformats.org/package/2006/relationships"><Relationship Id="rId2" Type="http://schemas.microsoft.com/office/2011/relationships/chartColorStyle" Target="colors137.xml"/><Relationship Id="rId1" Type="http://schemas.microsoft.com/office/2011/relationships/chartStyle" Target="style137.xml"/></Relationships>
</file>

<file path=xl/charts/_rels/chart167.xml.rels><?xml version="1.0" encoding="UTF-8" standalone="yes"?>
<Relationships xmlns="http://schemas.openxmlformats.org/package/2006/relationships"><Relationship Id="rId2" Type="http://schemas.microsoft.com/office/2011/relationships/chartColorStyle" Target="colors138.xml"/><Relationship Id="rId1" Type="http://schemas.microsoft.com/office/2011/relationships/chartStyle" Target="style138.xml"/></Relationships>
</file>

<file path=xl/charts/_rels/chart168.xml.rels><?xml version="1.0" encoding="UTF-8" standalone="yes"?>
<Relationships xmlns="http://schemas.openxmlformats.org/package/2006/relationships"><Relationship Id="rId2" Type="http://schemas.microsoft.com/office/2011/relationships/chartColorStyle" Target="colors139.xml"/><Relationship Id="rId1" Type="http://schemas.microsoft.com/office/2011/relationships/chartStyle" Target="style139.xml"/></Relationships>
</file>

<file path=xl/charts/_rels/chart169.xml.rels><?xml version="1.0" encoding="UTF-8" standalone="yes"?>
<Relationships xmlns="http://schemas.openxmlformats.org/package/2006/relationships"><Relationship Id="rId2" Type="http://schemas.microsoft.com/office/2011/relationships/chartColorStyle" Target="colors140.xml"/><Relationship Id="rId1" Type="http://schemas.microsoft.com/office/2011/relationships/chartStyle" Target="style140.xml"/></Relationships>
</file>

<file path=xl/charts/_rels/chart170.xml.rels><?xml version="1.0" encoding="UTF-8" standalone="yes"?>
<Relationships xmlns="http://schemas.openxmlformats.org/package/2006/relationships"><Relationship Id="rId2" Type="http://schemas.microsoft.com/office/2011/relationships/chartColorStyle" Target="colors141.xml"/><Relationship Id="rId1" Type="http://schemas.microsoft.com/office/2011/relationships/chartStyle" Target="style141.xml"/></Relationships>
</file>

<file path=xl/charts/_rels/chart172.xml.rels><?xml version="1.0" encoding="UTF-8" standalone="yes"?>
<Relationships xmlns="http://schemas.openxmlformats.org/package/2006/relationships"><Relationship Id="rId2" Type="http://schemas.microsoft.com/office/2011/relationships/chartColorStyle" Target="colors142.xml"/><Relationship Id="rId1" Type="http://schemas.microsoft.com/office/2011/relationships/chartStyle" Target="style142.xml"/></Relationships>
</file>

<file path=xl/charts/_rels/chart173.xml.rels><?xml version="1.0" encoding="UTF-8" standalone="yes"?>
<Relationships xmlns="http://schemas.openxmlformats.org/package/2006/relationships"><Relationship Id="rId2" Type="http://schemas.microsoft.com/office/2011/relationships/chartColorStyle" Target="colors143.xml"/><Relationship Id="rId1" Type="http://schemas.microsoft.com/office/2011/relationships/chartStyle" Target="style143.xml"/></Relationships>
</file>

<file path=xl/charts/_rels/chart174.xml.rels><?xml version="1.0" encoding="UTF-8" standalone="yes"?>
<Relationships xmlns="http://schemas.openxmlformats.org/package/2006/relationships"><Relationship Id="rId2" Type="http://schemas.microsoft.com/office/2011/relationships/chartColorStyle" Target="colors144.xml"/><Relationship Id="rId1" Type="http://schemas.microsoft.com/office/2011/relationships/chartStyle" Target="style144.xml"/></Relationships>
</file>

<file path=xl/charts/_rels/chart175.xml.rels><?xml version="1.0" encoding="UTF-8" standalone="yes"?>
<Relationships xmlns="http://schemas.openxmlformats.org/package/2006/relationships"><Relationship Id="rId2" Type="http://schemas.microsoft.com/office/2011/relationships/chartColorStyle" Target="colors145.xml"/><Relationship Id="rId1" Type="http://schemas.microsoft.com/office/2011/relationships/chartStyle" Target="style145.xml"/></Relationships>
</file>

<file path=xl/charts/_rels/chart176.xml.rels><?xml version="1.0" encoding="UTF-8" standalone="yes"?>
<Relationships xmlns="http://schemas.openxmlformats.org/package/2006/relationships"><Relationship Id="rId2" Type="http://schemas.microsoft.com/office/2011/relationships/chartColorStyle" Target="colors146.xml"/><Relationship Id="rId1" Type="http://schemas.microsoft.com/office/2011/relationships/chartStyle" Target="style146.xml"/></Relationships>
</file>

<file path=xl/charts/_rels/chart177.xml.rels><?xml version="1.0" encoding="UTF-8" standalone="yes"?>
<Relationships xmlns="http://schemas.openxmlformats.org/package/2006/relationships"><Relationship Id="rId2" Type="http://schemas.microsoft.com/office/2011/relationships/chartColorStyle" Target="colors147.xml"/><Relationship Id="rId1" Type="http://schemas.microsoft.com/office/2011/relationships/chartStyle" Target="style147.xml"/></Relationships>
</file>

<file path=xl/charts/_rels/chart180.xml.rels><?xml version="1.0" encoding="UTF-8" standalone="yes"?>
<Relationships xmlns="http://schemas.openxmlformats.org/package/2006/relationships"><Relationship Id="rId2" Type="http://schemas.microsoft.com/office/2011/relationships/chartColorStyle" Target="colors148.xml"/><Relationship Id="rId1" Type="http://schemas.microsoft.com/office/2011/relationships/chartStyle" Target="style148.xml"/></Relationships>
</file>

<file path=xl/charts/_rels/chart182.xml.rels><?xml version="1.0" encoding="UTF-8" standalone="yes"?>
<Relationships xmlns="http://schemas.openxmlformats.org/package/2006/relationships"><Relationship Id="rId2" Type="http://schemas.microsoft.com/office/2011/relationships/chartColorStyle" Target="colors149.xml"/><Relationship Id="rId1" Type="http://schemas.microsoft.com/office/2011/relationships/chartStyle" Target="style149.xml"/></Relationships>
</file>

<file path=xl/charts/_rels/chart183.xml.rels><?xml version="1.0" encoding="UTF-8" standalone="yes"?>
<Relationships xmlns="http://schemas.openxmlformats.org/package/2006/relationships"><Relationship Id="rId2" Type="http://schemas.microsoft.com/office/2011/relationships/chartColorStyle" Target="colors150.xml"/><Relationship Id="rId1" Type="http://schemas.microsoft.com/office/2011/relationships/chartStyle" Target="style150.xml"/></Relationships>
</file>

<file path=xl/charts/_rels/chart184.xml.rels><?xml version="1.0" encoding="UTF-8" standalone="yes"?>
<Relationships xmlns="http://schemas.openxmlformats.org/package/2006/relationships"><Relationship Id="rId2" Type="http://schemas.microsoft.com/office/2011/relationships/chartColorStyle" Target="colors151.xml"/><Relationship Id="rId1" Type="http://schemas.microsoft.com/office/2011/relationships/chartStyle" Target="style151.xml"/></Relationships>
</file>

<file path=xl/charts/_rels/chart185.xml.rels><?xml version="1.0" encoding="UTF-8" standalone="yes"?>
<Relationships xmlns="http://schemas.openxmlformats.org/package/2006/relationships"><Relationship Id="rId2" Type="http://schemas.microsoft.com/office/2011/relationships/chartColorStyle" Target="colors152.xml"/><Relationship Id="rId1" Type="http://schemas.microsoft.com/office/2011/relationships/chartStyle" Target="style152.xml"/></Relationships>
</file>

<file path=xl/charts/_rels/chart186.xml.rels><?xml version="1.0" encoding="UTF-8" standalone="yes"?>
<Relationships xmlns="http://schemas.openxmlformats.org/package/2006/relationships"><Relationship Id="rId2" Type="http://schemas.microsoft.com/office/2011/relationships/chartColorStyle" Target="colors153.xml"/><Relationship Id="rId1" Type="http://schemas.microsoft.com/office/2011/relationships/chartStyle" Target="style153.xml"/></Relationships>
</file>

<file path=xl/charts/_rels/chart189.xml.rels><?xml version="1.0" encoding="UTF-8" standalone="yes"?>
<Relationships xmlns="http://schemas.openxmlformats.org/package/2006/relationships"><Relationship Id="rId2" Type="http://schemas.microsoft.com/office/2011/relationships/chartColorStyle" Target="colors154.xml"/><Relationship Id="rId1" Type="http://schemas.microsoft.com/office/2011/relationships/chartStyle" Target="style154.xml"/></Relationships>
</file>

<file path=xl/charts/_rels/chart190.xml.rels><?xml version="1.0" encoding="UTF-8" standalone="yes"?>
<Relationships xmlns="http://schemas.openxmlformats.org/package/2006/relationships"><Relationship Id="rId2" Type="http://schemas.microsoft.com/office/2011/relationships/chartColorStyle" Target="colors155.xml"/><Relationship Id="rId1" Type="http://schemas.microsoft.com/office/2011/relationships/chartStyle" Target="style155.xml"/></Relationships>
</file>

<file path=xl/charts/_rels/chart191.xml.rels><?xml version="1.0" encoding="UTF-8" standalone="yes"?>
<Relationships xmlns="http://schemas.openxmlformats.org/package/2006/relationships"><Relationship Id="rId2" Type="http://schemas.microsoft.com/office/2011/relationships/chartColorStyle" Target="colors156.xml"/><Relationship Id="rId1" Type="http://schemas.microsoft.com/office/2011/relationships/chartStyle" Target="style156.xml"/></Relationships>
</file>

<file path=xl/charts/_rels/chart192.xml.rels><?xml version="1.0" encoding="UTF-8" standalone="yes"?>
<Relationships xmlns="http://schemas.openxmlformats.org/package/2006/relationships"><Relationship Id="rId2" Type="http://schemas.microsoft.com/office/2011/relationships/chartColorStyle" Target="colors157.xml"/><Relationship Id="rId1" Type="http://schemas.microsoft.com/office/2011/relationships/chartStyle" Target="style157.xml"/></Relationships>
</file>

<file path=xl/charts/_rels/chart193.xml.rels><?xml version="1.0" encoding="UTF-8" standalone="yes"?>
<Relationships xmlns="http://schemas.openxmlformats.org/package/2006/relationships"><Relationship Id="rId2" Type="http://schemas.microsoft.com/office/2011/relationships/chartColorStyle" Target="colors158.xml"/><Relationship Id="rId1" Type="http://schemas.microsoft.com/office/2011/relationships/chartStyle" Target="style158.xml"/></Relationships>
</file>

<file path=xl/charts/_rels/chart194.xml.rels><?xml version="1.0" encoding="UTF-8" standalone="yes"?>
<Relationships xmlns="http://schemas.openxmlformats.org/package/2006/relationships"><Relationship Id="rId2" Type="http://schemas.microsoft.com/office/2011/relationships/chartColorStyle" Target="colors159.xml"/><Relationship Id="rId1" Type="http://schemas.microsoft.com/office/2011/relationships/chartStyle" Target="style159.xml"/></Relationships>
</file>

<file path=xl/charts/_rels/chart195.xml.rels><?xml version="1.0" encoding="UTF-8" standalone="yes"?>
<Relationships xmlns="http://schemas.openxmlformats.org/package/2006/relationships"><Relationship Id="rId2" Type="http://schemas.microsoft.com/office/2011/relationships/chartColorStyle" Target="colors160.xml"/><Relationship Id="rId1" Type="http://schemas.microsoft.com/office/2011/relationships/chartStyle" Target="style160.xml"/></Relationships>
</file>

<file path=xl/charts/_rels/chart197.xml.rels><?xml version="1.0" encoding="UTF-8" standalone="yes"?>
<Relationships xmlns="http://schemas.openxmlformats.org/package/2006/relationships"><Relationship Id="rId2" Type="http://schemas.microsoft.com/office/2011/relationships/chartColorStyle" Target="colors161.xml"/><Relationship Id="rId1" Type="http://schemas.microsoft.com/office/2011/relationships/chartStyle" Target="style161.xml"/></Relationships>
</file>

<file path=xl/charts/_rels/chart198.xml.rels><?xml version="1.0" encoding="UTF-8" standalone="yes"?>
<Relationships xmlns="http://schemas.openxmlformats.org/package/2006/relationships"><Relationship Id="rId2" Type="http://schemas.microsoft.com/office/2011/relationships/chartColorStyle" Target="colors162.xml"/><Relationship Id="rId1" Type="http://schemas.microsoft.com/office/2011/relationships/chartStyle" Target="style162.xml"/></Relationships>
</file>

<file path=xl/charts/_rels/chart199.xml.rels><?xml version="1.0" encoding="UTF-8" standalone="yes"?>
<Relationships xmlns="http://schemas.openxmlformats.org/package/2006/relationships"><Relationship Id="rId2" Type="http://schemas.microsoft.com/office/2011/relationships/chartColorStyle" Target="colors163.xml"/><Relationship Id="rId1" Type="http://schemas.microsoft.com/office/2011/relationships/chartStyle" Target="style163.xml"/></Relationships>
</file>

<file path=xl/charts/_rels/chart200.xml.rels><?xml version="1.0" encoding="UTF-8" standalone="yes"?>
<Relationships xmlns="http://schemas.openxmlformats.org/package/2006/relationships"><Relationship Id="rId2" Type="http://schemas.microsoft.com/office/2011/relationships/chartColorStyle" Target="colors164.xml"/><Relationship Id="rId1" Type="http://schemas.microsoft.com/office/2011/relationships/chartStyle" Target="style164.xml"/></Relationships>
</file>

<file path=xl/charts/_rels/chart201.xml.rels><?xml version="1.0" encoding="UTF-8" standalone="yes"?>
<Relationships xmlns="http://schemas.openxmlformats.org/package/2006/relationships"><Relationship Id="rId2" Type="http://schemas.microsoft.com/office/2011/relationships/chartColorStyle" Target="colors165.xml"/><Relationship Id="rId1" Type="http://schemas.microsoft.com/office/2011/relationships/chartStyle" Target="style165.xml"/></Relationships>
</file>

<file path=xl/charts/_rels/chart202.xml.rels><?xml version="1.0" encoding="UTF-8" standalone="yes"?>
<Relationships xmlns="http://schemas.openxmlformats.org/package/2006/relationships"><Relationship Id="rId2" Type="http://schemas.microsoft.com/office/2011/relationships/chartColorStyle" Target="colors166.xml"/><Relationship Id="rId1" Type="http://schemas.microsoft.com/office/2011/relationships/chartStyle" Target="style166.xml"/></Relationships>
</file>

<file path=xl/charts/_rels/chart205.xml.rels><?xml version="1.0" encoding="UTF-8" standalone="yes"?>
<Relationships xmlns="http://schemas.openxmlformats.org/package/2006/relationships"><Relationship Id="rId2" Type="http://schemas.microsoft.com/office/2011/relationships/chartColorStyle" Target="colors167.xml"/><Relationship Id="rId1" Type="http://schemas.microsoft.com/office/2011/relationships/chartStyle" Target="style167.xml"/></Relationships>
</file>

<file path=xl/charts/_rels/chart207.xml.rels><?xml version="1.0" encoding="UTF-8" standalone="yes"?>
<Relationships xmlns="http://schemas.openxmlformats.org/package/2006/relationships"><Relationship Id="rId2" Type="http://schemas.microsoft.com/office/2011/relationships/chartColorStyle" Target="colors168.xml"/><Relationship Id="rId1" Type="http://schemas.microsoft.com/office/2011/relationships/chartStyle" Target="style168.xml"/></Relationships>
</file>

<file path=xl/charts/_rels/chart208.xml.rels><?xml version="1.0" encoding="UTF-8" standalone="yes"?>
<Relationships xmlns="http://schemas.openxmlformats.org/package/2006/relationships"><Relationship Id="rId2" Type="http://schemas.microsoft.com/office/2011/relationships/chartColorStyle" Target="colors169.xml"/><Relationship Id="rId1" Type="http://schemas.microsoft.com/office/2011/relationships/chartStyle" Target="style169.xml"/></Relationships>
</file>

<file path=xl/charts/_rels/chart209.xml.rels><?xml version="1.0" encoding="UTF-8" standalone="yes"?>
<Relationships xmlns="http://schemas.openxmlformats.org/package/2006/relationships"><Relationship Id="rId2" Type="http://schemas.microsoft.com/office/2011/relationships/chartColorStyle" Target="colors170.xml"/><Relationship Id="rId1" Type="http://schemas.microsoft.com/office/2011/relationships/chartStyle" Target="style170.xml"/></Relationships>
</file>

<file path=xl/charts/_rels/chart210.xml.rels><?xml version="1.0" encoding="UTF-8" standalone="yes"?>
<Relationships xmlns="http://schemas.openxmlformats.org/package/2006/relationships"><Relationship Id="rId2" Type="http://schemas.microsoft.com/office/2011/relationships/chartColorStyle" Target="colors171.xml"/><Relationship Id="rId1" Type="http://schemas.microsoft.com/office/2011/relationships/chartStyle" Target="style171.xml"/></Relationships>
</file>

<file path=xl/charts/_rels/chart211.xml.rels><?xml version="1.0" encoding="UTF-8" standalone="yes"?>
<Relationships xmlns="http://schemas.openxmlformats.org/package/2006/relationships"><Relationship Id="rId2" Type="http://schemas.microsoft.com/office/2011/relationships/chartColorStyle" Target="colors172.xml"/><Relationship Id="rId1" Type="http://schemas.microsoft.com/office/2011/relationships/chartStyle" Target="style172.xml"/></Relationships>
</file>

<file path=xl/charts/_rels/chart215.xml.rels><?xml version="1.0" encoding="UTF-8" standalone="yes"?>
<Relationships xmlns="http://schemas.openxmlformats.org/package/2006/relationships"><Relationship Id="rId2" Type="http://schemas.microsoft.com/office/2011/relationships/chartColorStyle" Target="colors173.xml"/><Relationship Id="rId1" Type="http://schemas.microsoft.com/office/2011/relationships/chartStyle" Target="style173.xml"/></Relationships>
</file>

<file path=xl/charts/_rels/chart216.xml.rels><?xml version="1.0" encoding="UTF-8" standalone="yes"?>
<Relationships xmlns="http://schemas.openxmlformats.org/package/2006/relationships"><Relationship Id="rId2" Type="http://schemas.microsoft.com/office/2011/relationships/chartColorStyle" Target="colors174.xml"/><Relationship Id="rId1" Type="http://schemas.microsoft.com/office/2011/relationships/chartStyle" Target="style174.xml"/></Relationships>
</file>

<file path=xl/charts/_rels/chart217.xml.rels><?xml version="1.0" encoding="UTF-8" standalone="yes"?>
<Relationships xmlns="http://schemas.openxmlformats.org/package/2006/relationships"><Relationship Id="rId2" Type="http://schemas.microsoft.com/office/2011/relationships/chartColorStyle" Target="colors175.xml"/><Relationship Id="rId1" Type="http://schemas.microsoft.com/office/2011/relationships/chartStyle" Target="style175.xml"/></Relationships>
</file>

<file path=xl/charts/_rels/chart218.xml.rels><?xml version="1.0" encoding="UTF-8" standalone="yes"?>
<Relationships xmlns="http://schemas.openxmlformats.org/package/2006/relationships"><Relationship Id="rId2" Type="http://schemas.microsoft.com/office/2011/relationships/chartColorStyle" Target="colors176.xml"/><Relationship Id="rId1" Type="http://schemas.microsoft.com/office/2011/relationships/chartStyle" Target="style176.xml"/></Relationships>
</file>

<file path=xl/charts/_rels/chart219.xml.rels><?xml version="1.0" encoding="UTF-8" standalone="yes"?>
<Relationships xmlns="http://schemas.openxmlformats.org/package/2006/relationships"><Relationship Id="rId2" Type="http://schemas.microsoft.com/office/2011/relationships/chartColorStyle" Target="colors177.xml"/><Relationship Id="rId1" Type="http://schemas.microsoft.com/office/2011/relationships/chartStyle" Target="style177.xml"/></Relationships>
</file>

<file path=xl/charts/_rels/chart220.xml.rels><?xml version="1.0" encoding="UTF-8" standalone="yes"?>
<Relationships xmlns="http://schemas.openxmlformats.org/package/2006/relationships"><Relationship Id="rId2" Type="http://schemas.microsoft.com/office/2011/relationships/chartColorStyle" Target="colors178.xml"/><Relationship Id="rId1" Type="http://schemas.microsoft.com/office/2011/relationships/chartStyle" Target="style178.xml"/></Relationships>
</file>

<file path=xl/charts/_rels/chart221.xml.rels><?xml version="1.0" encoding="UTF-8" standalone="yes"?>
<Relationships xmlns="http://schemas.openxmlformats.org/package/2006/relationships"><Relationship Id="rId2" Type="http://schemas.microsoft.com/office/2011/relationships/chartColorStyle" Target="colors179.xml"/><Relationship Id="rId1" Type="http://schemas.microsoft.com/office/2011/relationships/chartStyle" Target="style179.xml"/></Relationships>
</file>

<file path=xl/charts/_rels/chart222.xml.rels><?xml version="1.0" encoding="UTF-8" standalone="yes"?>
<Relationships xmlns="http://schemas.openxmlformats.org/package/2006/relationships"><Relationship Id="rId2" Type="http://schemas.microsoft.com/office/2011/relationships/chartColorStyle" Target="colors180.xml"/><Relationship Id="rId1" Type="http://schemas.microsoft.com/office/2011/relationships/chartStyle" Target="style180.xml"/></Relationships>
</file>

<file path=xl/charts/_rels/chart224.xml.rels><?xml version="1.0" encoding="UTF-8" standalone="yes"?>
<Relationships xmlns="http://schemas.openxmlformats.org/package/2006/relationships"><Relationship Id="rId2" Type="http://schemas.microsoft.com/office/2011/relationships/chartColorStyle" Target="colors181.xml"/><Relationship Id="rId1" Type="http://schemas.microsoft.com/office/2011/relationships/chartStyle" Target="style181.xml"/></Relationships>
</file>

<file path=xl/charts/_rels/chart225.xml.rels><?xml version="1.0" encoding="UTF-8" standalone="yes"?>
<Relationships xmlns="http://schemas.openxmlformats.org/package/2006/relationships"><Relationship Id="rId2" Type="http://schemas.microsoft.com/office/2011/relationships/chartColorStyle" Target="colors182.xml"/><Relationship Id="rId1" Type="http://schemas.microsoft.com/office/2011/relationships/chartStyle" Target="style182.xml"/></Relationships>
</file>

<file path=xl/charts/_rels/chart226.xml.rels><?xml version="1.0" encoding="UTF-8" standalone="yes"?>
<Relationships xmlns="http://schemas.openxmlformats.org/package/2006/relationships"><Relationship Id="rId2" Type="http://schemas.microsoft.com/office/2011/relationships/chartColorStyle" Target="colors183.xml"/><Relationship Id="rId1" Type="http://schemas.microsoft.com/office/2011/relationships/chartStyle" Target="style183.xml"/></Relationships>
</file>

<file path=xl/charts/_rels/chart227.xml.rels><?xml version="1.0" encoding="UTF-8" standalone="yes"?>
<Relationships xmlns="http://schemas.openxmlformats.org/package/2006/relationships"><Relationship Id="rId2" Type="http://schemas.microsoft.com/office/2011/relationships/chartColorStyle" Target="colors184.xml"/><Relationship Id="rId1" Type="http://schemas.microsoft.com/office/2011/relationships/chartStyle" Target="style184.xml"/></Relationships>
</file>

<file path=xl/charts/_rels/chart228.xml.rels><?xml version="1.0" encoding="UTF-8" standalone="yes"?>
<Relationships xmlns="http://schemas.openxmlformats.org/package/2006/relationships"><Relationship Id="rId2" Type="http://schemas.microsoft.com/office/2011/relationships/chartColorStyle" Target="colors185.xml"/><Relationship Id="rId1" Type="http://schemas.microsoft.com/office/2011/relationships/chartStyle" Target="style185.xml"/></Relationships>
</file>

<file path=xl/charts/_rels/chart229.xml.rels><?xml version="1.0" encoding="UTF-8" standalone="yes"?>
<Relationships xmlns="http://schemas.openxmlformats.org/package/2006/relationships"><Relationship Id="rId2" Type="http://schemas.microsoft.com/office/2011/relationships/chartColorStyle" Target="colors186.xml"/><Relationship Id="rId1" Type="http://schemas.microsoft.com/office/2011/relationships/chartStyle" Target="style186.xml"/></Relationships>
</file>

<file path=xl/charts/_rels/chart232.xml.rels><?xml version="1.0" encoding="UTF-8" standalone="yes"?>
<Relationships xmlns="http://schemas.openxmlformats.org/package/2006/relationships"><Relationship Id="rId2" Type="http://schemas.microsoft.com/office/2011/relationships/chartColorStyle" Target="colors187.xml"/><Relationship Id="rId1" Type="http://schemas.microsoft.com/office/2011/relationships/chartStyle" Target="style187.xml"/></Relationships>
</file>

<file path=xl/charts/_rels/chart234.xml.rels><?xml version="1.0" encoding="UTF-8" standalone="yes"?>
<Relationships xmlns="http://schemas.openxmlformats.org/package/2006/relationships"><Relationship Id="rId2" Type="http://schemas.microsoft.com/office/2011/relationships/chartColorStyle" Target="colors188.xml"/><Relationship Id="rId1" Type="http://schemas.microsoft.com/office/2011/relationships/chartStyle" Target="style188.xml"/></Relationships>
</file>

<file path=xl/charts/_rels/chart235.xml.rels><?xml version="1.0" encoding="UTF-8" standalone="yes"?>
<Relationships xmlns="http://schemas.openxmlformats.org/package/2006/relationships"><Relationship Id="rId2" Type="http://schemas.microsoft.com/office/2011/relationships/chartColorStyle" Target="colors189.xml"/><Relationship Id="rId1" Type="http://schemas.microsoft.com/office/2011/relationships/chartStyle" Target="style189.xml"/></Relationships>
</file>

<file path=xl/charts/_rels/chart236.xml.rels><?xml version="1.0" encoding="UTF-8" standalone="yes"?>
<Relationships xmlns="http://schemas.openxmlformats.org/package/2006/relationships"><Relationship Id="rId2" Type="http://schemas.microsoft.com/office/2011/relationships/chartColorStyle" Target="colors190.xml"/><Relationship Id="rId1" Type="http://schemas.microsoft.com/office/2011/relationships/chartStyle" Target="style190.xml"/></Relationships>
</file>

<file path=xl/charts/_rels/chart237.xml.rels><?xml version="1.0" encoding="UTF-8" standalone="yes"?>
<Relationships xmlns="http://schemas.openxmlformats.org/package/2006/relationships"><Relationship Id="rId2" Type="http://schemas.microsoft.com/office/2011/relationships/chartColorStyle" Target="colors191.xml"/><Relationship Id="rId1" Type="http://schemas.microsoft.com/office/2011/relationships/chartStyle" Target="style191.xml"/></Relationships>
</file>

<file path=xl/charts/_rels/chart238.xml.rels><?xml version="1.0" encoding="UTF-8" standalone="yes"?>
<Relationships xmlns="http://schemas.openxmlformats.org/package/2006/relationships"><Relationship Id="rId2" Type="http://schemas.microsoft.com/office/2011/relationships/chartColorStyle" Target="colors192.xml"/><Relationship Id="rId1" Type="http://schemas.microsoft.com/office/2011/relationships/chartStyle" Target="style192.xml"/></Relationships>
</file>

<file path=xl/charts/_rels/chart243.xml.rels><?xml version="1.0" encoding="UTF-8" standalone="yes"?>
<Relationships xmlns="http://schemas.openxmlformats.org/package/2006/relationships"><Relationship Id="rId2" Type="http://schemas.microsoft.com/office/2011/relationships/chartColorStyle" Target="colors193.xml"/><Relationship Id="rId1" Type="http://schemas.microsoft.com/office/2011/relationships/chartStyle" Target="style193.xml"/></Relationships>
</file>

<file path=xl/charts/_rels/chart244.xml.rels><?xml version="1.0" encoding="UTF-8" standalone="yes"?>
<Relationships xmlns="http://schemas.openxmlformats.org/package/2006/relationships"><Relationship Id="rId2" Type="http://schemas.microsoft.com/office/2011/relationships/chartColorStyle" Target="colors194.xml"/><Relationship Id="rId1" Type="http://schemas.microsoft.com/office/2011/relationships/chartStyle" Target="style194.xml"/></Relationships>
</file>

<file path=xl/charts/_rels/chart245.xml.rels><?xml version="1.0" encoding="UTF-8" standalone="yes"?>
<Relationships xmlns="http://schemas.openxmlformats.org/package/2006/relationships"><Relationship Id="rId2" Type="http://schemas.microsoft.com/office/2011/relationships/chartColorStyle" Target="colors195.xml"/><Relationship Id="rId1" Type="http://schemas.microsoft.com/office/2011/relationships/chartStyle" Target="style195.xml"/></Relationships>
</file>

<file path=xl/charts/_rels/chart246.xml.rels><?xml version="1.0" encoding="UTF-8" standalone="yes"?>
<Relationships xmlns="http://schemas.openxmlformats.org/package/2006/relationships"><Relationship Id="rId2" Type="http://schemas.microsoft.com/office/2011/relationships/chartColorStyle" Target="colors196.xml"/><Relationship Id="rId1" Type="http://schemas.microsoft.com/office/2011/relationships/chartStyle" Target="style196.xml"/></Relationships>
</file>

<file path=xl/charts/_rels/chart247.xml.rels><?xml version="1.0" encoding="UTF-8" standalone="yes"?>
<Relationships xmlns="http://schemas.openxmlformats.org/package/2006/relationships"><Relationship Id="rId2" Type="http://schemas.microsoft.com/office/2011/relationships/chartColorStyle" Target="colors197.xml"/><Relationship Id="rId1" Type="http://schemas.microsoft.com/office/2011/relationships/chartStyle" Target="style197.xml"/></Relationships>
</file>

<file path=xl/charts/_rels/chart248.xml.rels><?xml version="1.0" encoding="UTF-8" standalone="yes"?>
<Relationships xmlns="http://schemas.openxmlformats.org/package/2006/relationships"><Relationship Id="rId2" Type="http://schemas.microsoft.com/office/2011/relationships/chartColorStyle" Target="colors198.xml"/><Relationship Id="rId1" Type="http://schemas.microsoft.com/office/2011/relationships/chartStyle" Target="style198.xml"/></Relationships>
</file>

<file path=xl/charts/_rels/chart249.xml.rels><?xml version="1.0" encoding="UTF-8" standalone="yes"?>
<Relationships xmlns="http://schemas.openxmlformats.org/package/2006/relationships"><Relationship Id="rId2" Type="http://schemas.microsoft.com/office/2011/relationships/chartColorStyle" Target="colors199.xml"/><Relationship Id="rId1" Type="http://schemas.microsoft.com/office/2011/relationships/chartStyle" Target="style199.xml"/></Relationships>
</file>

<file path=xl/charts/_rels/chart250.xml.rels><?xml version="1.0" encoding="UTF-8" standalone="yes"?>
<Relationships xmlns="http://schemas.openxmlformats.org/package/2006/relationships"><Relationship Id="rId2" Type="http://schemas.microsoft.com/office/2011/relationships/chartColorStyle" Target="colors200.xml"/><Relationship Id="rId1" Type="http://schemas.microsoft.com/office/2011/relationships/chartStyle" Target="style200.xml"/></Relationships>
</file>

<file path=xl/charts/_rels/chart251.xml.rels><?xml version="1.0" encoding="UTF-8" standalone="yes"?>
<Relationships xmlns="http://schemas.openxmlformats.org/package/2006/relationships"><Relationship Id="rId2" Type="http://schemas.microsoft.com/office/2011/relationships/chartColorStyle" Target="colors201.xml"/><Relationship Id="rId1" Type="http://schemas.microsoft.com/office/2011/relationships/chartStyle" Target="style201.xml"/></Relationships>
</file>

<file path=xl/charts/_rels/chart252.xml.rels><?xml version="1.0" encoding="UTF-8" standalone="yes"?>
<Relationships xmlns="http://schemas.openxmlformats.org/package/2006/relationships"><Relationship Id="rId2" Type="http://schemas.microsoft.com/office/2011/relationships/chartColorStyle" Target="colors202.xml"/><Relationship Id="rId1" Type="http://schemas.microsoft.com/office/2011/relationships/chartStyle" Target="style202.xml"/></Relationships>
</file>

<file path=xl/charts/_rels/chart255.xml.rels><?xml version="1.0" encoding="UTF-8" standalone="yes"?>
<Relationships xmlns="http://schemas.openxmlformats.org/package/2006/relationships"><Relationship Id="rId2" Type="http://schemas.microsoft.com/office/2011/relationships/chartColorStyle" Target="colors203.xml"/><Relationship Id="rId1" Type="http://schemas.microsoft.com/office/2011/relationships/chartStyle" Target="style203.xml"/></Relationships>
</file>

<file path=xl/charts/_rels/chart256.xml.rels><?xml version="1.0" encoding="UTF-8" standalone="yes"?>
<Relationships xmlns="http://schemas.openxmlformats.org/package/2006/relationships"><Relationship Id="rId2" Type="http://schemas.microsoft.com/office/2011/relationships/chartColorStyle" Target="colors204.xml"/><Relationship Id="rId1" Type="http://schemas.microsoft.com/office/2011/relationships/chartStyle" Target="style204.xml"/></Relationships>
</file>

<file path=xl/charts/_rels/chart257.xml.rels><?xml version="1.0" encoding="UTF-8" standalone="yes"?>
<Relationships xmlns="http://schemas.openxmlformats.org/package/2006/relationships"><Relationship Id="rId2" Type="http://schemas.microsoft.com/office/2011/relationships/chartColorStyle" Target="colors205.xml"/><Relationship Id="rId1" Type="http://schemas.microsoft.com/office/2011/relationships/chartStyle" Target="style205.xml"/></Relationships>
</file>

<file path=xl/charts/_rels/chart258.xml.rels><?xml version="1.0" encoding="UTF-8" standalone="yes"?>
<Relationships xmlns="http://schemas.openxmlformats.org/package/2006/relationships"><Relationship Id="rId2" Type="http://schemas.microsoft.com/office/2011/relationships/chartColorStyle" Target="colors206.xml"/><Relationship Id="rId1" Type="http://schemas.microsoft.com/office/2011/relationships/chartStyle" Target="style206.xml"/></Relationships>
</file>

<file path=xl/charts/_rels/chart259.xml.rels><?xml version="1.0" encoding="UTF-8" standalone="yes"?>
<Relationships xmlns="http://schemas.openxmlformats.org/package/2006/relationships"><Relationship Id="rId2" Type="http://schemas.microsoft.com/office/2011/relationships/chartColorStyle" Target="colors207.xml"/><Relationship Id="rId1" Type="http://schemas.microsoft.com/office/2011/relationships/chartStyle" Target="style207.xml"/></Relationships>
</file>

<file path=xl/charts/_rels/chart260.xml.rels><?xml version="1.0" encoding="UTF-8" standalone="yes"?>
<Relationships xmlns="http://schemas.openxmlformats.org/package/2006/relationships"><Relationship Id="rId2" Type="http://schemas.microsoft.com/office/2011/relationships/chartColorStyle" Target="colors208.xml"/><Relationship Id="rId1" Type="http://schemas.microsoft.com/office/2011/relationships/chartStyle" Target="style208.xml"/></Relationships>
</file>

<file path=xl/charts/_rels/chart261.xml.rels><?xml version="1.0" encoding="UTF-8" standalone="yes"?>
<Relationships xmlns="http://schemas.openxmlformats.org/package/2006/relationships"><Relationship Id="rId2" Type="http://schemas.microsoft.com/office/2011/relationships/chartColorStyle" Target="colors209.xml"/><Relationship Id="rId1" Type="http://schemas.microsoft.com/office/2011/relationships/chartStyle" Target="style209.xml"/></Relationships>
</file>

<file path=xl/charts/_rels/chart264.xml.rels><?xml version="1.0" encoding="UTF-8" standalone="yes"?>
<Relationships xmlns="http://schemas.openxmlformats.org/package/2006/relationships"><Relationship Id="rId2" Type="http://schemas.microsoft.com/office/2011/relationships/chartColorStyle" Target="colors210.xml"/><Relationship Id="rId1" Type="http://schemas.microsoft.com/office/2011/relationships/chartStyle" Target="style210.xml"/></Relationships>
</file>

<file path=xl/charts/_rels/chart266.xml.rels><?xml version="1.0" encoding="UTF-8" standalone="yes"?>
<Relationships xmlns="http://schemas.openxmlformats.org/package/2006/relationships"><Relationship Id="rId2" Type="http://schemas.microsoft.com/office/2011/relationships/chartColorStyle" Target="colors211.xml"/><Relationship Id="rId1" Type="http://schemas.microsoft.com/office/2011/relationships/chartStyle" Target="style211.xml"/></Relationships>
</file>

<file path=xl/charts/_rels/chart267.xml.rels><?xml version="1.0" encoding="UTF-8" standalone="yes"?>
<Relationships xmlns="http://schemas.openxmlformats.org/package/2006/relationships"><Relationship Id="rId2" Type="http://schemas.microsoft.com/office/2011/relationships/chartColorStyle" Target="colors212.xml"/><Relationship Id="rId1" Type="http://schemas.microsoft.com/office/2011/relationships/chartStyle" Target="style212.xml"/></Relationships>
</file>

<file path=xl/charts/_rels/chart268.xml.rels><?xml version="1.0" encoding="UTF-8" standalone="yes"?>
<Relationships xmlns="http://schemas.openxmlformats.org/package/2006/relationships"><Relationship Id="rId2" Type="http://schemas.microsoft.com/office/2011/relationships/chartColorStyle" Target="colors213.xml"/><Relationship Id="rId1" Type="http://schemas.microsoft.com/office/2011/relationships/chartStyle" Target="style213.xml"/></Relationships>
</file>

<file path=xl/charts/_rels/chart269.xml.rels><?xml version="1.0" encoding="UTF-8" standalone="yes"?>
<Relationships xmlns="http://schemas.openxmlformats.org/package/2006/relationships"><Relationship Id="rId2" Type="http://schemas.microsoft.com/office/2011/relationships/chartColorStyle" Target="colors214.xml"/><Relationship Id="rId1" Type="http://schemas.microsoft.com/office/2011/relationships/chartStyle" Target="style214.xml"/></Relationships>
</file>

<file path=xl/charts/_rels/chart270.xml.rels><?xml version="1.0" encoding="UTF-8" standalone="yes"?>
<Relationships xmlns="http://schemas.openxmlformats.org/package/2006/relationships"><Relationship Id="rId2" Type="http://schemas.microsoft.com/office/2011/relationships/chartColorStyle" Target="colors215.xml"/><Relationship Id="rId1" Type="http://schemas.microsoft.com/office/2011/relationships/chartStyle" Target="style215.xml"/></Relationships>
</file>

<file path=xl/charts/_rels/chart271.xml.rels><?xml version="1.0" encoding="UTF-8" standalone="yes"?>
<Relationships xmlns="http://schemas.openxmlformats.org/package/2006/relationships"><Relationship Id="rId2" Type="http://schemas.microsoft.com/office/2011/relationships/chartColorStyle" Target="colors216.xml"/><Relationship Id="rId1" Type="http://schemas.microsoft.com/office/2011/relationships/chartStyle" Target="style216.xml"/></Relationships>
</file>

<file path=xl/charts/_rels/chart272.xml.rels><?xml version="1.0" encoding="UTF-8" standalone="yes"?>
<Relationships xmlns="http://schemas.openxmlformats.org/package/2006/relationships"><Relationship Id="rId2" Type="http://schemas.microsoft.com/office/2011/relationships/chartColorStyle" Target="colors217.xml"/><Relationship Id="rId1" Type="http://schemas.microsoft.com/office/2011/relationships/chartStyle" Target="style217.xml"/></Relationships>
</file>

<file path=xl/charts/_rels/chart273.xml.rels><?xml version="1.0" encoding="UTF-8" standalone="yes"?>
<Relationships xmlns="http://schemas.openxmlformats.org/package/2006/relationships"><Relationship Id="rId2" Type="http://schemas.microsoft.com/office/2011/relationships/chartColorStyle" Target="colors218.xml"/><Relationship Id="rId1" Type="http://schemas.microsoft.com/office/2011/relationships/chartStyle" Target="style218.xml"/></Relationships>
</file>

<file path=xl/charts/_rels/chart278.xml.rels><?xml version="1.0" encoding="UTF-8" standalone="yes"?>
<Relationships xmlns="http://schemas.openxmlformats.org/package/2006/relationships"><Relationship Id="rId2" Type="http://schemas.microsoft.com/office/2011/relationships/chartColorStyle" Target="colors219.xml"/><Relationship Id="rId1" Type="http://schemas.microsoft.com/office/2011/relationships/chartStyle" Target="style219.xml"/></Relationships>
</file>

<file path=xl/charts/_rels/chart279.xml.rels><?xml version="1.0" encoding="UTF-8" standalone="yes"?>
<Relationships xmlns="http://schemas.openxmlformats.org/package/2006/relationships"><Relationship Id="rId2" Type="http://schemas.microsoft.com/office/2011/relationships/chartColorStyle" Target="colors220.xml"/><Relationship Id="rId1" Type="http://schemas.microsoft.com/office/2011/relationships/chartStyle" Target="style220.xml"/></Relationships>
</file>

<file path=xl/charts/_rels/chart280.xml.rels><?xml version="1.0" encoding="UTF-8" standalone="yes"?>
<Relationships xmlns="http://schemas.openxmlformats.org/package/2006/relationships"><Relationship Id="rId2" Type="http://schemas.microsoft.com/office/2011/relationships/chartColorStyle" Target="colors221.xml"/><Relationship Id="rId1" Type="http://schemas.microsoft.com/office/2011/relationships/chartStyle" Target="style221.xml"/></Relationships>
</file>

<file path=xl/charts/_rels/chart281.xml.rels><?xml version="1.0" encoding="UTF-8" standalone="yes"?>
<Relationships xmlns="http://schemas.openxmlformats.org/package/2006/relationships"><Relationship Id="rId2" Type="http://schemas.microsoft.com/office/2011/relationships/chartColorStyle" Target="colors222.xml"/><Relationship Id="rId1" Type="http://schemas.microsoft.com/office/2011/relationships/chartStyle" Target="style222.xml"/></Relationships>
</file>

<file path=xl/charts/_rels/chart282.xml.rels><?xml version="1.0" encoding="UTF-8" standalone="yes"?>
<Relationships xmlns="http://schemas.openxmlformats.org/package/2006/relationships"><Relationship Id="rId2" Type="http://schemas.microsoft.com/office/2011/relationships/chartColorStyle" Target="colors223.xml"/><Relationship Id="rId1" Type="http://schemas.microsoft.com/office/2011/relationships/chartStyle" Target="style22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1'!$AO$9</c:f>
              <c:strCache>
                <c:ptCount val="1"/>
                <c:pt idx="0">
                  <c:v>Reporting performance &amp; Readiness to provide quality data</c:v>
                </c:pt>
              </c:strCache>
            </c:strRef>
          </c:tx>
          <c:spPr>
            <a:solidFill>
              <a:schemeClr val="accent1"/>
            </a:solidFill>
            <a:ln>
              <a:noFill/>
            </a:ln>
            <a:effectLst/>
          </c:spPr>
          <c:invertIfNegative val="0"/>
          <c:cat>
            <c:strRef>
              <c:f>'Health Facility 1'!$AO$11:$AU$11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1'!$AO$12:$AU$12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E4FD-46CB-B6B1-4CBD05970ECC}"/>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812382973362876E-2"/>
          <c:y val="7.979161695697129E-2"/>
          <c:w val="0.96486110076507781"/>
          <c:h val="0.80808080808080807"/>
        </c:manualLayout>
      </c:layout>
      <c:barChart>
        <c:barDir val="col"/>
        <c:grouping val="clustered"/>
        <c:varyColors val="0"/>
        <c:ser>
          <c:idx val="0"/>
          <c:order val="0"/>
          <c:tx>
            <c:strRef>
              <c:f>'Health Facility 1'!$AP$13</c:f>
              <c:strCache>
                <c:ptCount val="1"/>
                <c:pt idx="0">
                  <c:v>VF Monthly report</c:v>
                </c:pt>
              </c:strCache>
            </c:strRef>
          </c:tx>
          <c:spPr>
            <a:solidFill>
              <a:schemeClr val="accent1"/>
            </a:solidFill>
            <a:ln>
              <a:noFill/>
            </a:ln>
            <a:effectLst/>
          </c:spPr>
          <c:invertIfNegative val="0"/>
          <c:cat>
            <c:strRef>
              <c:f>'Health Facility 1'!$AO$14:$AO$16</c:f>
              <c:strCache>
                <c:ptCount val="3"/>
                <c:pt idx="0">
                  <c:v>Select indicator</c:v>
                </c:pt>
                <c:pt idx="1">
                  <c:v>Select indicator</c:v>
                </c:pt>
                <c:pt idx="2">
                  <c:v>Select indicator</c:v>
                </c:pt>
              </c:strCache>
            </c:strRef>
          </c:cat>
          <c:val>
            <c:numRef>
              <c:f>'Health Facility 1'!$AP$14:$AP$16</c:f>
              <c:numCache>
                <c:formatCode>0.00</c:formatCode>
                <c:ptCount val="3"/>
                <c:pt idx="0">
                  <c:v>0</c:v>
                </c:pt>
                <c:pt idx="1">
                  <c:v>0</c:v>
                </c:pt>
                <c:pt idx="2">
                  <c:v>0</c:v>
                </c:pt>
              </c:numCache>
            </c:numRef>
          </c:val>
          <c:extLst>
            <c:ext xmlns:c16="http://schemas.microsoft.com/office/drawing/2014/chart" uri="{C3380CC4-5D6E-409C-BE32-E72D297353CC}">
              <c16:uniqueId val="{00000000-ACBD-450C-9F07-47190E6E86CD}"/>
            </c:ext>
          </c:extLst>
        </c:ser>
        <c:ser>
          <c:idx val="1"/>
          <c:order val="1"/>
          <c:tx>
            <c:strRef>
              <c:f>'Health Facility 1'!$AQ$13</c:f>
              <c:strCache>
                <c:ptCount val="1"/>
                <c:pt idx="0">
                  <c:v>VF HMIS</c:v>
                </c:pt>
              </c:strCache>
            </c:strRef>
          </c:tx>
          <c:spPr>
            <a:solidFill>
              <a:schemeClr val="accent2"/>
            </a:solidFill>
            <a:ln>
              <a:noFill/>
            </a:ln>
            <a:effectLst/>
          </c:spPr>
          <c:invertIfNegative val="0"/>
          <c:cat>
            <c:strRef>
              <c:f>'Health Facility 1'!$AO$14:$AO$16</c:f>
              <c:strCache>
                <c:ptCount val="3"/>
                <c:pt idx="0">
                  <c:v>Select indicator</c:v>
                </c:pt>
                <c:pt idx="1">
                  <c:v>Select indicator</c:v>
                </c:pt>
                <c:pt idx="2">
                  <c:v>Select indicator</c:v>
                </c:pt>
              </c:strCache>
            </c:strRef>
          </c:cat>
          <c:val>
            <c:numRef>
              <c:f>'Health Facility 1'!$AQ$14:$AQ$16</c:f>
              <c:numCache>
                <c:formatCode>0.00</c:formatCode>
                <c:ptCount val="3"/>
                <c:pt idx="0">
                  <c:v>0</c:v>
                </c:pt>
                <c:pt idx="1">
                  <c:v>0</c:v>
                </c:pt>
                <c:pt idx="2">
                  <c:v>0</c:v>
                </c:pt>
              </c:numCache>
            </c:numRef>
          </c:val>
          <c:extLst>
            <c:ext xmlns:c16="http://schemas.microsoft.com/office/drawing/2014/chart" uri="{C3380CC4-5D6E-409C-BE32-E72D297353CC}">
              <c16:uniqueId val="{00000001-ACBD-450C-9F07-47190E6E86CD}"/>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1'!$AR$21</c:f>
              <c:strCache>
                <c:ptCount val="1"/>
                <c:pt idx="0">
                  <c:v>Cross checks 1 &amp; 2</c:v>
                </c:pt>
              </c:strCache>
            </c:strRef>
          </c:tx>
          <c:spPr>
            <a:solidFill>
              <a:schemeClr val="accent1"/>
            </a:solidFill>
            <a:ln>
              <a:noFill/>
            </a:ln>
            <a:effectLst/>
          </c:spPr>
          <c:invertIfNegative val="0"/>
          <c:cat>
            <c:strRef>
              <c:f>'Health Facility 1'!$AO$21:$AO$22</c:f>
              <c:strCache>
                <c:ptCount val="2"/>
                <c:pt idx="0">
                  <c:v>A — Malaria case register : Laboratory register (quality target = 90%)</c:v>
                </c:pt>
                <c:pt idx="1">
                  <c:v>B — Malaria case register : Pharmacy dispensation log (quality target = 90%)</c:v>
                </c:pt>
              </c:strCache>
            </c:strRef>
          </c:cat>
          <c:val>
            <c:numRef>
              <c:f>'Health Facility 1'!$AP$21:$AP$22</c:f>
              <c:numCache>
                <c:formatCode>0.00</c:formatCode>
                <c:ptCount val="2"/>
                <c:pt idx="0">
                  <c:v>0</c:v>
                </c:pt>
                <c:pt idx="1">
                  <c:v>0</c:v>
                </c:pt>
              </c:numCache>
            </c:numRef>
          </c:val>
          <c:extLst>
            <c:ext xmlns:c16="http://schemas.microsoft.com/office/drawing/2014/chart" uri="{C3380CC4-5D6E-409C-BE32-E72D297353CC}">
              <c16:uniqueId val="{00000000-67DD-488E-BD4A-63CCDB80DA1B}"/>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4175268375779891E-2"/>
          <c:y val="0.12388188976377952"/>
          <c:w val="0.96595502354768792"/>
          <c:h val="0.63888888888888884"/>
        </c:manualLayout>
      </c:layout>
      <c:barChart>
        <c:barDir val="col"/>
        <c:grouping val="percentStacked"/>
        <c:varyColors val="0"/>
        <c:ser>
          <c:idx val="0"/>
          <c:order val="0"/>
          <c:tx>
            <c:strRef>
              <c:f>'Health Facility 1'!$BI$11</c:f>
              <c:strCache>
                <c:ptCount val="1"/>
                <c:pt idx="0">
                  <c:v>No discrepancy</c:v>
                </c:pt>
              </c:strCache>
            </c:strRef>
          </c:tx>
          <c:spPr>
            <a:solidFill>
              <a:schemeClr val="accent1"/>
            </a:solidFill>
            <a:ln>
              <a:noFill/>
            </a:ln>
            <a:effectLst/>
          </c:spPr>
          <c:invertIfNegative val="0"/>
          <c:cat>
            <c:strRef>
              <c:f>'Health Facility 1'!$BH$12:$BH$14</c:f>
              <c:strCache>
                <c:ptCount val="3"/>
                <c:pt idx="0">
                  <c:v>Select indicator</c:v>
                </c:pt>
                <c:pt idx="1">
                  <c:v>Select indicator</c:v>
                </c:pt>
                <c:pt idx="2">
                  <c:v>Select indicator</c:v>
                </c:pt>
              </c:strCache>
            </c:strRef>
          </c:cat>
          <c:val>
            <c:numRef>
              <c:f>'Health Facility 1'!$BI$12:$BI$14</c:f>
              <c:numCache>
                <c:formatCode>General</c:formatCode>
                <c:ptCount val="3"/>
                <c:pt idx="0">
                  <c:v>0</c:v>
                </c:pt>
                <c:pt idx="1">
                  <c:v>0</c:v>
                </c:pt>
                <c:pt idx="2">
                  <c:v>0</c:v>
                </c:pt>
              </c:numCache>
            </c:numRef>
          </c:val>
          <c:extLst>
            <c:ext xmlns:c16="http://schemas.microsoft.com/office/drawing/2014/chart" uri="{C3380CC4-5D6E-409C-BE32-E72D297353CC}">
              <c16:uniqueId val="{00000001-7DEE-46EE-9BEA-93CFB0E74710}"/>
            </c:ext>
          </c:extLst>
        </c:ser>
        <c:ser>
          <c:idx val="1"/>
          <c:order val="1"/>
          <c:tx>
            <c:strRef>
              <c:f>'Health Facility 1'!$BJ$11</c:f>
              <c:strCache>
                <c:ptCount val="1"/>
                <c:pt idx="0">
                  <c:v>Arithematic errors</c:v>
                </c:pt>
              </c:strCache>
            </c:strRef>
          </c:tx>
          <c:spPr>
            <a:solidFill>
              <a:schemeClr val="accent2"/>
            </a:solidFill>
            <a:ln>
              <a:noFill/>
            </a:ln>
            <a:effectLst/>
          </c:spPr>
          <c:invertIfNegative val="0"/>
          <c:cat>
            <c:strRef>
              <c:f>'Health Facility 1'!$BH$12:$BH$14</c:f>
              <c:strCache>
                <c:ptCount val="3"/>
                <c:pt idx="0">
                  <c:v>Select indicator</c:v>
                </c:pt>
                <c:pt idx="1">
                  <c:v>Select indicator</c:v>
                </c:pt>
                <c:pt idx="2">
                  <c:v>Select indicator</c:v>
                </c:pt>
              </c:strCache>
            </c:strRef>
          </c:cat>
          <c:val>
            <c:numRef>
              <c:f>'Health Facility 1'!$BJ$12:$BJ$14</c:f>
              <c:numCache>
                <c:formatCode>General</c:formatCode>
                <c:ptCount val="3"/>
                <c:pt idx="0">
                  <c:v>0</c:v>
                </c:pt>
                <c:pt idx="1">
                  <c:v>0</c:v>
                </c:pt>
                <c:pt idx="2">
                  <c:v>0</c:v>
                </c:pt>
              </c:numCache>
            </c:numRef>
          </c:val>
          <c:extLst>
            <c:ext xmlns:c16="http://schemas.microsoft.com/office/drawing/2014/chart" uri="{C3380CC4-5D6E-409C-BE32-E72D297353CC}">
              <c16:uniqueId val="{00000002-7DEE-46EE-9BEA-93CFB0E74710}"/>
            </c:ext>
          </c:extLst>
        </c:ser>
        <c:ser>
          <c:idx val="2"/>
          <c:order val="2"/>
          <c:tx>
            <c:strRef>
              <c:f>'Health Facility 1'!$BK$11</c:f>
              <c:strCache>
                <c:ptCount val="1"/>
                <c:pt idx="0">
                  <c:v>Transcription errors</c:v>
                </c:pt>
              </c:strCache>
            </c:strRef>
          </c:tx>
          <c:spPr>
            <a:solidFill>
              <a:schemeClr val="accent3"/>
            </a:solidFill>
            <a:ln>
              <a:noFill/>
            </a:ln>
            <a:effectLst/>
          </c:spPr>
          <c:invertIfNegative val="0"/>
          <c:cat>
            <c:strRef>
              <c:f>'Health Facility 1'!$BH$12:$BH$14</c:f>
              <c:strCache>
                <c:ptCount val="3"/>
                <c:pt idx="0">
                  <c:v>Select indicator</c:v>
                </c:pt>
                <c:pt idx="1">
                  <c:v>Select indicator</c:v>
                </c:pt>
                <c:pt idx="2">
                  <c:v>Select indicator</c:v>
                </c:pt>
              </c:strCache>
            </c:strRef>
          </c:cat>
          <c:val>
            <c:numRef>
              <c:f>'Health Facility 1'!$BK$12:$BK$14</c:f>
              <c:numCache>
                <c:formatCode>General</c:formatCode>
                <c:ptCount val="3"/>
                <c:pt idx="0">
                  <c:v>0</c:v>
                </c:pt>
                <c:pt idx="1">
                  <c:v>0</c:v>
                </c:pt>
                <c:pt idx="2">
                  <c:v>0</c:v>
                </c:pt>
              </c:numCache>
            </c:numRef>
          </c:val>
          <c:extLst>
            <c:ext xmlns:c16="http://schemas.microsoft.com/office/drawing/2014/chart" uri="{C3380CC4-5D6E-409C-BE32-E72D297353CC}">
              <c16:uniqueId val="{00000003-7DEE-46EE-9BEA-93CFB0E74710}"/>
            </c:ext>
          </c:extLst>
        </c:ser>
        <c:ser>
          <c:idx val="3"/>
          <c:order val="3"/>
          <c:tx>
            <c:strRef>
              <c:f>'Health Facility 1'!$BL$11</c:f>
              <c:strCache>
                <c:ptCount val="1"/>
                <c:pt idx="0">
                  <c:v>Some documents were missing when the report was prepared</c:v>
                </c:pt>
              </c:strCache>
            </c:strRef>
          </c:tx>
          <c:spPr>
            <a:solidFill>
              <a:schemeClr val="accent4"/>
            </a:solidFill>
            <a:ln>
              <a:noFill/>
            </a:ln>
            <a:effectLst/>
          </c:spPr>
          <c:invertIfNegative val="0"/>
          <c:cat>
            <c:strRef>
              <c:f>'Health Facility 1'!$BH$12:$BH$14</c:f>
              <c:strCache>
                <c:ptCount val="3"/>
                <c:pt idx="0">
                  <c:v>Select indicator</c:v>
                </c:pt>
                <c:pt idx="1">
                  <c:v>Select indicator</c:v>
                </c:pt>
                <c:pt idx="2">
                  <c:v>Select indicator</c:v>
                </c:pt>
              </c:strCache>
            </c:strRef>
          </c:cat>
          <c:val>
            <c:numRef>
              <c:f>'Health Facility 1'!$BL$12:$BL$14</c:f>
              <c:numCache>
                <c:formatCode>General</c:formatCode>
                <c:ptCount val="3"/>
                <c:pt idx="0">
                  <c:v>0</c:v>
                </c:pt>
                <c:pt idx="1">
                  <c:v>0</c:v>
                </c:pt>
                <c:pt idx="2">
                  <c:v>0</c:v>
                </c:pt>
              </c:numCache>
            </c:numRef>
          </c:val>
          <c:extLst>
            <c:ext xmlns:c16="http://schemas.microsoft.com/office/drawing/2014/chart" uri="{C3380CC4-5D6E-409C-BE32-E72D297353CC}">
              <c16:uniqueId val="{00000004-7DEE-46EE-9BEA-93CFB0E74710}"/>
            </c:ext>
          </c:extLst>
        </c:ser>
        <c:ser>
          <c:idx val="4"/>
          <c:order val="4"/>
          <c:tx>
            <c:strRef>
              <c:f>'Health Facility 1'!$BM$11</c:f>
              <c:strCache>
                <c:ptCount val="1"/>
                <c:pt idx="0">
                  <c:v>Some documents are now missing</c:v>
                </c:pt>
              </c:strCache>
            </c:strRef>
          </c:tx>
          <c:spPr>
            <a:solidFill>
              <a:schemeClr val="accent5"/>
            </a:solidFill>
            <a:ln>
              <a:noFill/>
            </a:ln>
            <a:effectLst/>
          </c:spPr>
          <c:invertIfNegative val="0"/>
          <c:cat>
            <c:strRef>
              <c:f>'Health Facility 1'!$BH$12:$BH$14</c:f>
              <c:strCache>
                <c:ptCount val="3"/>
                <c:pt idx="0">
                  <c:v>Select indicator</c:v>
                </c:pt>
                <c:pt idx="1">
                  <c:v>Select indicator</c:v>
                </c:pt>
                <c:pt idx="2">
                  <c:v>Select indicator</c:v>
                </c:pt>
              </c:strCache>
            </c:strRef>
          </c:cat>
          <c:val>
            <c:numRef>
              <c:f>'Health Facility 1'!$BM$12:$BM$14</c:f>
              <c:numCache>
                <c:formatCode>General</c:formatCode>
                <c:ptCount val="3"/>
                <c:pt idx="0">
                  <c:v>0</c:v>
                </c:pt>
                <c:pt idx="1">
                  <c:v>0</c:v>
                </c:pt>
                <c:pt idx="2">
                  <c:v>0</c:v>
                </c:pt>
              </c:numCache>
            </c:numRef>
          </c:val>
          <c:extLst>
            <c:ext xmlns:c16="http://schemas.microsoft.com/office/drawing/2014/chart" uri="{C3380CC4-5D6E-409C-BE32-E72D297353CC}">
              <c16:uniqueId val="{00000005-7DEE-46EE-9BEA-93CFB0E74710}"/>
            </c:ext>
          </c:extLst>
        </c:ser>
        <c:ser>
          <c:idx val="5"/>
          <c:order val="5"/>
          <c:tx>
            <c:strRef>
              <c:f>'Health Facility 1'!$BN$11</c:f>
              <c:strCache>
                <c:ptCount val="1"/>
                <c:pt idx="0">
                  <c:v>Other</c:v>
                </c:pt>
              </c:strCache>
            </c:strRef>
          </c:tx>
          <c:spPr>
            <a:solidFill>
              <a:schemeClr val="accent6"/>
            </a:solidFill>
            <a:ln>
              <a:noFill/>
            </a:ln>
            <a:effectLst/>
          </c:spPr>
          <c:invertIfNegative val="0"/>
          <c:cat>
            <c:strRef>
              <c:f>'Health Facility 1'!$BH$12:$BH$14</c:f>
              <c:strCache>
                <c:ptCount val="3"/>
                <c:pt idx="0">
                  <c:v>Select indicator</c:v>
                </c:pt>
                <c:pt idx="1">
                  <c:v>Select indicator</c:v>
                </c:pt>
                <c:pt idx="2">
                  <c:v>Select indicator</c:v>
                </c:pt>
              </c:strCache>
            </c:strRef>
          </c:cat>
          <c:val>
            <c:numRef>
              <c:f>'Health Facility 1'!$BN$12:$BN$14</c:f>
              <c:numCache>
                <c:formatCode>General</c:formatCode>
                <c:ptCount val="3"/>
                <c:pt idx="0">
                  <c:v>0</c:v>
                </c:pt>
                <c:pt idx="1">
                  <c:v>0</c:v>
                </c:pt>
                <c:pt idx="2">
                  <c:v>0</c:v>
                </c:pt>
              </c:numCache>
            </c:numRef>
          </c:val>
          <c:extLst>
            <c:ext xmlns:c16="http://schemas.microsoft.com/office/drawing/2014/chart" uri="{C3380CC4-5D6E-409C-BE32-E72D297353CC}">
              <c16:uniqueId val="{00000006-7DEE-46EE-9BEA-93CFB0E74710}"/>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582093890280744E-2"/>
          <c:y val="0.77908923884514436"/>
          <c:w val="0.98005241438193724"/>
          <c:h val="0.1986781554417571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1'!$AR$23</c:f>
              <c:strCache>
                <c:ptCount val="1"/>
                <c:pt idx="0">
                  <c:v>Cross check 3</c:v>
                </c:pt>
              </c:strCache>
            </c:strRef>
          </c:tx>
          <c:spPr>
            <a:solidFill>
              <a:schemeClr val="accent1"/>
            </a:solidFill>
            <a:ln>
              <a:noFill/>
            </a:ln>
            <a:effectLst/>
          </c:spPr>
          <c:invertIfNegative val="0"/>
          <c:cat>
            <c:strRef>
              <c:f>'Health Facility 1'!$AO$23:$AO$23</c:f>
              <c:strCache>
                <c:ptCount val="1"/>
                <c:pt idx="0">
                  <c:v>C — Malaria case register : ACT stock management log (quality target:  &gt;=90%, &lt;=110%)</c:v>
                </c:pt>
              </c:strCache>
            </c:strRef>
          </c:cat>
          <c:val>
            <c:numRef>
              <c:f>'Health Facility 1'!$AP$23:$AP$23</c:f>
              <c:numCache>
                <c:formatCode>0.00</c:formatCode>
                <c:ptCount val="1"/>
                <c:pt idx="0">
                  <c:v>0</c:v>
                </c:pt>
              </c:numCache>
            </c:numRef>
          </c:val>
          <c:extLst>
            <c:ext xmlns:c16="http://schemas.microsoft.com/office/drawing/2014/chart" uri="{C3380CC4-5D6E-409C-BE32-E72D297353CC}">
              <c16:uniqueId val="{00000000-64A8-479D-999D-70928D853891}"/>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1'!$AN$25</c:f>
              <c:strCache>
                <c:ptCount val="1"/>
                <c:pt idx="0">
                  <c:v>Consistency over time: Select type: Select indicator</c:v>
                </c:pt>
              </c:strCache>
            </c:strRef>
          </c:tx>
          <c:cat>
            <c:strRef>
              <c:f>'Health Facility 1'!$AN$26:$AQ$26</c:f>
              <c:strCache>
                <c:ptCount val="4"/>
                <c:pt idx="0">
                  <c:v>-</c:v>
                </c:pt>
                <c:pt idx="1">
                  <c:v>-</c:v>
                </c:pt>
                <c:pt idx="2">
                  <c:v>-</c:v>
                </c:pt>
                <c:pt idx="3">
                  <c:v>-</c:v>
                </c:pt>
              </c:strCache>
            </c:strRef>
          </c:cat>
          <c:val>
            <c:numRef>
              <c:f>'Health Facility 1'!$AN$27:$AQ$27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DBC0-4DC0-9885-03662879AE0F}"/>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2'!$AO$9</c:f>
              <c:strCache>
                <c:ptCount val="1"/>
                <c:pt idx="0">
                  <c:v>Reporting performance &amp; Readiness to provide quality data</c:v>
                </c:pt>
              </c:strCache>
            </c:strRef>
          </c:tx>
          <c:spPr>
            <a:solidFill>
              <a:schemeClr val="accent1"/>
            </a:solidFill>
            <a:ln>
              <a:noFill/>
            </a:ln>
            <a:effectLst/>
          </c:spPr>
          <c:invertIfNegative val="0"/>
          <c:cat>
            <c:strRef>
              <c:f>'Health Facility 2'!$AO$11:$AU$11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2'!$AO$12:$AU$12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802C-4BF5-AD9F-779E3BF0093C}"/>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812382973362876E-2"/>
          <c:y val="7.979161695697129E-2"/>
          <c:w val="0.96486110076507781"/>
          <c:h val="0.80808080808080807"/>
        </c:manualLayout>
      </c:layout>
      <c:barChart>
        <c:barDir val="col"/>
        <c:grouping val="clustered"/>
        <c:varyColors val="0"/>
        <c:ser>
          <c:idx val="0"/>
          <c:order val="0"/>
          <c:tx>
            <c:strRef>
              <c:f>'Health Facility 2'!$AP$13</c:f>
              <c:strCache>
                <c:ptCount val="1"/>
                <c:pt idx="0">
                  <c:v>VF Monthly report</c:v>
                </c:pt>
              </c:strCache>
            </c:strRef>
          </c:tx>
          <c:spPr>
            <a:solidFill>
              <a:schemeClr val="accent1"/>
            </a:solidFill>
            <a:ln>
              <a:noFill/>
            </a:ln>
            <a:effectLst/>
          </c:spPr>
          <c:invertIfNegative val="0"/>
          <c:cat>
            <c:strRef>
              <c:f>'Health Facility 2'!$AO$14:$AO$16</c:f>
              <c:strCache>
                <c:ptCount val="3"/>
                <c:pt idx="0">
                  <c:v>Select indicator</c:v>
                </c:pt>
                <c:pt idx="1">
                  <c:v>Select indicator</c:v>
                </c:pt>
                <c:pt idx="2">
                  <c:v>Select indicator</c:v>
                </c:pt>
              </c:strCache>
            </c:strRef>
          </c:cat>
          <c:val>
            <c:numRef>
              <c:f>'Health Facility 2'!$AP$14:$AP$16</c:f>
              <c:numCache>
                <c:formatCode>0.00</c:formatCode>
                <c:ptCount val="3"/>
                <c:pt idx="0">
                  <c:v>0</c:v>
                </c:pt>
                <c:pt idx="1">
                  <c:v>0</c:v>
                </c:pt>
                <c:pt idx="2">
                  <c:v>0</c:v>
                </c:pt>
              </c:numCache>
            </c:numRef>
          </c:val>
          <c:extLst>
            <c:ext xmlns:c16="http://schemas.microsoft.com/office/drawing/2014/chart" uri="{C3380CC4-5D6E-409C-BE32-E72D297353CC}">
              <c16:uniqueId val="{00000000-EB36-44F5-8EFA-E812741A7E95}"/>
            </c:ext>
          </c:extLst>
        </c:ser>
        <c:ser>
          <c:idx val="1"/>
          <c:order val="1"/>
          <c:tx>
            <c:strRef>
              <c:f>'Health Facility 2'!$AQ$13</c:f>
              <c:strCache>
                <c:ptCount val="1"/>
                <c:pt idx="0">
                  <c:v>VF HMIS</c:v>
                </c:pt>
              </c:strCache>
            </c:strRef>
          </c:tx>
          <c:spPr>
            <a:solidFill>
              <a:schemeClr val="accent2"/>
            </a:solidFill>
            <a:ln>
              <a:noFill/>
            </a:ln>
            <a:effectLst/>
          </c:spPr>
          <c:invertIfNegative val="0"/>
          <c:cat>
            <c:strRef>
              <c:f>'Health Facility 2'!$AO$14:$AO$16</c:f>
              <c:strCache>
                <c:ptCount val="3"/>
                <c:pt idx="0">
                  <c:v>Select indicator</c:v>
                </c:pt>
                <c:pt idx="1">
                  <c:v>Select indicator</c:v>
                </c:pt>
                <c:pt idx="2">
                  <c:v>Select indicator</c:v>
                </c:pt>
              </c:strCache>
            </c:strRef>
          </c:cat>
          <c:val>
            <c:numRef>
              <c:f>'Health Facility 2'!$AQ$14:$AQ$16</c:f>
              <c:numCache>
                <c:formatCode>0.00</c:formatCode>
                <c:ptCount val="3"/>
                <c:pt idx="0">
                  <c:v>0</c:v>
                </c:pt>
                <c:pt idx="1">
                  <c:v>0</c:v>
                </c:pt>
                <c:pt idx="2">
                  <c:v>0</c:v>
                </c:pt>
              </c:numCache>
            </c:numRef>
          </c:val>
          <c:extLst>
            <c:ext xmlns:c16="http://schemas.microsoft.com/office/drawing/2014/chart" uri="{C3380CC4-5D6E-409C-BE32-E72D297353CC}">
              <c16:uniqueId val="{00000001-EB36-44F5-8EFA-E812741A7E95}"/>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2'!$AR$21</c:f>
              <c:strCache>
                <c:ptCount val="1"/>
                <c:pt idx="0">
                  <c:v>Cross checks 1 &amp; 2</c:v>
                </c:pt>
              </c:strCache>
            </c:strRef>
          </c:tx>
          <c:spPr>
            <a:solidFill>
              <a:schemeClr val="accent1"/>
            </a:solidFill>
            <a:ln>
              <a:noFill/>
            </a:ln>
            <a:effectLst/>
          </c:spPr>
          <c:invertIfNegative val="0"/>
          <c:cat>
            <c:strRef>
              <c:f>'Health Facility 2'!$AO$21:$AO$22</c:f>
              <c:strCache>
                <c:ptCount val="2"/>
                <c:pt idx="0">
                  <c:v>A — Malaria case register : Laboratory register (quality target = 90%)</c:v>
                </c:pt>
                <c:pt idx="1">
                  <c:v>B — Malaria case register : Pharmacy dispensation log (quality target = 90%)</c:v>
                </c:pt>
              </c:strCache>
            </c:strRef>
          </c:cat>
          <c:val>
            <c:numRef>
              <c:f>'Health Facility 2'!$AP$21:$AP$22</c:f>
              <c:numCache>
                <c:formatCode>0.00</c:formatCode>
                <c:ptCount val="2"/>
                <c:pt idx="0">
                  <c:v>0</c:v>
                </c:pt>
                <c:pt idx="1">
                  <c:v>0</c:v>
                </c:pt>
              </c:numCache>
            </c:numRef>
          </c:val>
          <c:extLst>
            <c:ext xmlns:c16="http://schemas.microsoft.com/office/drawing/2014/chart" uri="{C3380CC4-5D6E-409C-BE32-E72D297353CC}">
              <c16:uniqueId val="{00000000-261F-46A4-A1AB-AB718F3030CA}"/>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4175268375779891E-2"/>
          <c:y val="8.7770778652668413E-2"/>
          <c:w val="0.96595502354768792"/>
          <c:h val="0.63888888888888884"/>
        </c:manualLayout>
      </c:layout>
      <c:barChart>
        <c:barDir val="col"/>
        <c:grouping val="percentStacked"/>
        <c:varyColors val="0"/>
        <c:ser>
          <c:idx val="0"/>
          <c:order val="0"/>
          <c:tx>
            <c:strRef>
              <c:f>'Health Facility 2'!$BI$11</c:f>
              <c:strCache>
                <c:ptCount val="1"/>
                <c:pt idx="0">
                  <c:v>No discrepancy</c:v>
                </c:pt>
              </c:strCache>
            </c:strRef>
          </c:tx>
          <c:spPr>
            <a:solidFill>
              <a:schemeClr val="accent1"/>
            </a:solidFill>
            <a:ln>
              <a:noFill/>
            </a:ln>
            <a:effectLst/>
          </c:spPr>
          <c:invertIfNegative val="0"/>
          <c:cat>
            <c:strRef>
              <c:f>'Health Facility 2'!$BH$12:$BH$14</c:f>
              <c:strCache>
                <c:ptCount val="3"/>
                <c:pt idx="0">
                  <c:v>Select indicator</c:v>
                </c:pt>
                <c:pt idx="1">
                  <c:v>Select indicator</c:v>
                </c:pt>
                <c:pt idx="2">
                  <c:v>Select indicator</c:v>
                </c:pt>
              </c:strCache>
            </c:strRef>
          </c:cat>
          <c:val>
            <c:numRef>
              <c:f>'Health Facility 2'!$BI$12:$BI$14</c:f>
              <c:numCache>
                <c:formatCode>General</c:formatCode>
                <c:ptCount val="3"/>
                <c:pt idx="0">
                  <c:v>0</c:v>
                </c:pt>
                <c:pt idx="1">
                  <c:v>1</c:v>
                </c:pt>
                <c:pt idx="2">
                  <c:v>0</c:v>
                </c:pt>
              </c:numCache>
            </c:numRef>
          </c:val>
          <c:extLst>
            <c:ext xmlns:c16="http://schemas.microsoft.com/office/drawing/2014/chart" uri="{C3380CC4-5D6E-409C-BE32-E72D297353CC}">
              <c16:uniqueId val="{00000000-B090-4D04-B4F3-C4D0FEA5F0C4}"/>
            </c:ext>
          </c:extLst>
        </c:ser>
        <c:ser>
          <c:idx val="1"/>
          <c:order val="1"/>
          <c:tx>
            <c:strRef>
              <c:f>'Health Facility 2'!$BJ$11</c:f>
              <c:strCache>
                <c:ptCount val="1"/>
                <c:pt idx="0">
                  <c:v>Arithematic errors</c:v>
                </c:pt>
              </c:strCache>
            </c:strRef>
          </c:tx>
          <c:spPr>
            <a:solidFill>
              <a:schemeClr val="accent2"/>
            </a:solidFill>
            <a:ln>
              <a:noFill/>
            </a:ln>
            <a:effectLst/>
          </c:spPr>
          <c:invertIfNegative val="0"/>
          <c:cat>
            <c:strRef>
              <c:f>'Health Facility 2'!$BH$12:$BH$14</c:f>
              <c:strCache>
                <c:ptCount val="3"/>
                <c:pt idx="0">
                  <c:v>Select indicator</c:v>
                </c:pt>
                <c:pt idx="1">
                  <c:v>Select indicator</c:v>
                </c:pt>
                <c:pt idx="2">
                  <c:v>Select indicator</c:v>
                </c:pt>
              </c:strCache>
            </c:strRef>
          </c:cat>
          <c:val>
            <c:numRef>
              <c:f>'Health Facility 2'!$BJ$12:$BJ$14</c:f>
              <c:numCache>
                <c:formatCode>General</c:formatCode>
                <c:ptCount val="3"/>
                <c:pt idx="0">
                  <c:v>0</c:v>
                </c:pt>
                <c:pt idx="1">
                  <c:v>0</c:v>
                </c:pt>
                <c:pt idx="2">
                  <c:v>0</c:v>
                </c:pt>
              </c:numCache>
            </c:numRef>
          </c:val>
          <c:extLst>
            <c:ext xmlns:c16="http://schemas.microsoft.com/office/drawing/2014/chart" uri="{C3380CC4-5D6E-409C-BE32-E72D297353CC}">
              <c16:uniqueId val="{00000001-B090-4D04-B4F3-C4D0FEA5F0C4}"/>
            </c:ext>
          </c:extLst>
        </c:ser>
        <c:ser>
          <c:idx val="2"/>
          <c:order val="2"/>
          <c:tx>
            <c:strRef>
              <c:f>'Health Facility 2'!$BK$11</c:f>
              <c:strCache>
                <c:ptCount val="1"/>
                <c:pt idx="0">
                  <c:v>Transcription errors</c:v>
                </c:pt>
              </c:strCache>
            </c:strRef>
          </c:tx>
          <c:spPr>
            <a:solidFill>
              <a:schemeClr val="accent3"/>
            </a:solidFill>
            <a:ln>
              <a:noFill/>
            </a:ln>
            <a:effectLst/>
          </c:spPr>
          <c:invertIfNegative val="0"/>
          <c:cat>
            <c:strRef>
              <c:f>'Health Facility 2'!$BH$12:$BH$14</c:f>
              <c:strCache>
                <c:ptCount val="3"/>
                <c:pt idx="0">
                  <c:v>Select indicator</c:v>
                </c:pt>
                <c:pt idx="1">
                  <c:v>Select indicator</c:v>
                </c:pt>
                <c:pt idx="2">
                  <c:v>Select indicator</c:v>
                </c:pt>
              </c:strCache>
            </c:strRef>
          </c:cat>
          <c:val>
            <c:numRef>
              <c:f>'Health Facility 2'!$BK$12:$BK$14</c:f>
              <c:numCache>
                <c:formatCode>General</c:formatCode>
                <c:ptCount val="3"/>
                <c:pt idx="0">
                  <c:v>0</c:v>
                </c:pt>
                <c:pt idx="1">
                  <c:v>1</c:v>
                </c:pt>
                <c:pt idx="2">
                  <c:v>0</c:v>
                </c:pt>
              </c:numCache>
            </c:numRef>
          </c:val>
          <c:extLst>
            <c:ext xmlns:c16="http://schemas.microsoft.com/office/drawing/2014/chart" uri="{C3380CC4-5D6E-409C-BE32-E72D297353CC}">
              <c16:uniqueId val="{00000002-B090-4D04-B4F3-C4D0FEA5F0C4}"/>
            </c:ext>
          </c:extLst>
        </c:ser>
        <c:ser>
          <c:idx val="3"/>
          <c:order val="3"/>
          <c:tx>
            <c:strRef>
              <c:f>'Health Facility 2'!$BL$11</c:f>
              <c:strCache>
                <c:ptCount val="1"/>
                <c:pt idx="0">
                  <c:v>Some documents were missing when the report was prepared</c:v>
                </c:pt>
              </c:strCache>
            </c:strRef>
          </c:tx>
          <c:spPr>
            <a:solidFill>
              <a:schemeClr val="accent4"/>
            </a:solidFill>
            <a:ln>
              <a:noFill/>
            </a:ln>
            <a:effectLst/>
          </c:spPr>
          <c:invertIfNegative val="0"/>
          <c:cat>
            <c:strRef>
              <c:f>'Health Facility 2'!$BH$12:$BH$14</c:f>
              <c:strCache>
                <c:ptCount val="3"/>
                <c:pt idx="0">
                  <c:v>Select indicator</c:v>
                </c:pt>
                <c:pt idx="1">
                  <c:v>Select indicator</c:v>
                </c:pt>
                <c:pt idx="2">
                  <c:v>Select indicator</c:v>
                </c:pt>
              </c:strCache>
            </c:strRef>
          </c:cat>
          <c:val>
            <c:numRef>
              <c:f>'Health Facility 2'!$BL$12:$BL$14</c:f>
              <c:numCache>
                <c:formatCode>General</c:formatCode>
                <c:ptCount val="3"/>
                <c:pt idx="0">
                  <c:v>0</c:v>
                </c:pt>
                <c:pt idx="1">
                  <c:v>1</c:v>
                </c:pt>
                <c:pt idx="2">
                  <c:v>0</c:v>
                </c:pt>
              </c:numCache>
            </c:numRef>
          </c:val>
          <c:extLst>
            <c:ext xmlns:c16="http://schemas.microsoft.com/office/drawing/2014/chart" uri="{C3380CC4-5D6E-409C-BE32-E72D297353CC}">
              <c16:uniqueId val="{00000003-B090-4D04-B4F3-C4D0FEA5F0C4}"/>
            </c:ext>
          </c:extLst>
        </c:ser>
        <c:ser>
          <c:idx val="4"/>
          <c:order val="4"/>
          <c:tx>
            <c:strRef>
              <c:f>'Health Facility 2'!$BM$11</c:f>
              <c:strCache>
                <c:ptCount val="1"/>
                <c:pt idx="0">
                  <c:v>Some documents are now missing</c:v>
                </c:pt>
              </c:strCache>
            </c:strRef>
          </c:tx>
          <c:spPr>
            <a:solidFill>
              <a:schemeClr val="accent5"/>
            </a:solidFill>
            <a:ln>
              <a:noFill/>
            </a:ln>
            <a:effectLst/>
          </c:spPr>
          <c:invertIfNegative val="0"/>
          <c:cat>
            <c:strRef>
              <c:f>'Health Facility 2'!$BH$12:$BH$14</c:f>
              <c:strCache>
                <c:ptCount val="3"/>
                <c:pt idx="0">
                  <c:v>Select indicator</c:v>
                </c:pt>
                <c:pt idx="1">
                  <c:v>Select indicator</c:v>
                </c:pt>
                <c:pt idx="2">
                  <c:v>Select indicator</c:v>
                </c:pt>
              </c:strCache>
            </c:strRef>
          </c:cat>
          <c:val>
            <c:numRef>
              <c:f>'Health Facility 2'!$BM$12:$BM$14</c:f>
              <c:numCache>
                <c:formatCode>General</c:formatCode>
                <c:ptCount val="3"/>
                <c:pt idx="0">
                  <c:v>0</c:v>
                </c:pt>
                <c:pt idx="1">
                  <c:v>0</c:v>
                </c:pt>
                <c:pt idx="2">
                  <c:v>0</c:v>
                </c:pt>
              </c:numCache>
            </c:numRef>
          </c:val>
          <c:extLst>
            <c:ext xmlns:c16="http://schemas.microsoft.com/office/drawing/2014/chart" uri="{C3380CC4-5D6E-409C-BE32-E72D297353CC}">
              <c16:uniqueId val="{00000004-B090-4D04-B4F3-C4D0FEA5F0C4}"/>
            </c:ext>
          </c:extLst>
        </c:ser>
        <c:ser>
          <c:idx val="5"/>
          <c:order val="5"/>
          <c:tx>
            <c:strRef>
              <c:f>'Health Facility 2'!$BN$11</c:f>
              <c:strCache>
                <c:ptCount val="1"/>
                <c:pt idx="0">
                  <c:v>Other</c:v>
                </c:pt>
              </c:strCache>
            </c:strRef>
          </c:tx>
          <c:spPr>
            <a:solidFill>
              <a:schemeClr val="accent6"/>
            </a:solidFill>
            <a:ln>
              <a:noFill/>
            </a:ln>
            <a:effectLst/>
          </c:spPr>
          <c:invertIfNegative val="0"/>
          <c:cat>
            <c:strRef>
              <c:f>'Health Facility 2'!$BH$12:$BH$14</c:f>
              <c:strCache>
                <c:ptCount val="3"/>
                <c:pt idx="0">
                  <c:v>Select indicator</c:v>
                </c:pt>
                <c:pt idx="1">
                  <c:v>Select indicator</c:v>
                </c:pt>
                <c:pt idx="2">
                  <c:v>Select indicator</c:v>
                </c:pt>
              </c:strCache>
            </c:strRef>
          </c:cat>
          <c:val>
            <c:numRef>
              <c:f>'Health Facility 2'!$BN$12:$BN$14</c:f>
              <c:numCache>
                <c:formatCode>General</c:formatCode>
                <c:ptCount val="3"/>
                <c:pt idx="0">
                  <c:v>0</c:v>
                </c:pt>
                <c:pt idx="1">
                  <c:v>0</c:v>
                </c:pt>
                <c:pt idx="2">
                  <c:v>0</c:v>
                </c:pt>
              </c:numCache>
            </c:numRef>
          </c:val>
          <c:extLst>
            <c:ext xmlns:c16="http://schemas.microsoft.com/office/drawing/2014/chart" uri="{C3380CC4-5D6E-409C-BE32-E72D297353CC}">
              <c16:uniqueId val="{00000005-B090-4D04-B4F3-C4D0FEA5F0C4}"/>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2'!$AR$23</c:f>
              <c:strCache>
                <c:ptCount val="1"/>
                <c:pt idx="0">
                  <c:v>Cross check 3</c:v>
                </c:pt>
              </c:strCache>
            </c:strRef>
          </c:tx>
          <c:spPr>
            <a:solidFill>
              <a:schemeClr val="accent1"/>
            </a:solidFill>
            <a:ln>
              <a:noFill/>
            </a:ln>
            <a:effectLst/>
          </c:spPr>
          <c:invertIfNegative val="0"/>
          <c:cat>
            <c:strRef>
              <c:f>'Health Facility 2'!$AO$23:$AO$23</c:f>
              <c:strCache>
                <c:ptCount val="1"/>
                <c:pt idx="0">
                  <c:v>C — Malaria case register : ACT stock management log (quality target:  &gt;=90%, &lt;=110%)</c:v>
                </c:pt>
              </c:strCache>
            </c:strRef>
          </c:cat>
          <c:val>
            <c:numRef>
              <c:f>'Health Facility 2'!$AP$23:$AP$23</c:f>
              <c:numCache>
                <c:formatCode>0.00</c:formatCode>
                <c:ptCount val="1"/>
                <c:pt idx="0">
                  <c:v>0</c:v>
                </c:pt>
              </c:numCache>
            </c:numRef>
          </c:val>
          <c:extLst>
            <c:ext xmlns:c16="http://schemas.microsoft.com/office/drawing/2014/chart" uri="{C3380CC4-5D6E-409C-BE32-E72D297353CC}">
              <c16:uniqueId val="{00000000-41C5-4129-8E45-BE25C04A2D0F}"/>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2'!$AN$25</c:f>
              <c:strCache>
                <c:ptCount val="1"/>
                <c:pt idx="0">
                  <c:v>Consistency over time: Select type: Select indicator</c:v>
                </c:pt>
              </c:strCache>
            </c:strRef>
          </c:tx>
          <c:cat>
            <c:strRef>
              <c:f>'Health Facility 2'!$AN$26:$AQ$26</c:f>
              <c:strCache>
                <c:ptCount val="4"/>
                <c:pt idx="0">
                  <c:v>-</c:v>
                </c:pt>
                <c:pt idx="1">
                  <c:v>-</c:v>
                </c:pt>
                <c:pt idx="2">
                  <c:v>-</c:v>
                </c:pt>
                <c:pt idx="3">
                  <c:v>-</c:v>
                </c:pt>
              </c:strCache>
            </c:strRef>
          </c:cat>
          <c:val>
            <c:numRef>
              <c:f>'Health Facility 2'!$AN$27:$AQ$27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A075-48DC-8D0D-E4E8A8C01654}"/>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3'!$AO$9</c:f>
              <c:strCache>
                <c:ptCount val="1"/>
                <c:pt idx="0">
                  <c:v>Reporting performance &amp; Readiness to provide quality data</c:v>
                </c:pt>
              </c:strCache>
            </c:strRef>
          </c:tx>
          <c:spPr>
            <a:solidFill>
              <a:schemeClr val="accent1"/>
            </a:solidFill>
            <a:ln>
              <a:noFill/>
            </a:ln>
            <a:effectLst/>
          </c:spPr>
          <c:invertIfNegative val="0"/>
          <c:cat>
            <c:strRef>
              <c:f>'Health Facility 3'!$AO$11:$AU$11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3'!$AO$12:$AU$12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6ED9-4C95-9E65-F5B056F0D987}"/>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812382973362876E-2"/>
          <c:y val="7.979161695697129E-2"/>
          <c:w val="0.96486110076507781"/>
          <c:h val="0.80808080808080807"/>
        </c:manualLayout>
      </c:layout>
      <c:barChart>
        <c:barDir val="col"/>
        <c:grouping val="clustered"/>
        <c:varyColors val="0"/>
        <c:ser>
          <c:idx val="0"/>
          <c:order val="0"/>
          <c:tx>
            <c:strRef>
              <c:f>'Health Facility 3'!$AP$13</c:f>
              <c:strCache>
                <c:ptCount val="1"/>
                <c:pt idx="0">
                  <c:v>VF Monthly report</c:v>
                </c:pt>
              </c:strCache>
            </c:strRef>
          </c:tx>
          <c:spPr>
            <a:solidFill>
              <a:schemeClr val="accent1"/>
            </a:solidFill>
            <a:ln>
              <a:noFill/>
            </a:ln>
            <a:effectLst/>
          </c:spPr>
          <c:invertIfNegative val="0"/>
          <c:cat>
            <c:strRef>
              <c:f>'Health Facility 3'!$AO$14:$AO$16</c:f>
              <c:strCache>
                <c:ptCount val="3"/>
                <c:pt idx="0">
                  <c:v>Select indicator</c:v>
                </c:pt>
                <c:pt idx="1">
                  <c:v>Select indicator</c:v>
                </c:pt>
                <c:pt idx="2">
                  <c:v>Select indicator</c:v>
                </c:pt>
              </c:strCache>
            </c:strRef>
          </c:cat>
          <c:val>
            <c:numRef>
              <c:f>'Health Facility 3'!$AP$14:$AP$16</c:f>
              <c:numCache>
                <c:formatCode>0.00</c:formatCode>
                <c:ptCount val="3"/>
                <c:pt idx="0">
                  <c:v>0</c:v>
                </c:pt>
                <c:pt idx="1">
                  <c:v>0</c:v>
                </c:pt>
                <c:pt idx="2">
                  <c:v>0</c:v>
                </c:pt>
              </c:numCache>
            </c:numRef>
          </c:val>
          <c:extLst>
            <c:ext xmlns:c16="http://schemas.microsoft.com/office/drawing/2014/chart" uri="{C3380CC4-5D6E-409C-BE32-E72D297353CC}">
              <c16:uniqueId val="{00000000-D727-4CBA-8EFB-10A6014EB07F}"/>
            </c:ext>
          </c:extLst>
        </c:ser>
        <c:ser>
          <c:idx val="1"/>
          <c:order val="1"/>
          <c:tx>
            <c:strRef>
              <c:f>'Health Facility 3'!$AQ$13</c:f>
              <c:strCache>
                <c:ptCount val="1"/>
                <c:pt idx="0">
                  <c:v>VF HMIS</c:v>
                </c:pt>
              </c:strCache>
            </c:strRef>
          </c:tx>
          <c:spPr>
            <a:solidFill>
              <a:schemeClr val="accent2"/>
            </a:solidFill>
            <a:ln>
              <a:noFill/>
            </a:ln>
            <a:effectLst/>
          </c:spPr>
          <c:invertIfNegative val="0"/>
          <c:cat>
            <c:strRef>
              <c:f>'Health Facility 3'!$AO$14:$AO$16</c:f>
              <c:strCache>
                <c:ptCount val="3"/>
                <c:pt idx="0">
                  <c:v>Select indicator</c:v>
                </c:pt>
                <c:pt idx="1">
                  <c:v>Select indicator</c:v>
                </c:pt>
                <c:pt idx="2">
                  <c:v>Select indicator</c:v>
                </c:pt>
              </c:strCache>
            </c:strRef>
          </c:cat>
          <c:val>
            <c:numRef>
              <c:f>'Health Facility 3'!$AQ$14:$AQ$16</c:f>
              <c:numCache>
                <c:formatCode>0.00</c:formatCode>
                <c:ptCount val="3"/>
                <c:pt idx="0">
                  <c:v>0</c:v>
                </c:pt>
                <c:pt idx="1">
                  <c:v>0</c:v>
                </c:pt>
                <c:pt idx="2">
                  <c:v>0</c:v>
                </c:pt>
              </c:numCache>
            </c:numRef>
          </c:val>
          <c:extLst>
            <c:ext xmlns:c16="http://schemas.microsoft.com/office/drawing/2014/chart" uri="{C3380CC4-5D6E-409C-BE32-E72D297353CC}">
              <c16:uniqueId val="{00000001-D727-4CBA-8EFB-10A6014EB07F}"/>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3'!$AR$21</c:f>
              <c:strCache>
                <c:ptCount val="1"/>
                <c:pt idx="0">
                  <c:v>Cross checks 1 &amp; 2</c:v>
                </c:pt>
              </c:strCache>
            </c:strRef>
          </c:tx>
          <c:spPr>
            <a:solidFill>
              <a:schemeClr val="accent1"/>
            </a:solidFill>
            <a:ln>
              <a:noFill/>
            </a:ln>
            <a:effectLst/>
          </c:spPr>
          <c:invertIfNegative val="0"/>
          <c:cat>
            <c:strRef>
              <c:f>'Health Facility 3'!$AO$21:$AO$22</c:f>
              <c:strCache>
                <c:ptCount val="2"/>
                <c:pt idx="0">
                  <c:v>A — Malaria case register : Laboratory register (quality target = 90%)</c:v>
                </c:pt>
                <c:pt idx="1">
                  <c:v>B — Malaria case register : Pharmacy dispensation log (quality target = 90%)</c:v>
                </c:pt>
              </c:strCache>
            </c:strRef>
          </c:cat>
          <c:val>
            <c:numRef>
              <c:f>'Health Facility 3'!$AP$21:$AP$22</c:f>
              <c:numCache>
                <c:formatCode>0.00</c:formatCode>
                <c:ptCount val="2"/>
                <c:pt idx="0">
                  <c:v>0</c:v>
                </c:pt>
                <c:pt idx="1">
                  <c:v>0</c:v>
                </c:pt>
              </c:numCache>
            </c:numRef>
          </c:val>
          <c:extLst>
            <c:ext xmlns:c16="http://schemas.microsoft.com/office/drawing/2014/chart" uri="{C3380CC4-5D6E-409C-BE32-E72D297353CC}">
              <c16:uniqueId val="{00000000-3611-4892-ACA2-27F4F0592D2E}"/>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185590426715759E-2"/>
          <c:y val="0.10302777777777777"/>
          <c:w val="0.93762881914656848"/>
          <c:h val="0.63888888888888884"/>
        </c:manualLayout>
      </c:layout>
      <c:barChart>
        <c:barDir val="col"/>
        <c:grouping val="percentStacked"/>
        <c:varyColors val="0"/>
        <c:ser>
          <c:idx val="0"/>
          <c:order val="0"/>
          <c:tx>
            <c:strRef>
              <c:f>'Health Facility 3'!$BI$11</c:f>
              <c:strCache>
                <c:ptCount val="1"/>
                <c:pt idx="0">
                  <c:v>No discrepancy</c:v>
                </c:pt>
              </c:strCache>
            </c:strRef>
          </c:tx>
          <c:spPr>
            <a:solidFill>
              <a:schemeClr val="accent1"/>
            </a:solidFill>
            <a:ln>
              <a:noFill/>
            </a:ln>
            <a:effectLst/>
          </c:spPr>
          <c:invertIfNegative val="0"/>
          <c:cat>
            <c:strRef>
              <c:f>'Health Facility 3'!$BH$12:$BH$14</c:f>
              <c:strCache>
                <c:ptCount val="3"/>
                <c:pt idx="0">
                  <c:v>Select indicator</c:v>
                </c:pt>
                <c:pt idx="1">
                  <c:v>Select indicator</c:v>
                </c:pt>
                <c:pt idx="2">
                  <c:v>Select indicator</c:v>
                </c:pt>
              </c:strCache>
            </c:strRef>
          </c:cat>
          <c:val>
            <c:numRef>
              <c:f>'Health Facility 3'!$BI$12:$BI$14</c:f>
              <c:numCache>
                <c:formatCode>General</c:formatCode>
                <c:ptCount val="3"/>
                <c:pt idx="0">
                  <c:v>1</c:v>
                </c:pt>
                <c:pt idx="1">
                  <c:v>0</c:v>
                </c:pt>
                <c:pt idx="2">
                  <c:v>0</c:v>
                </c:pt>
              </c:numCache>
            </c:numRef>
          </c:val>
          <c:extLst>
            <c:ext xmlns:c16="http://schemas.microsoft.com/office/drawing/2014/chart" uri="{C3380CC4-5D6E-409C-BE32-E72D297353CC}">
              <c16:uniqueId val="{00000000-2173-4F42-BE14-4FBCC5798DBC}"/>
            </c:ext>
          </c:extLst>
        </c:ser>
        <c:ser>
          <c:idx val="1"/>
          <c:order val="1"/>
          <c:tx>
            <c:strRef>
              <c:f>'Health Facility 3'!$BJ$11</c:f>
              <c:strCache>
                <c:ptCount val="1"/>
                <c:pt idx="0">
                  <c:v>Arithematic errors</c:v>
                </c:pt>
              </c:strCache>
            </c:strRef>
          </c:tx>
          <c:spPr>
            <a:solidFill>
              <a:schemeClr val="accent2"/>
            </a:solidFill>
            <a:ln>
              <a:noFill/>
            </a:ln>
            <a:effectLst/>
          </c:spPr>
          <c:invertIfNegative val="0"/>
          <c:cat>
            <c:strRef>
              <c:f>'Health Facility 3'!$BH$12:$BH$14</c:f>
              <c:strCache>
                <c:ptCount val="3"/>
                <c:pt idx="0">
                  <c:v>Select indicator</c:v>
                </c:pt>
                <c:pt idx="1">
                  <c:v>Select indicator</c:v>
                </c:pt>
                <c:pt idx="2">
                  <c:v>Select indicator</c:v>
                </c:pt>
              </c:strCache>
            </c:strRef>
          </c:cat>
          <c:val>
            <c:numRef>
              <c:f>'Health Facility 3'!$BJ$12:$BJ$14</c:f>
              <c:numCache>
                <c:formatCode>General</c:formatCode>
                <c:ptCount val="3"/>
                <c:pt idx="0">
                  <c:v>1</c:v>
                </c:pt>
                <c:pt idx="1">
                  <c:v>0</c:v>
                </c:pt>
                <c:pt idx="2">
                  <c:v>0</c:v>
                </c:pt>
              </c:numCache>
            </c:numRef>
          </c:val>
          <c:extLst>
            <c:ext xmlns:c16="http://schemas.microsoft.com/office/drawing/2014/chart" uri="{C3380CC4-5D6E-409C-BE32-E72D297353CC}">
              <c16:uniqueId val="{00000001-2173-4F42-BE14-4FBCC5798DBC}"/>
            </c:ext>
          </c:extLst>
        </c:ser>
        <c:ser>
          <c:idx val="2"/>
          <c:order val="2"/>
          <c:tx>
            <c:strRef>
              <c:f>'Health Facility 3'!$BK$11</c:f>
              <c:strCache>
                <c:ptCount val="1"/>
                <c:pt idx="0">
                  <c:v>Transcription errors</c:v>
                </c:pt>
              </c:strCache>
            </c:strRef>
          </c:tx>
          <c:spPr>
            <a:solidFill>
              <a:schemeClr val="accent3"/>
            </a:solidFill>
            <a:ln>
              <a:noFill/>
            </a:ln>
            <a:effectLst/>
          </c:spPr>
          <c:invertIfNegative val="0"/>
          <c:cat>
            <c:strRef>
              <c:f>'Health Facility 3'!$BH$12:$BH$14</c:f>
              <c:strCache>
                <c:ptCount val="3"/>
                <c:pt idx="0">
                  <c:v>Select indicator</c:v>
                </c:pt>
                <c:pt idx="1">
                  <c:v>Select indicator</c:v>
                </c:pt>
                <c:pt idx="2">
                  <c:v>Select indicator</c:v>
                </c:pt>
              </c:strCache>
            </c:strRef>
          </c:cat>
          <c:val>
            <c:numRef>
              <c:f>'Health Facility 3'!$BK$12:$BK$14</c:f>
              <c:numCache>
                <c:formatCode>General</c:formatCode>
                <c:ptCount val="3"/>
                <c:pt idx="0">
                  <c:v>1</c:v>
                </c:pt>
                <c:pt idx="1">
                  <c:v>0</c:v>
                </c:pt>
                <c:pt idx="2">
                  <c:v>0</c:v>
                </c:pt>
              </c:numCache>
            </c:numRef>
          </c:val>
          <c:extLst>
            <c:ext xmlns:c16="http://schemas.microsoft.com/office/drawing/2014/chart" uri="{C3380CC4-5D6E-409C-BE32-E72D297353CC}">
              <c16:uniqueId val="{00000002-2173-4F42-BE14-4FBCC5798DBC}"/>
            </c:ext>
          </c:extLst>
        </c:ser>
        <c:ser>
          <c:idx val="3"/>
          <c:order val="3"/>
          <c:tx>
            <c:strRef>
              <c:f>'Health Facility 3'!$BL$11</c:f>
              <c:strCache>
                <c:ptCount val="1"/>
                <c:pt idx="0">
                  <c:v>Some documents were missing when the report was prepared</c:v>
                </c:pt>
              </c:strCache>
            </c:strRef>
          </c:tx>
          <c:spPr>
            <a:solidFill>
              <a:schemeClr val="accent4"/>
            </a:solidFill>
            <a:ln>
              <a:noFill/>
            </a:ln>
            <a:effectLst/>
          </c:spPr>
          <c:invertIfNegative val="0"/>
          <c:cat>
            <c:strRef>
              <c:f>'Health Facility 3'!$BH$12:$BH$14</c:f>
              <c:strCache>
                <c:ptCount val="3"/>
                <c:pt idx="0">
                  <c:v>Select indicator</c:v>
                </c:pt>
                <c:pt idx="1">
                  <c:v>Select indicator</c:v>
                </c:pt>
                <c:pt idx="2">
                  <c:v>Select indicator</c:v>
                </c:pt>
              </c:strCache>
            </c:strRef>
          </c:cat>
          <c:val>
            <c:numRef>
              <c:f>'Health Facility 3'!$BL$12:$BL$14</c:f>
              <c:numCache>
                <c:formatCode>General</c:formatCode>
                <c:ptCount val="3"/>
                <c:pt idx="0">
                  <c:v>0</c:v>
                </c:pt>
                <c:pt idx="1">
                  <c:v>0</c:v>
                </c:pt>
                <c:pt idx="2">
                  <c:v>0</c:v>
                </c:pt>
              </c:numCache>
            </c:numRef>
          </c:val>
          <c:extLst>
            <c:ext xmlns:c16="http://schemas.microsoft.com/office/drawing/2014/chart" uri="{C3380CC4-5D6E-409C-BE32-E72D297353CC}">
              <c16:uniqueId val="{00000003-2173-4F42-BE14-4FBCC5798DBC}"/>
            </c:ext>
          </c:extLst>
        </c:ser>
        <c:ser>
          <c:idx val="4"/>
          <c:order val="4"/>
          <c:tx>
            <c:strRef>
              <c:f>'Health Facility 3'!$BM$11</c:f>
              <c:strCache>
                <c:ptCount val="1"/>
                <c:pt idx="0">
                  <c:v>Some documents are now missing</c:v>
                </c:pt>
              </c:strCache>
            </c:strRef>
          </c:tx>
          <c:spPr>
            <a:solidFill>
              <a:schemeClr val="accent5"/>
            </a:solidFill>
            <a:ln>
              <a:noFill/>
            </a:ln>
            <a:effectLst/>
          </c:spPr>
          <c:invertIfNegative val="0"/>
          <c:cat>
            <c:strRef>
              <c:f>'Health Facility 3'!$BH$12:$BH$14</c:f>
              <c:strCache>
                <c:ptCount val="3"/>
                <c:pt idx="0">
                  <c:v>Select indicator</c:v>
                </c:pt>
                <c:pt idx="1">
                  <c:v>Select indicator</c:v>
                </c:pt>
                <c:pt idx="2">
                  <c:v>Select indicator</c:v>
                </c:pt>
              </c:strCache>
            </c:strRef>
          </c:cat>
          <c:val>
            <c:numRef>
              <c:f>'Health Facility 3'!$BM$12:$BM$14</c:f>
              <c:numCache>
                <c:formatCode>General</c:formatCode>
                <c:ptCount val="3"/>
                <c:pt idx="0">
                  <c:v>0</c:v>
                </c:pt>
                <c:pt idx="1">
                  <c:v>0</c:v>
                </c:pt>
                <c:pt idx="2">
                  <c:v>0</c:v>
                </c:pt>
              </c:numCache>
            </c:numRef>
          </c:val>
          <c:extLst>
            <c:ext xmlns:c16="http://schemas.microsoft.com/office/drawing/2014/chart" uri="{C3380CC4-5D6E-409C-BE32-E72D297353CC}">
              <c16:uniqueId val="{00000004-2173-4F42-BE14-4FBCC5798DBC}"/>
            </c:ext>
          </c:extLst>
        </c:ser>
        <c:ser>
          <c:idx val="5"/>
          <c:order val="5"/>
          <c:tx>
            <c:strRef>
              <c:f>'Health Facility 3'!$BN$11</c:f>
              <c:strCache>
                <c:ptCount val="1"/>
                <c:pt idx="0">
                  <c:v>Other</c:v>
                </c:pt>
              </c:strCache>
            </c:strRef>
          </c:tx>
          <c:spPr>
            <a:solidFill>
              <a:schemeClr val="accent6"/>
            </a:solidFill>
            <a:ln>
              <a:noFill/>
            </a:ln>
            <a:effectLst/>
          </c:spPr>
          <c:invertIfNegative val="0"/>
          <c:cat>
            <c:strRef>
              <c:f>'Health Facility 3'!$BH$12:$BH$14</c:f>
              <c:strCache>
                <c:ptCount val="3"/>
                <c:pt idx="0">
                  <c:v>Select indicator</c:v>
                </c:pt>
                <c:pt idx="1">
                  <c:v>Select indicator</c:v>
                </c:pt>
                <c:pt idx="2">
                  <c:v>Select indicator</c:v>
                </c:pt>
              </c:strCache>
            </c:strRef>
          </c:cat>
          <c:val>
            <c:numRef>
              <c:f>'Health Facility 3'!$BN$12:$BN$14</c:f>
              <c:numCache>
                <c:formatCode>General</c:formatCode>
                <c:ptCount val="3"/>
                <c:pt idx="0">
                  <c:v>0</c:v>
                </c:pt>
                <c:pt idx="1">
                  <c:v>0</c:v>
                </c:pt>
                <c:pt idx="2">
                  <c:v>0</c:v>
                </c:pt>
              </c:numCache>
            </c:numRef>
          </c:val>
          <c:extLst>
            <c:ext xmlns:c16="http://schemas.microsoft.com/office/drawing/2014/chart" uri="{C3380CC4-5D6E-409C-BE32-E72D297353CC}">
              <c16:uniqueId val="{00000005-2173-4F42-BE14-4FBCC5798DBC}"/>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3'!$AR$23</c:f>
              <c:strCache>
                <c:ptCount val="1"/>
                <c:pt idx="0">
                  <c:v>Cross check 3</c:v>
                </c:pt>
              </c:strCache>
            </c:strRef>
          </c:tx>
          <c:spPr>
            <a:solidFill>
              <a:schemeClr val="accent1"/>
            </a:solidFill>
            <a:ln>
              <a:noFill/>
            </a:ln>
            <a:effectLst/>
          </c:spPr>
          <c:invertIfNegative val="0"/>
          <c:cat>
            <c:strRef>
              <c:f>'Health Facility 3'!$AO$23:$AO$23</c:f>
              <c:strCache>
                <c:ptCount val="1"/>
                <c:pt idx="0">
                  <c:v>C — Malaria case register : ACT stock management log (quality target:  &gt;=90%, &lt;=110%)</c:v>
                </c:pt>
              </c:strCache>
            </c:strRef>
          </c:cat>
          <c:val>
            <c:numRef>
              <c:f>'Health Facility 3'!$AP$23:$AP$23</c:f>
              <c:numCache>
                <c:formatCode>0.00</c:formatCode>
                <c:ptCount val="1"/>
                <c:pt idx="0">
                  <c:v>0</c:v>
                </c:pt>
              </c:numCache>
            </c:numRef>
          </c:val>
          <c:extLst>
            <c:ext xmlns:c16="http://schemas.microsoft.com/office/drawing/2014/chart" uri="{C3380CC4-5D6E-409C-BE32-E72D297353CC}">
              <c16:uniqueId val="{00000000-3F6F-43C2-A2D4-386EF27003C7}"/>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3'!$AN$25</c:f>
              <c:strCache>
                <c:ptCount val="1"/>
                <c:pt idx="0">
                  <c:v>Consistency over time: Select type: Select indicator</c:v>
                </c:pt>
              </c:strCache>
            </c:strRef>
          </c:tx>
          <c:cat>
            <c:strRef>
              <c:f>'Health Facility 3'!$AN$26:$AQ$26</c:f>
              <c:strCache>
                <c:ptCount val="4"/>
                <c:pt idx="0">
                  <c:v>-</c:v>
                </c:pt>
                <c:pt idx="1">
                  <c:v>-</c:v>
                </c:pt>
                <c:pt idx="2">
                  <c:v>-</c:v>
                </c:pt>
                <c:pt idx="3">
                  <c:v>-</c:v>
                </c:pt>
              </c:strCache>
            </c:strRef>
          </c:cat>
          <c:val>
            <c:numRef>
              <c:f>'Health Facility 3'!$AN$27:$AQ$27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BC45-4812-972A-8A5C4B12E94D}"/>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4'!$AO$9</c:f>
              <c:strCache>
                <c:ptCount val="1"/>
                <c:pt idx="0">
                  <c:v>Reporting performance &amp; Readiness to provide quality data</c:v>
                </c:pt>
              </c:strCache>
            </c:strRef>
          </c:tx>
          <c:spPr>
            <a:solidFill>
              <a:schemeClr val="accent1"/>
            </a:solidFill>
            <a:ln>
              <a:noFill/>
            </a:ln>
            <a:effectLst/>
          </c:spPr>
          <c:invertIfNegative val="0"/>
          <c:cat>
            <c:strRef>
              <c:f>'Health Facility 4'!$AO$11:$AU$11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4'!$AO$12:$AU$12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765E-4444-9AA5-061FEC28D0A1}"/>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812382973362876E-2"/>
          <c:y val="7.979161695697129E-2"/>
          <c:w val="0.96486110076507781"/>
          <c:h val="0.80808080808080807"/>
        </c:manualLayout>
      </c:layout>
      <c:barChart>
        <c:barDir val="col"/>
        <c:grouping val="clustered"/>
        <c:varyColors val="0"/>
        <c:ser>
          <c:idx val="0"/>
          <c:order val="0"/>
          <c:tx>
            <c:strRef>
              <c:f>'Health Facility 4'!$AP$13</c:f>
              <c:strCache>
                <c:ptCount val="1"/>
                <c:pt idx="0">
                  <c:v>VF Monthly report</c:v>
                </c:pt>
              </c:strCache>
            </c:strRef>
          </c:tx>
          <c:spPr>
            <a:solidFill>
              <a:schemeClr val="accent1"/>
            </a:solidFill>
            <a:ln>
              <a:noFill/>
            </a:ln>
            <a:effectLst/>
          </c:spPr>
          <c:invertIfNegative val="0"/>
          <c:cat>
            <c:strRef>
              <c:f>'Health Facility 4'!$AO$14:$AO$16</c:f>
              <c:strCache>
                <c:ptCount val="3"/>
                <c:pt idx="0">
                  <c:v>Select indicator</c:v>
                </c:pt>
                <c:pt idx="1">
                  <c:v>Select indicator</c:v>
                </c:pt>
                <c:pt idx="2">
                  <c:v>Select indicator</c:v>
                </c:pt>
              </c:strCache>
            </c:strRef>
          </c:cat>
          <c:val>
            <c:numRef>
              <c:f>'Health Facility 4'!$AP$14:$AP$16</c:f>
              <c:numCache>
                <c:formatCode>0.00</c:formatCode>
                <c:ptCount val="3"/>
                <c:pt idx="0">
                  <c:v>0</c:v>
                </c:pt>
                <c:pt idx="1">
                  <c:v>0</c:v>
                </c:pt>
                <c:pt idx="2">
                  <c:v>0</c:v>
                </c:pt>
              </c:numCache>
            </c:numRef>
          </c:val>
          <c:extLst>
            <c:ext xmlns:c16="http://schemas.microsoft.com/office/drawing/2014/chart" uri="{C3380CC4-5D6E-409C-BE32-E72D297353CC}">
              <c16:uniqueId val="{00000000-505E-4E2E-967F-ABFDCD2C115D}"/>
            </c:ext>
          </c:extLst>
        </c:ser>
        <c:ser>
          <c:idx val="1"/>
          <c:order val="1"/>
          <c:tx>
            <c:strRef>
              <c:f>'Health Facility 4'!$AQ$13</c:f>
              <c:strCache>
                <c:ptCount val="1"/>
                <c:pt idx="0">
                  <c:v>VF HMIS</c:v>
                </c:pt>
              </c:strCache>
            </c:strRef>
          </c:tx>
          <c:spPr>
            <a:solidFill>
              <a:schemeClr val="accent2"/>
            </a:solidFill>
            <a:ln>
              <a:noFill/>
            </a:ln>
            <a:effectLst/>
          </c:spPr>
          <c:invertIfNegative val="0"/>
          <c:cat>
            <c:strRef>
              <c:f>'Health Facility 4'!$AO$14:$AO$16</c:f>
              <c:strCache>
                <c:ptCount val="3"/>
                <c:pt idx="0">
                  <c:v>Select indicator</c:v>
                </c:pt>
                <c:pt idx="1">
                  <c:v>Select indicator</c:v>
                </c:pt>
                <c:pt idx="2">
                  <c:v>Select indicator</c:v>
                </c:pt>
              </c:strCache>
            </c:strRef>
          </c:cat>
          <c:val>
            <c:numRef>
              <c:f>'Health Facility 4'!$AQ$14:$AQ$16</c:f>
              <c:numCache>
                <c:formatCode>0.00</c:formatCode>
                <c:ptCount val="3"/>
                <c:pt idx="0">
                  <c:v>0</c:v>
                </c:pt>
                <c:pt idx="1">
                  <c:v>0</c:v>
                </c:pt>
                <c:pt idx="2">
                  <c:v>0</c:v>
                </c:pt>
              </c:numCache>
            </c:numRef>
          </c:val>
          <c:extLst>
            <c:ext xmlns:c16="http://schemas.microsoft.com/office/drawing/2014/chart" uri="{C3380CC4-5D6E-409C-BE32-E72D297353CC}">
              <c16:uniqueId val="{00000001-505E-4E2E-967F-ABFDCD2C115D}"/>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4'!$AR$21</c:f>
              <c:strCache>
                <c:ptCount val="1"/>
                <c:pt idx="0">
                  <c:v>Cross checks 1 &amp; 2</c:v>
                </c:pt>
              </c:strCache>
            </c:strRef>
          </c:tx>
          <c:spPr>
            <a:solidFill>
              <a:schemeClr val="accent1"/>
            </a:solidFill>
            <a:ln>
              <a:noFill/>
            </a:ln>
            <a:effectLst/>
          </c:spPr>
          <c:invertIfNegative val="0"/>
          <c:cat>
            <c:strRef>
              <c:f>'Health Facility 4'!$AO$21:$AO$22</c:f>
              <c:strCache>
                <c:ptCount val="2"/>
                <c:pt idx="0">
                  <c:v>A — Malaria case register : Laboratory register (quality target = 90%)</c:v>
                </c:pt>
                <c:pt idx="1">
                  <c:v>B — Malaria case register : Pharmacy dispensation log (quality target = 90%)</c:v>
                </c:pt>
              </c:strCache>
            </c:strRef>
          </c:cat>
          <c:val>
            <c:numRef>
              <c:f>'Health Facility 4'!$AP$21:$AP$22</c:f>
              <c:numCache>
                <c:formatCode>0.00</c:formatCode>
                <c:ptCount val="2"/>
                <c:pt idx="0">
                  <c:v>0</c:v>
                </c:pt>
                <c:pt idx="1">
                  <c:v>0</c:v>
                </c:pt>
              </c:numCache>
            </c:numRef>
          </c:val>
          <c:extLst>
            <c:ext xmlns:c16="http://schemas.microsoft.com/office/drawing/2014/chart" uri="{C3380CC4-5D6E-409C-BE32-E72D297353CC}">
              <c16:uniqueId val="{00000000-F6FF-493D-B3DB-B69C6C47722E}"/>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4'!$BI$11</c:f>
              <c:strCache>
                <c:ptCount val="1"/>
                <c:pt idx="0">
                  <c:v>No discrepancy</c:v>
                </c:pt>
              </c:strCache>
            </c:strRef>
          </c:tx>
          <c:spPr>
            <a:solidFill>
              <a:schemeClr val="accent1"/>
            </a:solidFill>
            <a:ln>
              <a:noFill/>
            </a:ln>
            <a:effectLst/>
          </c:spPr>
          <c:invertIfNegative val="0"/>
          <c:cat>
            <c:strRef>
              <c:f>'Health Facility 4'!$BH$12:$BH$14</c:f>
              <c:strCache>
                <c:ptCount val="3"/>
                <c:pt idx="0">
                  <c:v>Select indicator</c:v>
                </c:pt>
                <c:pt idx="1">
                  <c:v>Select indicator</c:v>
                </c:pt>
                <c:pt idx="2">
                  <c:v>Select indicator</c:v>
                </c:pt>
              </c:strCache>
            </c:strRef>
          </c:cat>
          <c:val>
            <c:numRef>
              <c:f>'Health Facility 4'!$BI$12:$BI$14</c:f>
              <c:numCache>
                <c:formatCode>General</c:formatCode>
                <c:ptCount val="3"/>
                <c:pt idx="0">
                  <c:v>0</c:v>
                </c:pt>
                <c:pt idx="1">
                  <c:v>0</c:v>
                </c:pt>
                <c:pt idx="2">
                  <c:v>0</c:v>
                </c:pt>
              </c:numCache>
            </c:numRef>
          </c:val>
          <c:extLst>
            <c:ext xmlns:c16="http://schemas.microsoft.com/office/drawing/2014/chart" uri="{C3380CC4-5D6E-409C-BE32-E72D297353CC}">
              <c16:uniqueId val="{00000000-0E4C-4079-86DC-4FE9D121F8B9}"/>
            </c:ext>
          </c:extLst>
        </c:ser>
        <c:ser>
          <c:idx val="1"/>
          <c:order val="1"/>
          <c:tx>
            <c:strRef>
              <c:f>'Health Facility 4'!$BJ$11</c:f>
              <c:strCache>
                <c:ptCount val="1"/>
                <c:pt idx="0">
                  <c:v>Arithematic errors</c:v>
                </c:pt>
              </c:strCache>
            </c:strRef>
          </c:tx>
          <c:spPr>
            <a:solidFill>
              <a:schemeClr val="accent2"/>
            </a:solidFill>
            <a:ln>
              <a:noFill/>
            </a:ln>
            <a:effectLst/>
          </c:spPr>
          <c:invertIfNegative val="0"/>
          <c:cat>
            <c:strRef>
              <c:f>'Health Facility 4'!$BH$12:$BH$14</c:f>
              <c:strCache>
                <c:ptCount val="3"/>
                <c:pt idx="0">
                  <c:v>Select indicator</c:v>
                </c:pt>
                <c:pt idx="1">
                  <c:v>Select indicator</c:v>
                </c:pt>
                <c:pt idx="2">
                  <c:v>Select indicator</c:v>
                </c:pt>
              </c:strCache>
            </c:strRef>
          </c:cat>
          <c:val>
            <c:numRef>
              <c:f>'Health Facility 4'!$BJ$12:$BJ$14</c:f>
              <c:numCache>
                <c:formatCode>General</c:formatCode>
                <c:ptCount val="3"/>
                <c:pt idx="0">
                  <c:v>0</c:v>
                </c:pt>
                <c:pt idx="1">
                  <c:v>0</c:v>
                </c:pt>
                <c:pt idx="2">
                  <c:v>0</c:v>
                </c:pt>
              </c:numCache>
            </c:numRef>
          </c:val>
          <c:extLst>
            <c:ext xmlns:c16="http://schemas.microsoft.com/office/drawing/2014/chart" uri="{C3380CC4-5D6E-409C-BE32-E72D297353CC}">
              <c16:uniqueId val="{00000001-0E4C-4079-86DC-4FE9D121F8B9}"/>
            </c:ext>
          </c:extLst>
        </c:ser>
        <c:ser>
          <c:idx val="2"/>
          <c:order val="2"/>
          <c:tx>
            <c:strRef>
              <c:f>'Health Facility 4'!$BK$11</c:f>
              <c:strCache>
                <c:ptCount val="1"/>
                <c:pt idx="0">
                  <c:v>Transcription errors</c:v>
                </c:pt>
              </c:strCache>
            </c:strRef>
          </c:tx>
          <c:spPr>
            <a:solidFill>
              <a:schemeClr val="accent3"/>
            </a:solidFill>
            <a:ln>
              <a:noFill/>
            </a:ln>
            <a:effectLst/>
          </c:spPr>
          <c:invertIfNegative val="0"/>
          <c:cat>
            <c:strRef>
              <c:f>'Health Facility 4'!$BH$12:$BH$14</c:f>
              <c:strCache>
                <c:ptCount val="3"/>
                <c:pt idx="0">
                  <c:v>Select indicator</c:v>
                </c:pt>
                <c:pt idx="1">
                  <c:v>Select indicator</c:v>
                </c:pt>
                <c:pt idx="2">
                  <c:v>Select indicator</c:v>
                </c:pt>
              </c:strCache>
            </c:strRef>
          </c:cat>
          <c:val>
            <c:numRef>
              <c:f>'Health Facility 4'!$BK$12:$BK$14</c:f>
              <c:numCache>
                <c:formatCode>General</c:formatCode>
                <c:ptCount val="3"/>
                <c:pt idx="0">
                  <c:v>0</c:v>
                </c:pt>
                <c:pt idx="1">
                  <c:v>0</c:v>
                </c:pt>
                <c:pt idx="2">
                  <c:v>0</c:v>
                </c:pt>
              </c:numCache>
            </c:numRef>
          </c:val>
          <c:extLst>
            <c:ext xmlns:c16="http://schemas.microsoft.com/office/drawing/2014/chart" uri="{C3380CC4-5D6E-409C-BE32-E72D297353CC}">
              <c16:uniqueId val="{00000002-0E4C-4079-86DC-4FE9D121F8B9}"/>
            </c:ext>
          </c:extLst>
        </c:ser>
        <c:ser>
          <c:idx val="3"/>
          <c:order val="3"/>
          <c:tx>
            <c:strRef>
              <c:f>'Health Facility 4'!$BL$11</c:f>
              <c:strCache>
                <c:ptCount val="1"/>
                <c:pt idx="0">
                  <c:v>Some documents were missing when the report was prepared</c:v>
                </c:pt>
              </c:strCache>
            </c:strRef>
          </c:tx>
          <c:spPr>
            <a:solidFill>
              <a:schemeClr val="accent4"/>
            </a:solidFill>
            <a:ln>
              <a:noFill/>
            </a:ln>
            <a:effectLst/>
          </c:spPr>
          <c:invertIfNegative val="0"/>
          <c:cat>
            <c:strRef>
              <c:f>'Health Facility 4'!$BH$12:$BH$14</c:f>
              <c:strCache>
                <c:ptCount val="3"/>
                <c:pt idx="0">
                  <c:v>Select indicator</c:v>
                </c:pt>
                <c:pt idx="1">
                  <c:v>Select indicator</c:v>
                </c:pt>
                <c:pt idx="2">
                  <c:v>Select indicator</c:v>
                </c:pt>
              </c:strCache>
            </c:strRef>
          </c:cat>
          <c:val>
            <c:numRef>
              <c:f>'Health Facility 4'!$BL$12:$BL$14</c:f>
              <c:numCache>
                <c:formatCode>General</c:formatCode>
                <c:ptCount val="3"/>
                <c:pt idx="0">
                  <c:v>0</c:v>
                </c:pt>
                <c:pt idx="1">
                  <c:v>0</c:v>
                </c:pt>
                <c:pt idx="2">
                  <c:v>0</c:v>
                </c:pt>
              </c:numCache>
            </c:numRef>
          </c:val>
          <c:extLst>
            <c:ext xmlns:c16="http://schemas.microsoft.com/office/drawing/2014/chart" uri="{C3380CC4-5D6E-409C-BE32-E72D297353CC}">
              <c16:uniqueId val="{00000003-0E4C-4079-86DC-4FE9D121F8B9}"/>
            </c:ext>
          </c:extLst>
        </c:ser>
        <c:ser>
          <c:idx val="4"/>
          <c:order val="4"/>
          <c:tx>
            <c:strRef>
              <c:f>'Health Facility 4'!$BM$11</c:f>
              <c:strCache>
                <c:ptCount val="1"/>
                <c:pt idx="0">
                  <c:v>Some documents are now missing</c:v>
                </c:pt>
              </c:strCache>
            </c:strRef>
          </c:tx>
          <c:spPr>
            <a:solidFill>
              <a:schemeClr val="accent5"/>
            </a:solidFill>
            <a:ln>
              <a:noFill/>
            </a:ln>
            <a:effectLst/>
          </c:spPr>
          <c:invertIfNegative val="0"/>
          <c:cat>
            <c:strRef>
              <c:f>'Health Facility 4'!$BH$12:$BH$14</c:f>
              <c:strCache>
                <c:ptCount val="3"/>
                <c:pt idx="0">
                  <c:v>Select indicator</c:v>
                </c:pt>
                <c:pt idx="1">
                  <c:v>Select indicator</c:v>
                </c:pt>
                <c:pt idx="2">
                  <c:v>Select indicator</c:v>
                </c:pt>
              </c:strCache>
            </c:strRef>
          </c:cat>
          <c:val>
            <c:numRef>
              <c:f>'Health Facility 4'!$BM$12:$BM$14</c:f>
              <c:numCache>
                <c:formatCode>General</c:formatCode>
                <c:ptCount val="3"/>
                <c:pt idx="0">
                  <c:v>0</c:v>
                </c:pt>
                <c:pt idx="1">
                  <c:v>0</c:v>
                </c:pt>
                <c:pt idx="2">
                  <c:v>0</c:v>
                </c:pt>
              </c:numCache>
            </c:numRef>
          </c:val>
          <c:extLst>
            <c:ext xmlns:c16="http://schemas.microsoft.com/office/drawing/2014/chart" uri="{C3380CC4-5D6E-409C-BE32-E72D297353CC}">
              <c16:uniqueId val="{00000004-0E4C-4079-86DC-4FE9D121F8B9}"/>
            </c:ext>
          </c:extLst>
        </c:ser>
        <c:ser>
          <c:idx val="5"/>
          <c:order val="5"/>
          <c:tx>
            <c:strRef>
              <c:f>'Health Facility 4'!$BN$11</c:f>
              <c:strCache>
                <c:ptCount val="1"/>
                <c:pt idx="0">
                  <c:v>Other</c:v>
                </c:pt>
              </c:strCache>
            </c:strRef>
          </c:tx>
          <c:spPr>
            <a:solidFill>
              <a:schemeClr val="accent6"/>
            </a:solidFill>
            <a:ln>
              <a:noFill/>
            </a:ln>
            <a:effectLst/>
          </c:spPr>
          <c:invertIfNegative val="0"/>
          <c:cat>
            <c:strRef>
              <c:f>'Health Facility 4'!$BH$12:$BH$14</c:f>
              <c:strCache>
                <c:ptCount val="3"/>
                <c:pt idx="0">
                  <c:v>Select indicator</c:v>
                </c:pt>
                <c:pt idx="1">
                  <c:v>Select indicator</c:v>
                </c:pt>
                <c:pt idx="2">
                  <c:v>Select indicator</c:v>
                </c:pt>
              </c:strCache>
            </c:strRef>
          </c:cat>
          <c:val>
            <c:numRef>
              <c:f>'Health Facility 4'!$BN$12:$BN$14</c:f>
              <c:numCache>
                <c:formatCode>General</c:formatCode>
                <c:ptCount val="3"/>
                <c:pt idx="0">
                  <c:v>0</c:v>
                </c:pt>
                <c:pt idx="1">
                  <c:v>0</c:v>
                </c:pt>
                <c:pt idx="2">
                  <c:v>0</c:v>
                </c:pt>
              </c:numCache>
            </c:numRef>
          </c:val>
          <c:extLst>
            <c:ext xmlns:c16="http://schemas.microsoft.com/office/drawing/2014/chart" uri="{C3380CC4-5D6E-409C-BE32-E72D297353CC}">
              <c16:uniqueId val="{00000005-0E4C-4079-86DC-4FE9D121F8B9}"/>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4'!$AR$23</c:f>
              <c:strCache>
                <c:ptCount val="1"/>
                <c:pt idx="0">
                  <c:v>Cross check 3</c:v>
                </c:pt>
              </c:strCache>
            </c:strRef>
          </c:tx>
          <c:spPr>
            <a:solidFill>
              <a:schemeClr val="accent1"/>
            </a:solidFill>
            <a:ln>
              <a:noFill/>
            </a:ln>
            <a:effectLst/>
          </c:spPr>
          <c:invertIfNegative val="0"/>
          <c:cat>
            <c:strRef>
              <c:f>'Health Facility 4'!$AO$23:$AO$23</c:f>
              <c:strCache>
                <c:ptCount val="1"/>
                <c:pt idx="0">
                  <c:v>C — Malaria case register : ACT stock management log (quality target:  &gt;=90%, &lt;=110%)</c:v>
                </c:pt>
              </c:strCache>
            </c:strRef>
          </c:cat>
          <c:val>
            <c:numRef>
              <c:f>'Health Facility 4'!$AP$23:$AP$23</c:f>
              <c:numCache>
                <c:formatCode>0.00</c:formatCode>
                <c:ptCount val="1"/>
                <c:pt idx="0">
                  <c:v>0</c:v>
                </c:pt>
              </c:numCache>
            </c:numRef>
          </c:val>
          <c:extLst>
            <c:ext xmlns:c16="http://schemas.microsoft.com/office/drawing/2014/chart" uri="{C3380CC4-5D6E-409C-BE32-E72D297353CC}">
              <c16:uniqueId val="{00000000-B792-4C90-9DC3-207496D4C4EE}"/>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4'!$AN$25</c:f>
              <c:strCache>
                <c:ptCount val="1"/>
                <c:pt idx="0">
                  <c:v>Consistency over time: Select type: Select indicator</c:v>
                </c:pt>
              </c:strCache>
            </c:strRef>
          </c:tx>
          <c:cat>
            <c:strRef>
              <c:f>'Health Facility 4'!$AN$26:$AQ$26</c:f>
              <c:strCache>
                <c:ptCount val="4"/>
                <c:pt idx="0">
                  <c:v>-</c:v>
                </c:pt>
                <c:pt idx="1">
                  <c:v>-</c:v>
                </c:pt>
                <c:pt idx="2">
                  <c:v>-</c:v>
                </c:pt>
                <c:pt idx="3">
                  <c:v>-</c:v>
                </c:pt>
              </c:strCache>
            </c:strRef>
          </c:cat>
          <c:val>
            <c:numRef>
              <c:f>'Health Facility 4'!$AN$27:$AQ$27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C187-481C-B403-2997F9F88EDD}"/>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5'!$AO$9</c:f>
              <c:strCache>
                <c:ptCount val="1"/>
                <c:pt idx="0">
                  <c:v>Reporting performance &amp; Readiness to provide quality data</c:v>
                </c:pt>
              </c:strCache>
            </c:strRef>
          </c:tx>
          <c:spPr>
            <a:solidFill>
              <a:schemeClr val="accent1"/>
            </a:solidFill>
            <a:ln>
              <a:noFill/>
            </a:ln>
            <a:effectLst/>
          </c:spPr>
          <c:invertIfNegative val="0"/>
          <c:cat>
            <c:strRef>
              <c:f>'Health Facility 5'!$AO$11:$AU$11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5'!$AO$12:$AU$12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B685-4AEC-BCD3-0A384095509E}"/>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812382973362876E-2"/>
          <c:y val="7.979161695697129E-2"/>
          <c:w val="0.96486110076507781"/>
          <c:h val="0.80808080808080807"/>
        </c:manualLayout>
      </c:layout>
      <c:barChart>
        <c:barDir val="col"/>
        <c:grouping val="clustered"/>
        <c:varyColors val="0"/>
        <c:ser>
          <c:idx val="0"/>
          <c:order val="0"/>
          <c:tx>
            <c:strRef>
              <c:f>'Health Facility 5'!$AP$13</c:f>
              <c:strCache>
                <c:ptCount val="1"/>
                <c:pt idx="0">
                  <c:v>VF Monthly report</c:v>
                </c:pt>
              </c:strCache>
            </c:strRef>
          </c:tx>
          <c:spPr>
            <a:solidFill>
              <a:schemeClr val="accent1"/>
            </a:solidFill>
            <a:ln>
              <a:noFill/>
            </a:ln>
            <a:effectLst/>
          </c:spPr>
          <c:invertIfNegative val="0"/>
          <c:cat>
            <c:strRef>
              <c:f>'Health Facility 5'!$AO$14:$AO$16</c:f>
              <c:strCache>
                <c:ptCount val="3"/>
                <c:pt idx="0">
                  <c:v>Select indicator</c:v>
                </c:pt>
                <c:pt idx="1">
                  <c:v>Select indicator</c:v>
                </c:pt>
                <c:pt idx="2">
                  <c:v>Select indicator</c:v>
                </c:pt>
              </c:strCache>
            </c:strRef>
          </c:cat>
          <c:val>
            <c:numRef>
              <c:f>'Health Facility 5'!$AP$14:$AP$16</c:f>
              <c:numCache>
                <c:formatCode>0.00</c:formatCode>
                <c:ptCount val="3"/>
                <c:pt idx="0">
                  <c:v>0</c:v>
                </c:pt>
                <c:pt idx="1">
                  <c:v>0</c:v>
                </c:pt>
                <c:pt idx="2">
                  <c:v>0</c:v>
                </c:pt>
              </c:numCache>
            </c:numRef>
          </c:val>
          <c:extLst>
            <c:ext xmlns:c16="http://schemas.microsoft.com/office/drawing/2014/chart" uri="{C3380CC4-5D6E-409C-BE32-E72D297353CC}">
              <c16:uniqueId val="{00000000-D09D-41B7-8F75-4538CCF1E8C8}"/>
            </c:ext>
          </c:extLst>
        </c:ser>
        <c:ser>
          <c:idx val="1"/>
          <c:order val="1"/>
          <c:tx>
            <c:strRef>
              <c:f>'Health Facility 5'!$AQ$13</c:f>
              <c:strCache>
                <c:ptCount val="1"/>
                <c:pt idx="0">
                  <c:v>VF HMIS</c:v>
                </c:pt>
              </c:strCache>
            </c:strRef>
          </c:tx>
          <c:spPr>
            <a:solidFill>
              <a:schemeClr val="accent2"/>
            </a:solidFill>
            <a:ln>
              <a:noFill/>
            </a:ln>
            <a:effectLst/>
          </c:spPr>
          <c:invertIfNegative val="0"/>
          <c:cat>
            <c:strRef>
              <c:f>'Health Facility 5'!$AO$14:$AO$16</c:f>
              <c:strCache>
                <c:ptCount val="3"/>
                <c:pt idx="0">
                  <c:v>Select indicator</c:v>
                </c:pt>
                <c:pt idx="1">
                  <c:v>Select indicator</c:v>
                </c:pt>
                <c:pt idx="2">
                  <c:v>Select indicator</c:v>
                </c:pt>
              </c:strCache>
            </c:strRef>
          </c:cat>
          <c:val>
            <c:numRef>
              <c:f>'Health Facility 5'!$AQ$14:$AQ$16</c:f>
              <c:numCache>
                <c:formatCode>0.00</c:formatCode>
                <c:ptCount val="3"/>
                <c:pt idx="0">
                  <c:v>0</c:v>
                </c:pt>
                <c:pt idx="1">
                  <c:v>0</c:v>
                </c:pt>
                <c:pt idx="2">
                  <c:v>0</c:v>
                </c:pt>
              </c:numCache>
            </c:numRef>
          </c:val>
          <c:extLst>
            <c:ext xmlns:c16="http://schemas.microsoft.com/office/drawing/2014/chart" uri="{C3380CC4-5D6E-409C-BE32-E72D297353CC}">
              <c16:uniqueId val="{00000001-D09D-41B7-8F75-4538CCF1E8C8}"/>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5'!$AR$21</c:f>
              <c:strCache>
                <c:ptCount val="1"/>
                <c:pt idx="0">
                  <c:v>Cross checks 1 &amp; 2</c:v>
                </c:pt>
              </c:strCache>
            </c:strRef>
          </c:tx>
          <c:spPr>
            <a:solidFill>
              <a:schemeClr val="accent1"/>
            </a:solidFill>
            <a:ln>
              <a:noFill/>
            </a:ln>
            <a:effectLst/>
          </c:spPr>
          <c:invertIfNegative val="0"/>
          <c:cat>
            <c:strRef>
              <c:f>'Health Facility 5'!$AO$21:$AO$22</c:f>
              <c:strCache>
                <c:ptCount val="2"/>
                <c:pt idx="0">
                  <c:v>A — Malaria case register : Laboratory register (quality target = 90%)</c:v>
                </c:pt>
                <c:pt idx="1">
                  <c:v>B — Malaria case register : Pharmacy dispensation log (quality target = 90%)</c:v>
                </c:pt>
              </c:strCache>
            </c:strRef>
          </c:cat>
          <c:val>
            <c:numRef>
              <c:f>'Health Facility 5'!$AP$21:$AP$22</c:f>
              <c:numCache>
                <c:formatCode>0.00</c:formatCode>
                <c:ptCount val="2"/>
                <c:pt idx="0">
                  <c:v>0</c:v>
                </c:pt>
                <c:pt idx="1">
                  <c:v>0</c:v>
                </c:pt>
              </c:numCache>
            </c:numRef>
          </c:val>
          <c:extLst>
            <c:ext xmlns:c16="http://schemas.microsoft.com/office/drawing/2014/chart" uri="{C3380CC4-5D6E-409C-BE32-E72D297353CC}">
              <c16:uniqueId val="{00000000-33A7-4B50-9943-63E13E53E49B}"/>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5'!$BI$11</c:f>
              <c:strCache>
                <c:ptCount val="1"/>
                <c:pt idx="0">
                  <c:v>No discrepancy</c:v>
                </c:pt>
              </c:strCache>
            </c:strRef>
          </c:tx>
          <c:spPr>
            <a:solidFill>
              <a:schemeClr val="accent1"/>
            </a:solidFill>
            <a:ln>
              <a:noFill/>
            </a:ln>
            <a:effectLst/>
          </c:spPr>
          <c:invertIfNegative val="0"/>
          <c:cat>
            <c:strRef>
              <c:f>'Health Facility 5'!$BH$12:$BH$14</c:f>
              <c:strCache>
                <c:ptCount val="3"/>
                <c:pt idx="0">
                  <c:v>Select indicator</c:v>
                </c:pt>
                <c:pt idx="1">
                  <c:v>Select indicator</c:v>
                </c:pt>
                <c:pt idx="2">
                  <c:v>Select indicator</c:v>
                </c:pt>
              </c:strCache>
            </c:strRef>
          </c:cat>
          <c:val>
            <c:numRef>
              <c:f>'Health Facility 5'!$BI$12:$BI$14</c:f>
              <c:numCache>
                <c:formatCode>General</c:formatCode>
                <c:ptCount val="3"/>
                <c:pt idx="0">
                  <c:v>0</c:v>
                </c:pt>
                <c:pt idx="1">
                  <c:v>0</c:v>
                </c:pt>
                <c:pt idx="2">
                  <c:v>0</c:v>
                </c:pt>
              </c:numCache>
            </c:numRef>
          </c:val>
          <c:extLst>
            <c:ext xmlns:c16="http://schemas.microsoft.com/office/drawing/2014/chart" uri="{C3380CC4-5D6E-409C-BE32-E72D297353CC}">
              <c16:uniqueId val="{00000000-A856-4012-993E-0791C771F47B}"/>
            </c:ext>
          </c:extLst>
        </c:ser>
        <c:ser>
          <c:idx val="1"/>
          <c:order val="1"/>
          <c:tx>
            <c:strRef>
              <c:f>'Health Facility 5'!$BJ$11</c:f>
              <c:strCache>
                <c:ptCount val="1"/>
                <c:pt idx="0">
                  <c:v>Arithematic errors</c:v>
                </c:pt>
              </c:strCache>
            </c:strRef>
          </c:tx>
          <c:spPr>
            <a:solidFill>
              <a:schemeClr val="accent2"/>
            </a:solidFill>
            <a:ln>
              <a:noFill/>
            </a:ln>
            <a:effectLst/>
          </c:spPr>
          <c:invertIfNegative val="0"/>
          <c:cat>
            <c:strRef>
              <c:f>'Health Facility 5'!$BH$12:$BH$14</c:f>
              <c:strCache>
                <c:ptCount val="3"/>
                <c:pt idx="0">
                  <c:v>Select indicator</c:v>
                </c:pt>
                <c:pt idx="1">
                  <c:v>Select indicator</c:v>
                </c:pt>
                <c:pt idx="2">
                  <c:v>Select indicator</c:v>
                </c:pt>
              </c:strCache>
            </c:strRef>
          </c:cat>
          <c:val>
            <c:numRef>
              <c:f>'Health Facility 5'!$BJ$12:$BJ$14</c:f>
              <c:numCache>
                <c:formatCode>General</c:formatCode>
                <c:ptCount val="3"/>
                <c:pt idx="0">
                  <c:v>0</c:v>
                </c:pt>
                <c:pt idx="1">
                  <c:v>0</c:v>
                </c:pt>
                <c:pt idx="2">
                  <c:v>0</c:v>
                </c:pt>
              </c:numCache>
            </c:numRef>
          </c:val>
          <c:extLst>
            <c:ext xmlns:c16="http://schemas.microsoft.com/office/drawing/2014/chart" uri="{C3380CC4-5D6E-409C-BE32-E72D297353CC}">
              <c16:uniqueId val="{00000001-A856-4012-993E-0791C771F47B}"/>
            </c:ext>
          </c:extLst>
        </c:ser>
        <c:ser>
          <c:idx val="2"/>
          <c:order val="2"/>
          <c:tx>
            <c:strRef>
              <c:f>'Health Facility 5'!$BK$11</c:f>
              <c:strCache>
                <c:ptCount val="1"/>
                <c:pt idx="0">
                  <c:v>Transcription errors</c:v>
                </c:pt>
              </c:strCache>
            </c:strRef>
          </c:tx>
          <c:spPr>
            <a:solidFill>
              <a:schemeClr val="accent3"/>
            </a:solidFill>
            <a:ln>
              <a:noFill/>
            </a:ln>
            <a:effectLst/>
          </c:spPr>
          <c:invertIfNegative val="0"/>
          <c:cat>
            <c:strRef>
              <c:f>'Health Facility 5'!$BH$12:$BH$14</c:f>
              <c:strCache>
                <c:ptCount val="3"/>
                <c:pt idx="0">
                  <c:v>Select indicator</c:v>
                </c:pt>
                <c:pt idx="1">
                  <c:v>Select indicator</c:v>
                </c:pt>
                <c:pt idx="2">
                  <c:v>Select indicator</c:v>
                </c:pt>
              </c:strCache>
            </c:strRef>
          </c:cat>
          <c:val>
            <c:numRef>
              <c:f>'Health Facility 5'!$BK$12:$BK$14</c:f>
              <c:numCache>
                <c:formatCode>General</c:formatCode>
                <c:ptCount val="3"/>
                <c:pt idx="0">
                  <c:v>0</c:v>
                </c:pt>
                <c:pt idx="1">
                  <c:v>0</c:v>
                </c:pt>
                <c:pt idx="2">
                  <c:v>0</c:v>
                </c:pt>
              </c:numCache>
            </c:numRef>
          </c:val>
          <c:extLst>
            <c:ext xmlns:c16="http://schemas.microsoft.com/office/drawing/2014/chart" uri="{C3380CC4-5D6E-409C-BE32-E72D297353CC}">
              <c16:uniqueId val="{00000002-A856-4012-993E-0791C771F47B}"/>
            </c:ext>
          </c:extLst>
        </c:ser>
        <c:ser>
          <c:idx val="3"/>
          <c:order val="3"/>
          <c:tx>
            <c:strRef>
              <c:f>'Health Facility 5'!$BL$11</c:f>
              <c:strCache>
                <c:ptCount val="1"/>
                <c:pt idx="0">
                  <c:v>Some documents were missing when the report was prepared</c:v>
                </c:pt>
              </c:strCache>
            </c:strRef>
          </c:tx>
          <c:spPr>
            <a:solidFill>
              <a:schemeClr val="accent4"/>
            </a:solidFill>
            <a:ln>
              <a:noFill/>
            </a:ln>
            <a:effectLst/>
          </c:spPr>
          <c:invertIfNegative val="0"/>
          <c:cat>
            <c:strRef>
              <c:f>'Health Facility 5'!$BH$12:$BH$14</c:f>
              <c:strCache>
                <c:ptCount val="3"/>
                <c:pt idx="0">
                  <c:v>Select indicator</c:v>
                </c:pt>
                <c:pt idx="1">
                  <c:v>Select indicator</c:v>
                </c:pt>
                <c:pt idx="2">
                  <c:v>Select indicator</c:v>
                </c:pt>
              </c:strCache>
            </c:strRef>
          </c:cat>
          <c:val>
            <c:numRef>
              <c:f>'Health Facility 5'!$BL$12:$BL$14</c:f>
              <c:numCache>
                <c:formatCode>General</c:formatCode>
                <c:ptCount val="3"/>
                <c:pt idx="0">
                  <c:v>0</c:v>
                </c:pt>
                <c:pt idx="1">
                  <c:v>0</c:v>
                </c:pt>
                <c:pt idx="2">
                  <c:v>0</c:v>
                </c:pt>
              </c:numCache>
            </c:numRef>
          </c:val>
          <c:extLst>
            <c:ext xmlns:c16="http://schemas.microsoft.com/office/drawing/2014/chart" uri="{C3380CC4-5D6E-409C-BE32-E72D297353CC}">
              <c16:uniqueId val="{00000003-A856-4012-993E-0791C771F47B}"/>
            </c:ext>
          </c:extLst>
        </c:ser>
        <c:ser>
          <c:idx val="4"/>
          <c:order val="4"/>
          <c:tx>
            <c:strRef>
              <c:f>'Health Facility 5'!$BM$11</c:f>
              <c:strCache>
                <c:ptCount val="1"/>
                <c:pt idx="0">
                  <c:v>Some documents are now missing</c:v>
                </c:pt>
              </c:strCache>
            </c:strRef>
          </c:tx>
          <c:spPr>
            <a:solidFill>
              <a:schemeClr val="accent5"/>
            </a:solidFill>
            <a:ln>
              <a:noFill/>
            </a:ln>
            <a:effectLst/>
          </c:spPr>
          <c:invertIfNegative val="0"/>
          <c:cat>
            <c:strRef>
              <c:f>'Health Facility 5'!$BH$12:$BH$14</c:f>
              <c:strCache>
                <c:ptCount val="3"/>
                <c:pt idx="0">
                  <c:v>Select indicator</c:v>
                </c:pt>
                <c:pt idx="1">
                  <c:v>Select indicator</c:v>
                </c:pt>
                <c:pt idx="2">
                  <c:v>Select indicator</c:v>
                </c:pt>
              </c:strCache>
            </c:strRef>
          </c:cat>
          <c:val>
            <c:numRef>
              <c:f>'Health Facility 5'!$BM$12:$BM$14</c:f>
              <c:numCache>
                <c:formatCode>General</c:formatCode>
                <c:ptCount val="3"/>
                <c:pt idx="0">
                  <c:v>0</c:v>
                </c:pt>
                <c:pt idx="1">
                  <c:v>0</c:v>
                </c:pt>
                <c:pt idx="2">
                  <c:v>0</c:v>
                </c:pt>
              </c:numCache>
            </c:numRef>
          </c:val>
          <c:extLst>
            <c:ext xmlns:c16="http://schemas.microsoft.com/office/drawing/2014/chart" uri="{C3380CC4-5D6E-409C-BE32-E72D297353CC}">
              <c16:uniqueId val="{00000004-A856-4012-993E-0791C771F47B}"/>
            </c:ext>
          </c:extLst>
        </c:ser>
        <c:ser>
          <c:idx val="5"/>
          <c:order val="5"/>
          <c:tx>
            <c:strRef>
              <c:f>'Health Facility 5'!$BN$11</c:f>
              <c:strCache>
                <c:ptCount val="1"/>
                <c:pt idx="0">
                  <c:v>Other</c:v>
                </c:pt>
              </c:strCache>
            </c:strRef>
          </c:tx>
          <c:spPr>
            <a:solidFill>
              <a:schemeClr val="accent6"/>
            </a:solidFill>
            <a:ln>
              <a:noFill/>
            </a:ln>
            <a:effectLst/>
          </c:spPr>
          <c:invertIfNegative val="0"/>
          <c:cat>
            <c:strRef>
              <c:f>'Health Facility 5'!$BH$12:$BH$14</c:f>
              <c:strCache>
                <c:ptCount val="3"/>
                <c:pt idx="0">
                  <c:v>Select indicator</c:v>
                </c:pt>
                <c:pt idx="1">
                  <c:v>Select indicator</c:v>
                </c:pt>
                <c:pt idx="2">
                  <c:v>Select indicator</c:v>
                </c:pt>
              </c:strCache>
            </c:strRef>
          </c:cat>
          <c:val>
            <c:numRef>
              <c:f>'Health Facility 5'!$BN$12:$BN$14</c:f>
              <c:numCache>
                <c:formatCode>General</c:formatCode>
                <c:ptCount val="3"/>
                <c:pt idx="0">
                  <c:v>0</c:v>
                </c:pt>
                <c:pt idx="1">
                  <c:v>0</c:v>
                </c:pt>
                <c:pt idx="2">
                  <c:v>0</c:v>
                </c:pt>
              </c:numCache>
            </c:numRef>
          </c:val>
          <c:extLst>
            <c:ext xmlns:c16="http://schemas.microsoft.com/office/drawing/2014/chart" uri="{C3380CC4-5D6E-409C-BE32-E72D297353CC}">
              <c16:uniqueId val="{00000005-A856-4012-993E-0791C771F47B}"/>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5'!$AR$23</c:f>
              <c:strCache>
                <c:ptCount val="1"/>
                <c:pt idx="0">
                  <c:v>Cross check 3</c:v>
                </c:pt>
              </c:strCache>
            </c:strRef>
          </c:tx>
          <c:spPr>
            <a:solidFill>
              <a:schemeClr val="accent1"/>
            </a:solidFill>
            <a:ln>
              <a:noFill/>
            </a:ln>
            <a:effectLst/>
          </c:spPr>
          <c:invertIfNegative val="0"/>
          <c:cat>
            <c:strRef>
              <c:f>'Health Facility 5'!$AO$23:$AO$23</c:f>
              <c:strCache>
                <c:ptCount val="1"/>
                <c:pt idx="0">
                  <c:v>C — Malaria case register : ACT stock management log (quality target:  &gt;=90%, &lt;=110%)</c:v>
                </c:pt>
              </c:strCache>
            </c:strRef>
          </c:cat>
          <c:val>
            <c:numRef>
              <c:f>'Health Facility 5'!$AP$23:$AP$23</c:f>
              <c:numCache>
                <c:formatCode>0.00</c:formatCode>
                <c:ptCount val="1"/>
                <c:pt idx="0">
                  <c:v>0</c:v>
                </c:pt>
              </c:numCache>
            </c:numRef>
          </c:val>
          <c:extLst>
            <c:ext xmlns:c16="http://schemas.microsoft.com/office/drawing/2014/chart" uri="{C3380CC4-5D6E-409C-BE32-E72D297353CC}">
              <c16:uniqueId val="{00000000-4A30-4428-A0A1-2B79E41B2204}"/>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5'!$AN$25</c:f>
              <c:strCache>
                <c:ptCount val="1"/>
                <c:pt idx="0">
                  <c:v>Consistency over time: Select type: Select indicator</c:v>
                </c:pt>
              </c:strCache>
            </c:strRef>
          </c:tx>
          <c:cat>
            <c:strRef>
              <c:f>'Health Facility 5'!$AN$26:$AQ$26</c:f>
              <c:strCache>
                <c:ptCount val="4"/>
                <c:pt idx="0">
                  <c:v>-</c:v>
                </c:pt>
                <c:pt idx="1">
                  <c:v>-</c:v>
                </c:pt>
                <c:pt idx="2">
                  <c:v>-</c:v>
                </c:pt>
                <c:pt idx="3">
                  <c:v>-</c:v>
                </c:pt>
              </c:strCache>
            </c:strRef>
          </c:cat>
          <c:val>
            <c:numRef>
              <c:f>'Health Facility 5'!$AN$27:$AQ$27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4237-4325-8BCC-CE9A54DC04BC}"/>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6'!$AO$9</c:f>
              <c:strCache>
                <c:ptCount val="1"/>
                <c:pt idx="0">
                  <c:v>Reporting performance &amp; Readiness to provide quality data</c:v>
                </c:pt>
              </c:strCache>
            </c:strRef>
          </c:tx>
          <c:spPr>
            <a:solidFill>
              <a:schemeClr val="accent1"/>
            </a:solidFill>
            <a:ln>
              <a:noFill/>
            </a:ln>
            <a:effectLst/>
          </c:spPr>
          <c:invertIfNegative val="0"/>
          <c:cat>
            <c:strRef>
              <c:f>'Health Facility 6'!$AO$11:$AU$11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6'!$AO$12:$AU$12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7A8C-438B-BD9D-2426D3C5BE0D}"/>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6'!$AP$13</c:f>
              <c:strCache>
                <c:ptCount val="1"/>
                <c:pt idx="0">
                  <c:v>VF Monthly report</c:v>
                </c:pt>
              </c:strCache>
            </c:strRef>
          </c:tx>
          <c:spPr>
            <a:solidFill>
              <a:schemeClr val="accent1"/>
            </a:solidFill>
            <a:ln>
              <a:noFill/>
            </a:ln>
            <a:effectLst/>
          </c:spPr>
          <c:invertIfNegative val="0"/>
          <c:cat>
            <c:strRef>
              <c:f>'Health Facility 6'!$AO$14:$AO$16</c:f>
              <c:strCache>
                <c:ptCount val="3"/>
                <c:pt idx="0">
                  <c:v>Select indicator</c:v>
                </c:pt>
                <c:pt idx="1">
                  <c:v>Select indicator</c:v>
                </c:pt>
                <c:pt idx="2">
                  <c:v>Select indicator</c:v>
                </c:pt>
              </c:strCache>
            </c:strRef>
          </c:cat>
          <c:val>
            <c:numRef>
              <c:f>'Health Facility 6'!$AP$14:$AP$16</c:f>
              <c:numCache>
                <c:formatCode>0.00</c:formatCode>
                <c:ptCount val="3"/>
                <c:pt idx="0">
                  <c:v>0</c:v>
                </c:pt>
                <c:pt idx="1">
                  <c:v>0</c:v>
                </c:pt>
                <c:pt idx="2">
                  <c:v>0</c:v>
                </c:pt>
              </c:numCache>
            </c:numRef>
          </c:val>
          <c:extLst>
            <c:ext xmlns:c16="http://schemas.microsoft.com/office/drawing/2014/chart" uri="{C3380CC4-5D6E-409C-BE32-E72D297353CC}">
              <c16:uniqueId val="{00000000-5EB4-473E-8701-AEF8D44A8AB1}"/>
            </c:ext>
          </c:extLst>
        </c:ser>
        <c:ser>
          <c:idx val="1"/>
          <c:order val="1"/>
          <c:tx>
            <c:strRef>
              <c:f>'Health Facility 6'!$AQ$13</c:f>
              <c:strCache>
                <c:ptCount val="1"/>
                <c:pt idx="0">
                  <c:v>VF HMIS</c:v>
                </c:pt>
              </c:strCache>
            </c:strRef>
          </c:tx>
          <c:spPr>
            <a:solidFill>
              <a:schemeClr val="accent2"/>
            </a:solidFill>
            <a:ln>
              <a:noFill/>
            </a:ln>
            <a:effectLst/>
          </c:spPr>
          <c:invertIfNegative val="0"/>
          <c:cat>
            <c:strRef>
              <c:f>'Health Facility 6'!$AO$14:$AO$16</c:f>
              <c:strCache>
                <c:ptCount val="3"/>
                <c:pt idx="0">
                  <c:v>Select indicator</c:v>
                </c:pt>
                <c:pt idx="1">
                  <c:v>Select indicator</c:v>
                </c:pt>
                <c:pt idx="2">
                  <c:v>Select indicator</c:v>
                </c:pt>
              </c:strCache>
            </c:strRef>
          </c:cat>
          <c:val>
            <c:numRef>
              <c:f>'Health Facility 6'!$AQ$14:$AQ$16</c:f>
              <c:numCache>
                <c:formatCode>0.00</c:formatCode>
                <c:ptCount val="3"/>
                <c:pt idx="0">
                  <c:v>0</c:v>
                </c:pt>
                <c:pt idx="1">
                  <c:v>0</c:v>
                </c:pt>
                <c:pt idx="2">
                  <c:v>0</c:v>
                </c:pt>
              </c:numCache>
            </c:numRef>
          </c:val>
          <c:extLst>
            <c:ext xmlns:c16="http://schemas.microsoft.com/office/drawing/2014/chart" uri="{C3380CC4-5D6E-409C-BE32-E72D297353CC}">
              <c16:uniqueId val="{00000001-5EB4-473E-8701-AEF8D44A8AB1}"/>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6'!$AR$21</c:f>
              <c:strCache>
                <c:ptCount val="1"/>
                <c:pt idx="0">
                  <c:v>Cross checks 1 &amp; 2</c:v>
                </c:pt>
              </c:strCache>
            </c:strRef>
          </c:tx>
          <c:spPr>
            <a:solidFill>
              <a:schemeClr val="accent1"/>
            </a:solidFill>
            <a:ln>
              <a:noFill/>
            </a:ln>
            <a:effectLst/>
          </c:spPr>
          <c:invertIfNegative val="0"/>
          <c:cat>
            <c:strRef>
              <c:f>'Health Facility 6'!$AO$21:$AO$22</c:f>
              <c:strCache>
                <c:ptCount val="2"/>
                <c:pt idx="0">
                  <c:v>A — Malaria case register : Laboratory register (quality target = 90%)</c:v>
                </c:pt>
                <c:pt idx="1">
                  <c:v>B — Malaria case register : Pharmacy dispensation log (quality target = 90%)</c:v>
                </c:pt>
              </c:strCache>
            </c:strRef>
          </c:cat>
          <c:val>
            <c:numRef>
              <c:f>'Health Facility 6'!$AP$21:$AP$22</c:f>
              <c:numCache>
                <c:formatCode>0.00</c:formatCode>
                <c:ptCount val="2"/>
                <c:pt idx="0">
                  <c:v>0</c:v>
                </c:pt>
                <c:pt idx="1">
                  <c:v>0</c:v>
                </c:pt>
              </c:numCache>
            </c:numRef>
          </c:val>
          <c:extLst>
            <c:ext xmlns:c16="http://schemas.microsoft.com/office/drawing/2014/chart" uri="{C3380CC4-5D6E-409C-BE32-E72D297353CC}">
              <c16:uniqueId val="{00000000-23F6-4E54-9A42-CFE19308F44D}"/>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6'!$BI$11</c:f>
              <c:strCache>
                <c:ptCount val="1"/>
                <c:pt idx="0">
                  <c:v>No discrepancy</c:v>
                </c:pt>
              </c:strCache>
            </c:strRef>
          </c:tx>
          <c:spPr>
            <a:solidFill>
              <a:schemeClr val="accent1"/>
            </a:solidFill>
            <a:ln>
              <a:noFill/>
            </a:ln>
            <a:effectLst/>
          </c:spPr>
          <c:invertIfNegative val="0"/>
          <c:cat>
            <c:strRef>
              <c:f>'Health Facility 6'!$BH$12:$BH$14</c:f>
              <c:strCache>
                <c:ptCount val="3"/>
                <c:pt idx="0">
                  <c:v>Select indicator</c:v>
                </c:pt>
                <c:pt idx="1">
                  <c:v>Select indicator</c:v>
                </c:pt>
                <c:pt idx="2">
                  <c:v>Select indicator</c:v>
                </c:pt>
              </c:strCache>
            </c:strRef>
          </c:cat>
          <c:val>
            <c:numRef>
              <c:f>'Health Facility 6'!$BI$12:$BI$14</c:f>
              <c:numCache>
                <c:formatCode>General</c:formatCode>
                <c:ptCount val="3"/>
                <c:pt idx="0">
                  <c:v>0</c:v>
                </c:pt>
                <c:pt idx="1">
                  <c:v>0</c:v>
                </c:pt>
                <c:pt idx="2">
                  <c:v>0</c:v>
                </c:pt>
              </c:numCache>
            </c:numRef>
          </c:val>
          <c:extLst>
            <c:ext xmlns:c16="http://schemas.microsoft.com/office/drawing/2014/chart" uri="{C3380CC4-5D6E-409C-BE32-E72D297353CC}">
              <c16:uniqueId val="{00000000-13BB-47B0-BB86-5FFA4A2D9C66}"/>
            </c:ext>
          </c:extLst>
        </c:ser>
        <c:ser>
          <c:idx val="1"/>
          <c:order val="1"/>
          <c:tx>
            <c:strRef>
              <c:f>'Health Facility 6'!$BJ$11</c:f>
              <c:strCache>
                <c:ptCount val="1"/>
                <c:pt idx="0">
                  <c:v>Arithmetic errors</c:v>
                </c:pt>
              </c:strCache>
            </c:strRef>
          </c:tx>
          <c:spPr>
            <a:solidFill>
              <a:schemeClr val="accent2"/>
            </a:solidFill>
            <a:ln>
              <a:noFill/>
            </a:ln>
            <a:effectLst/>
          </c:spPr>
          <c:invertIfNegative val="0"/>
          <c:cat>
            <c:strRef>
              <c:f>'Health Facility 6'!$BH$12:$BH$14</c:f>
              <c:strCache>
                <c:ptCount val="3"/>
                <c:pt idx="0">
                  <c:v>Select indicator</c:v>
                </c:pt>
                <c:pt idx="1">
                  <c:v>Select indicator</c:v>
                </c:pt>
                <c:pt idx="2">
                  <c:v>Select indicator</c:v>
                </c:pt>
              </c:strCache>
            </c:strRef>
          </c:cat>
          <c:val>
            <c:numRef>
              <c:f>'Health Facility 6'!$BJ$12:$BJ$14</c:f>
              <c:numCache>
                <c:formatCode>General</c:formatCode>
                <c:ptCount val="3"/>
                <c:pt idx="0">
                  <c:v>0</c:v>
                </c:pt>
                <c:pt idx="1">
                  <c:v>0</c:v>
                </c:pt>
                <c:pt idx="2">
                  <c:v>0</c:v>
                </c:pt>
              </c:numCache>
            </c:numRef>
          </c:val>
          <c:extLst>
            <c:ext xmlns:c16="http://schemas.microsoft.com/office/drawing/2014/chart" uri="{C3380CC4-5D6E-409C-BE32-E72D297353CC}">
              <c16:uniqueId val="{00000001-13BB-47B0-BB86-5FFA4A2D9C66}"/>
            </c:ext>
          </c:extLst>
        </c:ser>
        <c:ser>
          <c:idx val="2"/>
          <c:order val="2"/>
          <c:tx>
            <c:strRef>
              <c:f>'Health Facility 6'!$BK$11</c:f>
              <c:strCache>
                <c:ptCount val="1"/>
                <c:pt idx="0">
                  <c:v>Transcription errors</c:v>
                </c:pt>
              </c:strCache>
            </c:strRef>
          </c:tx>
          <c:spPr>
            <a:solidFill>
              <a:schemeClr val="accent3"/>
            </a:solidFill>
            <a:ln>
              <a:noFill/>
            </a:ln>
            <a:effectLst/>
          </c:spPr>
          <c:invertIfNegative val="0"/>
          <c:cat>
            <c:strRef>
              <c:f>'Health Facility 6'!$BH$12:$BH$14</c:f>
              <c:strCache>
                <c:ptCount val="3"/>
                <c:pt idx="0">
                  <c:v>Select indicator</c:v>
                </c:pt>
                <c:pt idx="1">
                  <c:v>Select indicator</c:v>
                </c:pt>
                <c:pt idx="2">
                  <c:v>Select indicator</c:v>
                </c:pt>
              </c:strCache>
            </c:strRef>
          </c:cat>
          <c:val>
            <c:numRef>
              <c:f>'Health Facility 6'!$BK$12:$BK$14</c:f>
              <c:numCache>
                <c:formatCode>General</c:formatCode>
                <c:ptCount val="3"/>
                <c:pt idx="0">
                  <c:v>0</c:v>
                </c:pt>
                <c:pt idx="1">
                  <c:v>0</c:v>
                </c:pt>
                <c:pt idx="2">
                  <c:v>0</c:v>
                </c:pt>
              </c:numCache>
            </c:numRef>
          </c:val>
          <c:extLst>
            <c:ext xmlns:c16="http://schemas.microsoft.com/office/drawing/2014/chart" uri="{C3380CC4-5D6E-409C-BE32-E72D297353CC}">
              <c16:uniqueId val="{00000002-13BB-47B0-BB86-5FFA4A2D9C66}"/>
            </c:ext>
          </c:extLst>
        </c:ser>
        <c:ser>
          <c:idx val="3"/>
          <c:order val="3"/>
          <c:tx>
            <c:strRef>
              <c:f>'Health Facility 6'!$BL$11</c:f>
              <c:strCache>
                <c:ptCount val="1"/>
                <c:pt idx="0">
                  <c:v>Some documents were missing when the report was prepared</c:v>
                </c:pt>
              </c:strCache>
            </c:strRef>
          </c:tx>
          <c:spPr>
            <a:solidFill>
              <a:schemeClr val="accent4"/>
            </a:solidFill>
            <a:ln>
              <a:noFill/>
            </a:ln>
            <a:effectLst/>
          </c:spPr>
          <c:invertIfNegative val="0"/>
          <c:cat>
            <c:strRef>
              <c:f>'Health Facility 6'!$BH$12:$BH$14</c:f>
              <c:strCache>
                <c:ptCount val="3"/>
                <c:pt idx="0">
                  <c:v>Select indicator</c:v>
                </c:pt>
                <c:pt idx="1">
                  <c:v>Select indicator</c:v>
                </c:pt>
                <c:pt idx="2">
                  <c:v>Select indicator</c:v>
                </c:pt>
              </c:strCache>
            </c:strRef>
          </c:cat>
          <c:val>
            <c:numRef>
              <c:f>'Health Facility 6'!$BL$12:$BL$14</c:f>
              <c:numCache>
                <c:formatCode>General</c:formatCode>
                <c:ptCount val="3"/>
                <c:pt idx="0">
                  <c:v>0</c:v>
                </c:pt>
                <c:pt idx="1">
                  <c:v>0</c:v>
                </c:pt>
                <c:pt idx="2">
                  <c:v>0</c:v>
                </c:pt>
              </c:numCache>
            </c:numRef>
          </c:val>
          <c:extLst>
            <c:ext xmlns:c16="http://schemas.microsoft.com/office/drawing/2014/chart" uri="{C3380CC4-5D6E-409C-BE32-E72D297353CC}">
              <c16:uniqueId val="{00000003-13BB-47B0-BB86-5FFA4A2D9C66}"/>
            </c:ext>
          </c:extLst>
        </c:ser>
        <c:ser>
          <c:idx val="4"/>
          <c:order val="4"/>
          <c:tx>
            <c:strRef>
              <c:f>'Health Facility 6'!$BM$11</c:f>
              <c:strCache>
                <c:ptCount val="1"/>
                <c:pt idx="0">
                  <c:v>Some documents are now missing</c:v>
                </c:pt>
              </c:strCache>
            </c:strRef>
          </c:tx>
          <c:spPr>
            <a:solidFill>
              <a:schemeClr val="accent5"/>
            </a:solidFill>
            <a:ln>
              <a:noFill/>
            </a:ln>
            <a:effectLst/>
          </c:spPr>
          <c:invertIfNegative val="0"/>
          <c:cat>
            <c:strRef>
              <c:f>'Health Facility 6'!$BH$12:$BH$14</c:f>
              <c:strCache>
                <c:ptCount val="3"/>
                <c:pt idx="0">
                  <c:v>Select indicator</c:v>
                </c:pt>
                <c:pt idx="1">
                  <c:v>Select indicator</c:v>
                </c:pt>
                <c:pt idx="2">
                  <c:v>Select indicator</c:v>
                </c:pt>
              </c:strCache>
            </c:strRef>
          </c:cat>
          <c:val>
            <c:numRef>
              <c:f>'Health Facility 6'!$BM$12:$BM$14</c:f>
              <c:numCache>
                <c:formatCode>General</c:formatCode>
                <c:ptCount val="3"/>
                <c:pt idx="0">
                  <c:v>0</c:v>
                </c:pt>
                <c:pt idx="1">
                  <c:v>0</c:v>
                </c:pt>
                <c:pt idx="2">
                  <c:v>0</c:v>
                </c:pt>
              </c:numCache>
            </c:numRef>
          </c:val>
          <c:extLst>
            <c:ext xmlns:c16="http://schemas.microsoft.com/office/drawing/2014/chart" uri="{C3380CC4-5D6E-409C-BE32-E72D297353CC}">
              <c16:uniqueId val="{00000004-13BB-47B0-BB86-5FFA4A2D9C66}"/>
            </c:ext>
          </c:extLst>
        </c:ser>
        <c:ser>
          <c:idx val="5"/>
          <c:order val="5"/>
          <c:tx>
            <c:strRef>
              <c:f>'Health Facility 6'!$BN$11</c:f>
              <c:strCache>
                <c:ptCount val="1"/>
                <c:pt idx="0">
                  <c:v>Other</c:v>
                </c:pt>
              </c:strCache>
            </c:strRef>
          </c:tx>
          <c:spPr>
            <a:solidFill>
              <a:schemeClr val="accent6"/>
            </a:solidFill>
            <a:ln>
              <a:noFill/>
            </a:ln>
            <a:effectLst/>
          </c:spPr>
          <c:invertIfNegative val="0"/>
          <c:cat>
            <c:strRef>
              <c:f>'Health Facility 6'!$BH$12:$BH$14</c:f>
              <c:strCache>
                <c:ptCount val="3"/>
                <c:pt idx="0">
                  <c:v>Select indicator</c:v>
                </c:pt>
                <c:pt idx="1">
                  <c:v>Select indicator</c:v>
                </c:pt>
                <c:pt idx="2">
                  <c:v>Select indicator</c:v>
                </c:pt>
              </c:strCache>
            </c:strRef>
          </c:cat>
          <c:val>
            <c:numRef>
              <c:f>'Health Facility 6'!$BN$12:$BN$14</c:f>
              <c:numCache>
                <c:formatCode>General</c:formatCode>
                <c:ptCount val="3"/>
                <c:pt idx="0">
                  <c:v>0</c:v>
                </c:pt>
                <c:pt idx="1">
                  <c:v>0</c:v>
                </c:pt>
                <c:pt idx="2">
                  <c:v>0</c:v>
                </c:pt>
              </c:numCache>
            </c:numRef>
          </c:val>
          <c:extLst>
            <c:ext xmlns:c16="http://schemas.microsoft.com/office/drawing/2014/chart" uri="{C3380CC4-5D6E-409C-BE32-E72D297353CC}">
              <c16:uniqueId val="{00000005-13BB-47B0-BB86-5FFA4A2D9C66}"/>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6'!$AR$23</c:f>
              <c:strCache>
                <c:ptCount val="1"/>
                <c:pt idx="0">
                  <c:v>Cross check 3</c:v>
                </c:pt>
              </c:strCache>
            </c:strRef>
          </c:tx>
          <c:spPr>
            <a:solidFill>
              <a:schemeClr val="accent1"/>
            </a:solidFill>
            <a:ln>
              <a:noFill/>
            </a:ln>
            <a:effectLst/>
          </c:spPr>
          <c:invertIfNegative val="0"/>
          <c:cat>
            <c:strRef>
              <c:f>'Health Facility 6'!$AO$23:$AO$23</c:f>
              <c:strCache>
                <c:ptCount val="1"/>
                <c:pt idx="0">
                  <c:v>C — Malaria case register : ACT stock management log (quality target:  &gt;=90%, &lt;=110%)</c:v>
                </c:pt>
              </c:strCache>
            </c:strRef>
          </c:cat>
          <c:val>
            <c:numRef>
              <c:f>'Health Facility 6'!$AP$23:$AP$23</c:f>
              <c:numCache>
                <c:formatCode>0.00</c:formatCode>
                <c:ptCount val="1"/>
                <c:pt idx="0">
                  <c:v>0</c:v>
                </c:pt>
              </c:numCache>
            </c:numRef>
          </c:val>
          <c:extLst>
            <c:ext xmlns:c16="http://schemas.microsoft.com/office/drawing/2014/chart" uri="{C3380CC4-5D6E-409C-BE32-E72D297353CC}">
              <c16:uniqueId val="{00000000-FD48-4C25-950A-4462A83D41BD}"/>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6'!$AN$25</c:f>
              <c:strCache>
                <c:ptCount val="1"/>
                <c:pt idx="0">
                  <c:v>Consistency over time: Select type: Select indicator</c:v>
                </c:pt>
              </c:strCache>
            </c:strRef>
          </c:tx>
          <c:cat>
            <c:strRef>
              <c:f>'Health Facility 6'!$AN$26:$AQ$26</c:f>
              <c:strCache>
                <c:ptCount val="4"/>
                <c:pt idx="0">
                  <c:v>-</c:v>
                </c:pt>
                <c:pt idx="1">
                  <c:v>-</c:v>
                </c:pt>
                <c:pt idx="2">
                  <c:v>-</c:v>
                </c:pt>
                <c:pt idx="3">
                  <c:v>-</c:v>
                </c:pt>
              </c:strCache>
            </c:strRef>
          </c:cat>
          <c:val>
            <c:numRef>
              <c:f>'Health Facility 6'!$AN$27:$AQ$27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1C29-4B41-9C8B-B7CB777E126E}"/>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7'!$AO$9</c:f>
              <c:strCache>
                <c:ptCount val="1"/>
                <c:pt idx="0">
                  <c:v>Reporting performance &amp; Readiness to provide quality data</c:v>
                </c:pt>
              </c:strCache>
            </c:strRef>
          </c:tx>
          <c:spPr>
            <a:solidFill>
              <a:schemeClr val="accent1"/>
            </a:solidFill>
            <a:ln>
              <a:noFill/>
            </a:ln>
            <a:effectLst/>
          </c:spPr>
          <c:invertIfNegative val="0"/>
          <c:cat>
            <c:strRef>
              <c:f>'Health Facility 7'!$AO$11:$AU$11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7'!$AO$12:$AU$12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379C-4D06-9066-FDAFDF25B7D0}"/>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7'!$AP$13</c:f>
              <c:strCache>
                <c:ptCount val="1"/>
                <c:pt idx="0">
                  <c:v>VF Monthly report</c:v>
                </c:pt>
              </c:strCache>
            </c:strRef>
          </c:tx>
          <c:spPr>
            <a:solidFill>
              <a:schemeClr val="accent1"/>
            </a:solidFill>
            <a:ln>
              <a:noFill/>
            </a:ln>
            <a:effectLst/>
          </c:spPr>
          <c:invertIfNegative val="0"/>
          <c:cat>
            <c:strRef>
              <c:f>'Health Facility 7'!$AO$14:$AO$16</c:f>
              <c:strCache>
                <c:ptCount val="3"/>
                <c:pt idx="0">
                  <c:v>Select indicator</c:v>
                </c:pt>
                <c:pt idx="1">
                  <c:v>Select indicator</c:v>
                </c:pt>
                <c:pt idx="2">
                  <c:v>Select indicator</c:v>
                </c:pt>
              </c:strCache>
            </c:strRef>
          </c:cat>
          <c:val>
            <c:numRef>
              <c:f>'Health Facility 7'!$AP$14:$AP$16</c:f>
              <c:numCache>
                <c:formatCode>0.00</c:formatCode>
                <c:ptCount val="3"/>
                <c:pt idx="0">
                  <c:v>0</c:v>
                </c:pt>
                <c:pt idx="1">
                  <c:v>0</c:v>
                </c:pt>
                <c:pt idx="2">
                  <c:v>0</c:v>
                </c:pt>
              </c:numCache>
            </c:numRef>
          </c:val>
          <c:extLst>
            <c:ext xmlns:c16="http://schemas.microsoft.com/office/drawing/2014/chart" uri="{C3380CC4-5D6E-409C-BE32-E72D297353CC}">
              <c16:uniqueId val="{00000000-DE2B-4B89-80F5-101B7423115A}"/>
            </c:ext>
          </c:extLst>
        </c:ser>
        <c:ser>
          <c:idx val="1"/>
          <c:order val="1"/>
          <c:tx>
            <c:strRef>
              <c:f>'Health Facility 7'!$AQ$13</c:f>
              <c:strCache>
                <c:ptCount val="1"/>
                <c:pt idx="0">
                  <c:v>VF HMIS</c:v>
                </c:pt>
              </c:strCache>
            </c:strRef>
          </c:tx>
          <c:spPr>
            <a:solidFill>
              <a:schemeClr val="accent2"/>
            </a:solidFill>
            <a:ln>
              <a:noFill/>
            </a:ln>
            <a:effectLst/>
          </c:spPr>
          <c:invertIfNegative val="0"/>
          <c:cat>
            <c:strRef>
              <c:f>'Health Facility 7'!$AO$14:$AO$16</c:f>
              <c:strCache>
                <c:ptCount val="3"/>
                <c:pt idx="0">
                  <c:v>Select indicator</c:v>
                </c:pt>
                <c:pt idx="1">
                  <c:v>Select indicator</c:v>
                </c:pt>
                <c:pt idx="2">
                  <c:v>Select indicator</c:v>
                </c:pt>
              </c:strCache>
            </c:strRef>
          </c:cat>
          <c:val>
            <c:numRef>
              <c:f>'Health Facility 7'!$AQ$14:$AQ$16</c:f>
              <c:numCache>
                <c:formatCode>0.00</c:formatCode>
                <c:ptCount val="3"/>
                <c:pt idx="0">
                  <c:v>0</c:v>
                </c:pt>
                <c:pt idx="1">
                  <c:v>0</c:v>
                </c:pt>
                <c:pt idx="2">
                  <c:v>0</c:v>
                </c:pt>
              </c:numCache>
            </c:numRef>
          </c:val>
          <c:extLst>
            <c:ext xmlns:c16="http://schemas.microsoft.com/office/drawing/2014/chart" uri="{C3380CC4-5D6E-409C-BE32-E72D297353CC}">
              <c16:uniqueId val="{00000001-DE2B-4B89-80F5-101B7423115A}"/>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7'!$AR$21</c:f>
              <c:strCache>
                <c:ptCount val="1"/>
                <c:pt idx="0">
                  <c:v>Cross checks 1 &amp; 2</c:v>
                </c:pt>
              </c:strCache>
            </c:strRef>
          </c:tx>
          <c:spPr>
            <a:solidFill>
              <a:schemeClr val="accent1"/>
            </a:solidFill>
            <a:ln>
              <a:noFill/>
            </a:ln>
            <a:effectLst/>
          </c:spPr>
          <c:invertIfNegative val="0"/>
          <c:cat>
            <c:strRef>
              <c:f>'Health Facility 7'!$AO$21:$AO$22</c:f>
              <c:strCache>
                <c:ptCount val="2"/>
                <c:pt idx="0">
                  <c:v>A — Malaria case register : Laboratory register (quality target = 90%)</c:v>
                </c:pt>
                <c:pt idx="1">
                  <c:v>B — Malaria case register : Pharmacy dispensation log (quality target = 90%)</c:v>
                </c:pt>
              </c:strCache>
            </c:strRef>
          </c:cat>
          <c:val>
            <c:numRef>
              <c:f>'Health Facility 7'!$AP$21:$AP$22</c:f>
              <c:numCache>
                <c:formatCode>0.00</c:formatCode>
                <c:ptCount val="2"/>
                <c:pt idx="0">
                  <c:v>0</c:v>
                </c:pt>
                <c:pt idx="1">
                  <c:v>0</c:v>
                </c:pt>
              </c:numCache>
            </c:numRef>
          </c:val>
          <c:extLst>
            <c:ext xmlns:c16="http://schemas.microsoft.com/office/drawing/2014/chart" uri="{C3380CC4-5D6E-409C-BE32-E72D297353CC}">
              <c16:uniqueId val="{00000000-57E6-4BD8-B1BC-D2DE8AECB546}"/>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7'!$BI$11</c:f>
              <c:strCache>
                <c:ptCount val="1"/>
                <c:pt idx="0">
                  <c:v>No discrepancy</c:v>
                </c:pt>
              </c:strCache>
            </c:strRef>
          </c:tx>
          <c:spPr>
            <a:solidFill>
              <a:schemeClr val="accent1"/>
            </a:solidFill>
            <a:ln>
              <a:noFill/>
            </a:ln>
            <a:effectLst/>
          </c:spPr>
          <c:invertIfNegative val="0"/>
          <c:cat>
            <c:strRef>
              <c:f>'Health Facility 7'!$BH$12:$BH$14</c:f>
              <c:strCache>
                <c:ptCount val="3"/>
                <c:pt idx="0">
                  <c:v>Select indicator</c:v>
                </c:pt>
                <c:pt idx="1">
                  <c:v>Select indicator</c:v>
                </c:pt>
                <c:pt idx="2">
                  <c:v>Select indicator</c:v>
                </c:pt>
              </c:strCache>
            </c:strRef>
          </c:cat>
          <c:val>
            <c:numRef>
              <c:f>'Health Facility 7'!$BI$12:$BI$14</c:f>
              <c:numCache>
                <c:formatCode>General</c:formatCode>
                <c:ptCount val="3"/>
                <c:pt idx="0">
                  <c:v>0</c:v>
                </c:pt>
                <c:pt idx="1">
                  <c:v>0</c:v>
                </c:pt>
                <c:pt idx="2">
                  <c:v>0</c:v>
                </c:pt>
              </c:numCache>
            </c:numRef>
          </c:val>
          <c:extLst>
            <c:ext xmlns:c16="http://schemas.microsoft.com/office/drawing/2014/chart" uri="{C3380CC4-5D6E-409C-BE32-E72D297353CC}">
              <c16:uniqueId val="{00000000-B305-4115-9AC5-5B8EE8D29472}"/>
            </c:ext>
          </c:extLst>
        </c:ser>
        <c:ser>
          <c:idx val="1"/>
          <c:order val="1"/>
          <c:tx>
            <c:strRef>
              <c:f>'Health Facility 7'!$BJ$11</c:f>
              <c:strCache>
                <c:ptCount val="1"/>
                <c:pt idx="0">
                  <c:v>Arithmetic errors</c:v>
                </c:pt>
              </c:strCache>
            </c:strRef>
          </c:tx>
          <c:spPr>
            <a:solidFill>
              <a:schemeClr val="accent2"/>
            </a:solidFill>
            <a:ln>
              <a:noFill/>
            </a:ln>
            <a:effectLst/>
          </c:spPr>
          <c:invertIfNegative val="0"/>
          <c:cat>
            <c:strRef>
              <c:f>'Health Facility 7'!$BH$12:$BH$14</c:f>
              <c:strCache>
                <c:ptCount val="3"/>
                <c:pt idx="0">
                  <c:v>Select indicator</c:v>
                </c:pt>
                <c:pt idx="1">
                  <c:v>Select indicator</c:v>
                </c:pt>
                <c:pt idx="2">
                  <c:v>Select indicator</c:v>
                </c:pt>
              </c:strCache>
            </c:strRef>
          </c:cat>
          <c:val>
            <c:numRef>
              <c:f>'Health Facility 7'!$BJ$12:$BJ$14</c:f>
              <c:numCache>
                <c:formatCode>General</c:formatCode>
                <c:ptCount val="3"/>
                <c:pt idx="0">
                  <c:v>0</c:v>
                </c:pt>
                <c:pt idx="1">
                  <c:v>0</c:v>
                </c:pt>
                <c:pt idx="2">
                  <c:v>0</c:v>
                </c:pt>
              </c:numCache>
            </c:numRef>
          </c:val>
          <c:extLst>
            <c:ext xmlns:c16="http://schemas.microsoft.com/office/drawing/2014/chart" uri="{C3380CC4-5D6E-409C-BE32-E72D297353CC}">
              <c16:uniqueId val="{00000001-B305-4115-9AC5-5B8EE8D29472}"/>
            </c:ext>
          </c:extLst>
        </c:ser>
        <c:ser>
          <c:idx val="2"/>
          <c:order val="2"/>
          <c:tx>
            <c:strRef>
              <c:f>'Health Facility 7'!$BK$11</c:f>
              <c:strCache>
                <c:ptCount val="1"/>
                <c:pt idx="0">
                  <c:v>Transcription errors</c:v>
                </c:pt>
              </c:strCache>
            </c:strRef>
          </c:tx>
          <c:spPr>
            <a:solidFill>
              <a:schemeClr val="accent3"/>
            </a:solidFill>
            <a:ln>
              <a:noFill/>
            </a:ln>
            <a:effectLst/>
          </c:spPr>
          <c:invertIfNegative val="0"/>
          <c:cat>
            <c:strRef>
              <c:f>'Health Facility 7'!$BH$12:$BH$14</c:f>
              <c:strCache>
                <c:ptCount val="3"/>
                <c:pt idx="0">
                  <c:v>Select indicator</c:v>
                </c:pt>
                <c:pt idx="1">
                  <c:v>Select indicator</c:v>
                </c:pt>
                <c:pt idx="2">
                  <c:v>Select indicator</c:v>
                </c:pt>
              </c:strCache>
            </c:strRef>
          </c:cat>
          <c:val>
            <c:numRef>
              <c:f>'Health Facility 7'!$BK$12:$BK$14</c:f>
              <c:numCache>
                <c:formatCode>General</c:formatCode>
                <c:ptCount val="3"/>
                <c:pt idx="0">
                  <c:v>0</c:v>
                </c:pt>
                <c:pt idx="1">
                  <c:v>0</c:v>
                </c:pt>
                <c:pt idx="2">
                  <c:v>0</c:v>
                </c:pt>
              </c:numCache>
            </c:numRef>
          </c:val>
          <c:extLst>
            <c:ext xmlns:c16="http://schemas.microsoft.com/office/drawing/2014/chart" uri="{C3380CC4-5D6E-409C-BE32-E72D297353CC}">
              <c16:uniqueId val="{00000002-B305-4115-9AC5-5B8EE8D29472}"/>
            </c:ext>
          </c:extLst>
        </c:ser>
        <c:ser>
          <c:idx val="3"/>
          <c:order val="3"/>
          <c:tx>
            <c:strRef>
              <c:f>'Health Facility 7'!$BL$11</c:f>
              <c:strCache>
                <c:ptCount val="1"/>
                <c:pt idx="0">
                  <c:v>Some documents were missing when the report was prepared</c:v>
                </c:pt>
              </c:strCache>
            </c:strRef>
          </c:tx>
          <c:spPr>
            <a:solidFill>
              <a:schemeClr val="accent4"/>
            </a:solidFill>
            <a:ln>
              <a:noFill/>
            </a:ln>
            <a:effectLst/>
          </c:spPr>
          <c:invertIfNegative val="0"/>
          <c:cat>
            <c:strRef>
              <c:f>'Health Facility 7'!$BH$12:$BH$14</c:f>
              <c:strCache>
                <c:ptCount val="3"/>
                <c:pt idx="0">
                  <c:v>Select indicator</c:v>
                </c:pt>
                <c:pt idx="1">
                  <c:v>Select indicator</c:v>
                </c:pt>
                <c:pt idx="2">
                  <c:v>Select indicator</c:v>
                </c:pt>
              </c:strCache>
            </c:strRef>
          </c:cat>
          <c:val>
            <c:numRef>
              <c:f>'Health Facility 7'!$BL$12:$BL$14</c:f>
              <c:numCache>
                <c:formatCode>General</c:formatCode>
                <c:ptCount val="3"/>
                <c:pt idx="0">
                  <c:v>0</c:v>
                </c:pt>
                <c:pt idx="1">
                  <c:v>0</c:v>
                </c:pt>
                <c:pt idx="2">
                  <c:v>0</c:v>
                </c:pt>
              </c:numCache>
            </c:numRef>
          </c:val>
          <c:extLst>
            <c:ext xmlns:c16="http://schemas.microsoft.com/office/drawing/2014/chart" uri="{C3380CC4-5D6E-409C-BE32-E72D297353CC}">
              <c16:uniqueId val="{00000003-B305-4115-9AC5-5B8EE8D29472}"/>
            </c:ext>
          </c:extLst>
        </c:ser>
        <c:ser>
          <c:idx val="4"/>
          <c:order val="4"/>
          <c:tx>
            <c:strRef>
              <c:f>'Health Facility 7'!$BM$11</c:f>
              <c:strCache>
                <c:ptCount val="1"/>
                <c:pt idx="0">
                  <c:v>Some documents are now missing</c:v>
                </c:pt>
              </c:strCache>
            </c:strRef>
          </c:tx>
          <c:spPr>
            <a:solidFill>
              <a:schemeClr val="accent5"/>
            </a:solidFill>
            <a:ln>
              <a:noFill/>
            </a:ln>
            <a:effectLst/>
          </c:spPr>
          <c:invertIfNegative val="0"/>
          <c:cat>
            <c:strRef>
              <c:f>'Health Facility 7'!$BH$12:$BH$14</c:f>
              <c:strCache>
                <c:ptCount val="3"/>
                <c:pt idx="0">
                  <c:v>Select indicator</c:v>
                </c:pt>
                <c:pt idx="1">
                  <c:v>Select indicator</c:v>
                </c:pt>
                <c:pt idx="2">
                  <c:v>Select indicator</c:v>
                </c:pt>
              </c:strCache>
            </c:strRef>
          </c:cat>
          <c:val>
            <c:numRef>
              <c:f>'Health Facility 7'!$BM$12:$BM$14</c:f>
              <c:numCache>
                <c:formatCode>General</c:formatCode>
                <c:ptCount val="3"/>
                <c:pt idx="0">
                  <c:v>0</c:v>
                </c:pt>
                <c:pt idx="1">
                  <c:v>0</c:v>
                </c:pt>
                <c:pt idx="2">
                  <c:v>0</c:v>
                </c:pt>
              </c:numCache>
            </c:numRef>
          </c:val>
          <c:extLst>
            <c:ext xmlns:c16="http://schemas.microsoft.com/office/drawing/2014/chart" uri="{C3380CC4-5D6E-409C-BE32-E72D297353CC}">
              <c16:uniqueId val="{00000004-B305-4115-9AC5-5B8EE8D29472}"/>
            </c:ext>
          </c:extLst>
        </c:ser>
        <c:ser>
          <c:idx val="5"/>
          <c:order val="5"/>
          <c:tx>
            <c:strRef>
              <c:f>'Health Facility 7'!$BN$11</c:f>
              <c:strCache>
                <c:ptCount val="1"/>
                <c:pt idx="0">
                  <c:v>Other</c:v>
                </c:pt>
              </c:strCache>
            </c:strRef>
          </c:tx>
          <c:spPr>
            <a:solidFill>
              <a:schemeClr val="accent6"/>
            </a:solidFill>
            <a:ln>
              <a:noFill/>
            </a:ln>
            <a:effectLst/>
          </c:spPr>
          <c:invertIfNegative val="0"/>
          <c:cat>
            <c:strRef>
              <c:f>'Health Facility 7'!$BH$12:$BH$14</c:f>
              <c:strCache>
                <c:ptCount val="3"/>
                <c:pt idx="0">
                  <c:v>Select indicator</c:v>
                </c:pt>
                <c:pt idx="1">
                  <c:v>Select indicator</c:v>
                </c:pt>
                <c:pt idx="2">
                  <c:v>Select indicator</c:v>
                </c:pt>
              </c:strCache>
            </c:strRef>
          </c:cat>
          <c:val>
            <c:numRef>
              <c:f>'Health Facility 7'!$BN$12:$BN$14</c:f>
              <c:numCache>
                <c:formatCode>General</c:formatCode>
                <c:ptCount val="3"/>
                <c:pt idx="0">
                  <c:v>0</c:v>
                </c:pt>
                <c:pt idx="1">
                  <c:v>0</c:v>
                </c:pt>
                <c:pt idx="2">
                  <c:v>0</c:v>
                </c:pt>
              </c:numCache>
            </c:numRef>
          </c:val>
          <c:extLst>
            <c:ext xmlns:c16="http://schemas.microsoft.com/office/drawing/2014/chart" uri="{C3380CC4-5D6E-409C-BE32-E72D297353CC}">
              <c16:uniqueId val="{00000005-B305-4115-9AC5-5B8EE8D29472}"/>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7'!$AR$23</c:f>
              <c:strCache>
                <c:ptCount val="1"/>
                <c:pt idx="0">
                  <c:v>Cross check 3</c:v>
                </c:pt>
              </c:strCache>
            </c:strRef>
          </c:tx>
          <c:spPr>
            <a:solidFill>
              <a:schemeClr val="accent1"/>
            </a:solidFill>
            <a:ln>
              <a:noFill/>
            </a:ln>
            <a:effectLst/>
          </c:spPr>
          <c:invertIfNegative val="0"/>
          <c:cat>
            <c:strRef>
              <c:f>'Health Facility 7'!$AO$23:$AO$23</c:f>
              <c:strCache>
                <c:ptCount val="1"/>
                <c:pt idx="0">
                  <c:v>C — Malaria case register : ACT stock management log (quality target:  &gt;=90%, &lt;=110%)</c:v>
                </c:pt>
              </c:strCache>
            </c:strRef>
          </c:cat>
          <c:val>
            <c:numRef>
              <c:f>'Health Facility 7'!$AP$23:$AP$23</c:f>
              <c:numCache>
                <c:formatCode>0.00</c:formatCode>
                <c:ptCount val="1"/>
                <c:pt idx="0">
                  <c:v>0</c:v>
                </c:pt>
              </c:numCache>
            </c:numRef>
          </c:val>
          <c:extLst>
            <c:ext xmlns:c16="http://schemas.microsoft.com/office/drawing/2014/chart" uri="{C3380CC4-5D6E-409C-BE32-E72D297353CC}">
              <c16:uniqueId val="{00000000-CA64-412A-A3E8-9E4F2684B0BC}"/>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7'!$AN$25</c:f>
              <c:strCache>
                <c:ptCount val="1"/>
                <c:pt idx="0">
                  <c:v>Consistency over time: Select type: Select indicator</c:v>
                </c:pt>
              </c:strCache>
            </c:strRef>
          </c:tx>
          <c:cat>
            <c:strRef>
              <c:f>'Health Facility 7'!$AN$26:$AQ$26</c:f>
              <c:strCache>
                <c:ptCount val="4"/>
                <c:pt idx="0">
                  <c:v>-</c:v>
                </c:pt>
                <c:pt idx="1">
                  <c:v>-</c:v>
                </c:pt>
                <c:pt idx="2">
                  <c:v>-</c:v>
                </c:pt>
                <c:pt idx="3">
                  <c:v>-</c:v>
                </c:pt>
              </c:strCache>
            </c:strRef>
          </c:cat>
          <c:val>
            <c:numRef>
              <c:f>'Health Facility 7'!$AN$27:$AQ$27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2C67-4E8C-B1C0-B4B3BD03F290}"/>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8'!$AO$9</c:f>
              <c:strCache>
                <c:ptCount val="1"/>
                <c:pt idx="0">
                  <c:v>Reporting performance &amp; Readiness to provide quality data</c:v>
                </c:pt>
              </c:strCache>
            </c:strRef>
          </c:tx>
          <c:spPr>
            <a:solidFill>
              <a:schemeClr val="accent1"/>
            </a:solidFill>
            <a:ln>
              <a:noFill/>
            </a:ln>
            <a:effectLst/>
          </c:spPr>
          <c:invertIfNegative val="0"/>
          <c:cat>
            <c:strRef>
              <c:f>'Health Facility 8'!$AO$11:$AU$11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8'!$AO$12:$AU$12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ECF5-476C-8226-27338AF6147D}"/>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8'!$AP$13</c:f>
              <c:strCache>
                <c:ptCount val="1"/>
                <c:pt idx="0">
                  <c:v>VF Monthly report</c:v>
                </c:pt>
              </c:strCache>
            </c:strRef>
          </c:tx>
          <c:spPr>
            <a:solidFill>
              <a:schemeClr val="accent1"/>
            </a:solidFill>
            <a:ln>
              <a:noFill/>
            </a:ln>
            <a:effectLst/>
          </c:spPr>
          <c:invertIfNegative val="0"/>
          <c:cat>
            <c:strRef>
              <c:f>'Health Facility 8'!$AO$14:$AO$16</c:f>
              <c:strCache>
                <c:ptCount val="3"/>
                <c:pt idx="0">
                  <c:v>Select indicator</c:v>
                </c:pt>
                <c:pt idx="1">
                  <c:v>Select indicator</c:v>
                </c:pt>
                <c:pt idx="2">
                  <c:v>Select indicator</c:v>
                </c:pt>
              </c:strCache>
            </c:strRef>
          </c:cat>
          <c:val>
            <c:numRef>
              <c:f>'Health Facility 8'!$AP$14:$AP$16</c:f>
              <c:numCache>
                <c:formatCode>0.00</c:formatCode>
                <c:ptCount val="3"/>
                <c:pt idx="0">
                  <c:v>0</c:v>
                </c:pt>
                <c:pt idx="1">
                  <c:v>0</c:v>
                </c:pt>
                <c:pt idx="2">
                  <c:v>0</c:v>
                </c:pt>
              </c:numCache>
            </c:numRef>
          </c:val>
          <c:extLst>
            <c:ext xmlns:c16="http://schemas.microsoft.com/office/drawing/2014/chart" uri="{C3380CC4-5D6E-409C-BE32-E72D297353CC}">
              <c16:uniqueId val="{00000000-6552-46B1-B743-8AA6CB7DB699}"/>
            </c:ext>
          </c:extLst>
        </c:ser>
        <c:ser>
          <c:idx val="1"/>
          <c:order val="1"/>
          <c:tx>
            <c:strRef>
              <c:f>'Health Facility 8'!$AQ$13</c:f>
              <c:strCache>
                <c:ptCount val="1"/>
                <c:pt idx="0">
                  <c:v>VF HMIS</c:v>
                </c:pt>
              </c:strCache>
            </c:strRef>
          </c:tx>
          <c:spPr>
            <a:solidFill>
              <a:schemeClr val="accent2"/>
            </a:solidFill>
            <a:ln>
              <a:noFill/>
            </a:ln>
            <a:effectLst/>
          </c:spPr>
          <c:invertIfNegative val="0"/>
          <c:cat>
            <c:strRef>
              <c:f>'Health Facility 8'!$AO$14:$AO$16</c:f>
              <c:strCache>
                <c:ptCount val="3"/>
                <c:pt idx="0">
                  <c:v>Select indicator</c:v>
                </c:pt>
                <c:pt idx="1">
                  <c:v>Select indicator</c:v>
                </c:pt>
                <c:pt idx="2">
                  <c:v>Select indicator</c:v>
                </c:pt>
              </c:strCache>
            </c:strRef>
          </c:cat>
          <c:val>
            <c:numRef>
              <c:f>'Health Facility 8'!$AQ$14:$AQ$16</c:f>
              <c:numCache>
                <c:formatCode>0.00</c:formatCode>
                <c:ptCount val="3"/>
                <c:pt idx="0">
                  <c:v>0</c:v>
                </c:pt>
                <c:pt idx="1">
                  <c:v>0</c:v>
                </c:pt>
                <c:pt idx="2">
                  <c:v>0</c:v>
                </c:pt>
              </c:numCache>
            </c:numRef>
          </c:val>
          <c:extLst>
            <c:ext xmlns:c16="http://schemas.microsoft.com/office/drawing/2014/chart" uri="{C3380CC4-5D6E-409C-BE32-E72D297353CC}">
              <c16:uniqueId val="{00000001-6552-46B1-B743-8AA6CB7DB699}"/>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8'!$AR$21</c:f>
              <c:strCache>
                <c:ptCount val="1"/>
                <c:pt idx="0">
                  <c:v>Cross checks 1 &amp; 2</c:v>
                </c:pt>
              </c:strCache>
            </c:strRef>
          </c:tx>
          <c:spPr>
            <a:solidFill>
              <a:schemeClr val="accent1"/>
            </a:solidFill>
            <a:ln>
              <a:noFill/>
            </a:ln>
            <a:effectLst/>
          </c:spPr>
          <c:invertIfNegative val="0"/>
          <c:cat>
            <c:strRef>
              <c:f>'Health Facility 8'!$AO$21:$AO$22</c:f>
              <c:strCache>
                <c:ptCount val="2"/>
                <c:pt idx="0">
                  <c:v>A — Malaria case register : Laboratory register (quality target = 90%)</c:v>
                </c:pt>
                <c:pt idx="1">
                  <c:v>B — Malaria case register : Pharmacy dispensation log (quality target = 90%)</c:v>
                </c:pt>
              </c:strCache>
            </c:strRef>
          </c:cat>
          <c:val>
            <c:numRef>
              <c:f>'Health Facility 8'!$AP$21:$AP$22</c:f>
              <c:numCache>
                <c:formatCode>0.00</c:formatCode>
                <c:ptCount val="2"/>
                <c:pt idx="0">
                  <c:v>0</c:v>
                </c:pt>
                <c:pt idx="1">
                  <c:v>0</c:v>
                </c:pt>
              </c:numCache>
            </c:numRef>
          </c:val>
          <c:extLst>
            <c:ext xmlns:c16="http://schemas.microsoft.com/office/drawing/2014/chart" uri="{C3380CC4-5D6E-409C-BE32-E72D297353CC}">
              <c16:uniqueId val="{00000000-3BAE-45B2-83F3-26AA2AE56390}"/>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8'!$BI$11</c:f>
              <c:strCache>
                <c:ptCount val="1"/>
                <c:pt idx="0">
                  <c:v>No discrepancy</c:v>
                </c:pt>
              </c:strCache>
            </c:strRef>
          </c:tx>
          <c:spPr>
            <a:solidFill>
              <a:schemeClr val="accent1"/>
            </a:solidFill>
            <a:ln>
              <a:noFill/>
            </a:ln>
            <a:effectLst/>
          </c:spPr>
          <c:invertIfNegative val="0"/>
          <c:cat>
            <c:strRef>
              <c:f>'Health Facility 8'!$BH$12:$BH$14</c:f>
              <c:strCache>
                <c:ptCount val="3"/>
                <c:pt idx="0">
                  <c:v>Select indicator</c:v>
                </c:pt>
                <c:pt idx="1">
                  <c:v>Select indicator</c:v>
                </c:pt>
                <c:pt idx="2">
                  <c:v>Select indicator</c:v>
                </c:pt>
              </c:strCache>
            </c:strRef>
          </c:cat>
          <c:val>
            <c:numRef>
              <c:f>'Health Facility 8'!$BI$12:$BI$14</c:f>
              <c:numCache>
                <c:formatCode>General</c:formatCode>
                <c:ptCount val="3"/>
                <c:pt idx="0">
                  <c:v>0</c:v>
                </c:pt>
                <c:pt idx="1">
                  <c:v>0</c:v>
                </c:pt>
                <c:pt idx="2">
                  <c:v>0</c:v>
                </c:pt>
              </c:numCache>
            </c:numRef>
          </c:val>
          <c:extLst>
            <c:ext xmlns:c16="http://schemas.microsoft.com/office/drawing/2014/chart" uri="{C3380CC4-5D6E-409C-BE32-E72D297353CC}">
              <c16:uniqueId val="{00000000-0B7A-46F4-9606-EE25D3095D87}"/>
            </c:ext>
          </c:extLst>
        </c:ser>
        <c:ser>
          <c:idx val="1"/>
          <c:order val="1"/>
          <c:tx>
            <c:strRef>
              <c:f>'Health Facility 8'!$BJ$11</c:f>
              <c:strCache>
                <c:ptCount val="1"/>
                <c:pt idx="0">
                  <c:v>Arithmetic errors</c:v>
                </c:pt>
              </c:strCache>
            </c:strRef>
          </c:tx>
          <c:spPr>
            <a:solidFill>
              <a:schemeClr val="accent2"/>
            </a:solidFill>
            <a:ln>
              <a:noFill/>
            </a:ln>
            <a:effectLst/>
          </c:spPr>
          <c:invertIfNegative val="0"/>
          <c:cat>
            <c:strRef>
              <c:f>'Health Facility 8'!$BH$12:$BH$14</c:f>
              <c:strCache>
                <c:ptCount val="3"/>
                <c:pt idx="0">
                  <c:v>Select indicator</c:v>
                </c:pt>
                <c:pt idx="1">
                  <c:v>Select indicator</c:v>
                </c:pt>
                <c:pt idx="2">
                  <c:v>Select indicator</c:v>
                </c:pt>
              </c:strCache>
            </c:strRef>
          </c:cat>
          <c:val>
            <c:numRef>
              <c:f>'Health Facility 8'!$BJ$12:$BJ$14</c:f>
              <c:numCache>
                <c:formatCode>General</c:formatCode>
                <c:ptCount val="3"/>
                <c:pt idx="0">
                  <c:v>0</c:v>
                </c:pt>
                <c:pt idx="1">
                  <c:v>0</c:v>
                </c:pt>
                <c:pt idx="2">
                  <c:v>0</c:v>
                </c:pt>
              </c:numCache>
            </c:numRef>
          </c:val>
          <c:extLst>
            <c:ext xmlns:c16="http://schemas.microsoft.com/office/drawing/2014/chart" uri="{C3380CC4-5D6E-409C-BE32-E72D297353CC}">
              <c16:uniqueId val="{00000001-0B7A-46F4-9606-EE25D3095D87}"/>
            </c:ext>
          </c:extLst>
        </c:ser>
        <c:ser>
          <c:idx val="2"/>
          <c:order val="2"/>
          <c:tx>
            <c:strRef>
              <c:f>'Health Facility 8'!$BK$11</c:f>
              <c:strCache>
                <c:ptCount val="1"/>
                <c:pt idx="0">
                  <c:v>Transcription errors</c:v>
                </c:pt>
              </c:strCache>
            </c:strRef>
          </c:tx>
          <c:spPr>
            <a:solidFill>
              <a:schemeClr val="accent3"/>
            </a:solidFill>
            <a:ln>
              <a:noFill/>
            </a:ln>
            <a:effectLst/>
          </c:spPr>
          <c:invertIfNegative val="0"/>
          <c:cat>
            <c:strRef>
              <c:f>'Health Facility 8'!$BH$12:$BH$14</c:f>
              <c:strCache>
                <c:ptCount val="3"/>
                <c:pt idx="0">
                  <c:v>Select indicator</c:v>
                </c:pt>
                <c:pt idx="1">
                  <c:v>Select indicator</c:v>
                </c:pt>
                <c:pt idx="2">
                  <c:v>Select indicator</c:v>
                </c:pt>
              </c:strCache>
            </c:strRef>
          </c:cat>
          <c:val>
            <c:numRef>
              <c:f>'Health Facility 8'!$BK$12:$BK$14</c:f>
              <c:numCache>
                <c:formatCode>General</c:formatCode>
                <c:ptCount val="3"/>
                <c:pt idx="0">
                  <c:v>0</c:v>
                </c:pt>
                <c:pt idx="1">
                  <c:v>0</c:v>
                </c:pt>
                <c:pt idx="2">
                  <c:v>0</c:v>
                </c:pt>
              </c:numCache>
            </c:numRef>
          </c:val>
          <c:extLst>
            <c:ext xmlns:c16="http://schemas.microsoft.com/office/drawing/2014/chart" uri="{C3380CC4-5D6E-409C-BE32-E72D297353CC}">
              <c16:uniqueId val="{00000002-0B7A-46F4-9606-EE25D3095D87}"/>
            </c:ext>
          </c:extLst>
        </c:ser>
        <c:ser>
          <c:idx val="3"/>
          <c:order val="3"/>
          <c:tx>
            <c:strRef>
              <c:f>'Health Facility 8'!$BL$11</c:f>
              <c:strCache>
                <c:ptCount val="1"/>
                <c:pt idx="0">
                  <c:v>Some documents were missing when the report was prepared</c:v>
                </c:pt>
              </c:strCache>
            </c:strRef>
          </c:tx>
          <c:spPr>
            <a:solidFill>
              <a:schemeClr val="accent4"/>
            </a:solidFill>
            <a:ln>
              <a:noFill/>
            </a:ln>
            <a:effectLst/>
          </c:spPr>
          <c:invertIfNegative val="0"/>
          <c:cat>
            <c:strRef>
              <c:f>'Health Facility 8'!$BH$12:$BH$14</c:f>
              <c:strCache>
                <c:ptCount val="3"/>
                <c:pt idx="0">
                  <c:v>Select indicator</c:v>
                </c:pt>
                <c:pt idx="1">
                  <c:v>Select indicator</c:v>
                </c:pt>
                <c:pt idx="2">
                  <c:v>Select indicator</c:v>
                </c:pt>
              </c:strCache>
            </c:strRef>
          </c:cat>
          <c:val>
            <c:numRef>
              <c:f>'Health Facility 8'!$BL$12:$BL$14</c:f>
              <c:numCache>
                <c:formatCode>General</c:formatCode>
                <c:ptCount val="3"/>
                <c:pt idx="0">
                  <c:v>0</c:v>
                </c:pt>
                <c:pt idx="1">
                  <c:v>0</c:v>
                </c:pt>
                <c:pt idx="2">
                  <c:v>0</c:v>
                </c:pt>
              </c:numCache>
            </c:numRef>
          </c:val>
          <c:extLst>
            <c:ext xmlns:c16="http://schemas.microsoft.com/office/drawing/2014/chart" uri="{C3380CC4-5D6E-409C-BE32-E72D297353CC}">
              <c16:uniqueId val="{00000003-0B7A-46F4-9606-EE25D3095D87}"/>
            </c:ext>
          </c:extLst>
        </c:ser>
        <c:ser>
          <c:idx val="4"/>
          <c:order val="4"/>
          <c:tx>
            <c:strRef>
              <c:f>'Health Facility 8'!$BM$11</c:f>
              <c:strCache>
                <c:ptCount val="1"/>
                <c:pt idx="0">
                  <c:v>Some documents are now missing</c:v>
                </c:pt>
              </c:strCache>
            </c:strRef>
          </c:tx>
          <c:spPr>
            <a:solidFill>
              <a:schemeClr val="accent5"/>
            </a:solidFill>
            <a:ln>
              <a:noFill/>
            </a:ln>
            <a:effectLst/>
          </c:spPr>
          <c:invertIfNegative val="0"/>
          <c:cat>
            <c:strRef>
              <c:f>'Health Facility 8'!$BH$12:$BH$14</c:f>
              <c:strCache>
                <c:ptCount val="3"/>
                <c:pt idx="0">
                  <c:v>Select indicator</c:v>
                </c:pt>
                <c:pt idx="1">
                  <c:v>Select indicator</c:v>
                </c:pt>
                <c:pt idx="2">
                  <c:v>Select indicator</c:v>
                </c:pt>
              </c:strCache>
            </c:strRef>
          </c:cat>
          <c:val>
            <c:numRef>
              <c:f>'Health Facility 8'!$BM$12:$BM$14</c:f>
              <c:numCache>
                <c:formatCode>General</c:formatCode>
                <c:ptCount val="3"/>
                <c:pt idx="0">
                  <c:v>0</c:v>
                </c:pt>
                <c:pt idx="1">
                  <c:v>0</c:v>
                </c:pt>
                <c:pt idx="2">
                  <c:v>0</c:v>
                </c:pt>
              </c:numCache>
            </c:numRef>
          </c:val>
          <c:extLst>
            <c:ext xmlns:c16="http://schemas.microsoft.com/office/drawing/2014/chart" uri="{C3380CC4-5D6E-409C-BE32-E72D297353CC}">
              <c16:uniqueId val="{00000004-0B7A-46F4-9606-EE25D3095D87}"/>
            </c:ext>
          </c:extLst>
        </c:ser>
        <c:ser>
          <c:idx val="5"/>
          <c:order val="5"/>
          <c:tx>
            <c:strRef>
              <c:f>'Health Facility 8'!$BN$11</c:f>
              <c:strCache>
                <c:ptCount val="1"/>
                <c:pt idx="0">
                  <c:v>Other</c:v>
                </c:pt>
              </c:strCache>
            </c:strRef>
          </c:tx>
          <c:spPr>
            <a:solidFill>
              <a:schemeClr val="accent6"/>
            </a:solidFill>
            <a:ln>
              <a:noFill/>
            </a:ln>
            <a:effectLst/>
          </c:spPr>
          <c:invertIfNegative val="0"/>
          <c:cat>
            <c:strRef>
              <c:f>'Health Facility 8'!$BH$12:$BH$14</c:f>
              <c:strCache>
                <c:ptCount val="3"/>
                <c:pt idx="0">
                  <c:v>Select indicator</c:v>
                </c:pt>
                <c:pt idx="1">
                  <c:v>Select indicator</c:v>
                </c:pt>
                <c:pt idx="2">
                  <c:v>Select indicator</c:v>
                </c:pt>
              </c:strCache>
            </c:strRef>
          </c:cat>
          <c:val>
            <c:numRef>
              <c:f>'Health Facility 8'!$BN$12:$BN$14</c:f>
              <c:numCache>
                <c:formatCode>General</c:formatCode>
                <c:ptCount val="3"/>
                <c:pt idx="0">
                  <c:v>0</c:v>
                </c:pt>
                <c:pt idx="1">
                  <c:v>0</c:v>
                </c:pt>
                <c:pt idx="2">
                  <c:v>0</c:v>
                </c:pt>
              </c:numCache>
            </c:numRef>
          </c:val>
          <c:extLst>
            <c:ext xmlns:c16="http://schemas.microsoft.com/office/drawing/2014/chart" uri="{C3380CC4-5D6E-409C-BE32-E72D297353CC}">
              <c16:uniqueId val="{00000005-0B7A-46F4-9606-EE25D3095D87}"/>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8'!$AR$23</c:f>
              <c:strCache>
                <c:ptCount val="1"/>
                <c:pt idx="0">
                  <c:v>Cross check 3</c:v>
                </c:pt>
              </c:strCache>
            </c:strRef>
          </c:tx>
          <c:spPr>
            <a:solidFill>
              <a:schemeClr val="accent1"/>
            </a:solidFill>
            <a:ln>
              <a:noFill/>
            </a:ln>
            <a:effectLst/>
          </c:spPr>
          <c:invertIfNegative val="0"/>
          <c:cat>
            <c:strRef>
              <c:f>'Health Facility 8'!$AO$23:$AO$23</c:f>
              <c:strCache>
                <c:ptCount val="1"/>
                <c:pt idx="0">
                  <c:v>C — Malaria case register : ACT stock management log (quality target:  &gt;=90%, &lt;=110%)</c:v>
                </c:pt>
              </c:strCache>
            </c:strRef>
          </c:cat>
          <c:val>
            <c:numRef>
              <c:f>'Health Facility 8'!$AP$23:$AP$23</c:f>
              <c:numCache>
                <c:formatCode>0.00</c:formatCode>
                <c:ptCount val="1"/>
                <c:pt idx="0">
                  <c:v>0</c:v>
                </c:pt>
              </c:numCache>
            </c:numRef>
          </c:val>
          <c:extLst>
            <c:ext xmlns:c16="http://schemas.microsoft.com/office/drawing/2014/chart" uri="{C3380CC4-5D6E-409C-BE32-E72D297353CC}">
              <c16:uniqueId val="{00000000-1BDB-41A6-A0F0-35B956E4A937}"/>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8'!$AN$25</c:f>
              <c:strCache>
                <c:ptCount val="1"/>
                <c:pt idx="0">
                  <c:v>Consistency over time: Select type: Select indicator</c:v>
                </c:pt>
              </c:strCache>
            </c:strRef>
          </c:tx>
          <c:cat>
            <c:strRef>
              <c:f>'Health Facility 8'!$AN$26:$AQ$26</c:f>
              <c:strCache>
                <c:ptCount val="4"/>
                <c:pt idx="0">
                  <c:v>-</c:v>
                </c:pt>
                <c:pt idx="1">
                  <c:v>-</c:v>
                </c:pt>
                <c:pt idx="2">
                  <c:v>-</c:v>
                </c:pt>
                <c:pt idx="3">
                  <c:v>-</c:v>
                </c:pt>
              </c:strCache>
            </c:strRef>
          </c:cat>
          <c:val>
            <c:numRef>
              <c:f>'Health Facility 8'!$AN$27:$AQ$27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3751-4074-BF30-60B69C650308}"/>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9'!$AO$9</c:f>
              <c:strCache>
                <c:ptCount val="1"/>
                <c:pt idx="0">
                  <c:v>Reporting performance &amp; Readiness to provide quality data</c:v>
                </c:pt>
              </c:strCache>
            </c:strRef>
          </c:tx>
          <c:spPr>
            <a:solidFill>
              <a:schemeClr val="accent1"/>
            </a:solidFill>
            <a:ln>
              <a:noFill/>
            </a:ln>
            <a:effectLst/>
          </c:spPr>
          <c:invertIfNegative val="0"/>
          <c:cat>
            <c:strRef>
              <c:f>'Health Facility 9'!$AO$11:$AU$11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9'!$AO$12:$AU$12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9DD7-47CF-8C92-C5843E8F0368}"/>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9'!$AP$13</c:f>
              <c:strCache>
                <c:ptCount val="1"/>
                <c:pt idx="0">
                  <c:v>VF Monthly report</c:v>
                </c:pt>
              </c:strCache>
            </c:strRef>
          </c:tx>
          <c:spPr>
            <a:solidFill>
              <a:schemeClr val="accent1"/>
            </a:solidFill>
            <a:ln>
              <a:noFill/>
            </a:ln>
            <a:effectLst/>
          </c:spPr>
          <c:invertIfNegative val="0"/>
          <c:cat>
            <c:strRef>
              <c:f>'Health Facility 9'!$AO$14:$AO$16</c:f>
              <c:strCache>
                <c:ptCount val="3"/>
                <c:pt idx="0">
                  <c:v>Select indicator</c:v>
                </c:pt>
                <c:pt idx="1">
                  <c:v>Select indicator</c:v>
                </c:pt>
                <c:pt idx="2">
                  <c:v>Select indicator</c:v>
                </c:pt>
              </c:strCache>
            </c:strRef>
          </c:cat>
          <c:val>
            <c:numRef>
              <c:f>'Health Facility 9'!$AP$14:$AP$16</c:f>
              <c:numCache>
                <c:formatCode>0.00</c:formatCode>
                <c:ptCount val="3"/>
                <c:pt idx="0">
                  <c:v>0</c:v>
                </c:pt>
                <c:pt idx="1">
                  <c:v>0</c:v>
                </c:pt>
                <c:pt idx="2">
                  <c:v>0</c:v>
                </c:pt>
              </c:numCache>
            </c:numRef>
          </c:val>
          <c:extLst>
            <c:ext xmlns:c16="http://schemas.microsoft.com/office/drawing/2014/chart" uri="{C3380CC4-5D6E-409C-BE32-E72D297353CC}">
              <c16:uniqueId val="{00000000-7B6B-486A-88B3-661E82683347}"/>
            </c:ext>
          </c:extLst>
        </c:ser>
        <c:ser>
          <c:idx val="1"/>
          <c:order val="1"/>
          <c:tx>
            <c:strRef>
              <c:f>'Health Facility 9'!$AQ$13</c:f>
              <c:strCache>
                <c:ptCount val="1"/>
                <c:pt idx="0">
                  <c:v>VF HMIS</c:v>
                </c:pt>
              </c:strCache>
            </c:strRef>
          </c:tx>
          <c:spPr>
            <a:solidFill>
              <a:schemeClr val="accent2"/>
            </a:solidFill>
            <a:ln>
              <a:noFill/>
            </a:ln>
            <a:effectLst/>
          </c:spPr>
          <c:invertIfNegative val="0"/>
          <c:cat>
            <c:strRef>
              <c:f>'Health Facility 9'!$AO$14:$AO$16</c:f>
              <c:strCache>
                <c:ptCount val="3"/>
                <c:pt idx="0">
                  <c:v>Select indicator</c:v>
                </c:pt>
                <c:pt idx="1">
                  <c:v>Select indicator</c:v>
                </c:pt>
                <c:pt idx="2">
                  <c:v>Select indicator</c:v>
                </c:pt>
              </c:strCache>
            </c:strRef>
          </c:cat>
          <c:val>
            <c:numRef>
              <c:f>'Health Facility 9'!$AQ$14:$AQ$16</c:f>
              <c:numCache>
                <c:formatCode>0.00</c:formatCode>
                <c:ptCount val="3"/>
                <c:pt idx="0">
                  <c:v>0</c:v>
                </c:pt>
                <c:pt idx="1">
                  <c:v>0</c:v>
                </c:pt>
                <c:pt idx="2">
                  <c:v>0</c:v>
                </c:pt>
              </c:numCache>
            </c:numRef>
          </c:val>
          <c:extLst>
            <c:ext xmlns:c16="http://schemas.microsoft.com/office/drawing/2014/chart" uri="{C3380CC4-5D6E-409C-BE32-E72D297353CC}">
              <c16:uniqueId val="{00000001-7B6B-486A-88B3-661E82683347}"/>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9'!$AR$21</c:f>
              <c:strCache>
                <c:ptCount val="1"/>
                <c:pt idx="0">
                  <c:v>Cross checks 1 &amp; 2</c:v>
                </c:pt>
              </c:strCache>
            </c:strRef>
          </c:tx>
          <c:spPr>
            <a:solidFill>
              <a:schemeClr val="accent1"/>
            </a:solidFill>
            <a:ln>
              <a:noFill/>
            </a:ln>
            <a:effectLst/>
          </c:spPr>
          <c:invertIfNegative val="0"/>
          <c:cat>
            <c:strRef>
              <c:f>'Health Facility 9'!$AO$21:$AO$22</c:f>
              <c:strCache>
                <c:ptCount val="2"/>
                <c:pt idx="0">
                  <c:v>A — Malaria case register : Laboratory register (quality target = 90%)</c:v>
                </c:pt>
                <c:pt idx="1">
                  <c:v>B — Malaria case register : Pharmacy dispensation log (quality target = 90%)</c:v>
                </c:pt>
              </c:strCache>
            </c:strRef>
          </c:cat>
          <c:val>
            <c:numRef>
              <c:f>'Health Facility 9'!$AP$21:$AP$22</c:f>
              <c:numCache>
                <c:formatCode>0.00</c:formatCode>
                <c:ptCount val="2"/>
                <c:pt idx="0">
                  <c:v>0</c:v>
                </c:pt>
                <c:pt idx="1">
                  <c:v>0</c:v>
                </c:pt>
              </c:numCache>
            </c:numRef>
          </c:val>
          <c:extLst>
            <c:ext xmlns:c16="http://schemas.microsoft.com/office/drawing/2014/chart" uri="{C3380CC4-5D6E-409C-BE32-E72D297353CC}">
              <c16:uniqueId val="{00000000-EAA5-481F-A8D5-979BAD461698}"/>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9'!$BI$11</c:f>
              <c:strCache>
                <c:ptCount val="1"/>
                <c:pt idx="0">
                  <c:v>No discrepancy</c:v>
                </c:pt>
              </c:strCache>
            </c:strRef>
          </c:tx>
          <c:spPr>
            <a:solidFill>
              <a:schemeClr val="accent1"/>
            </a:solidFill>
            <a:ln>
              <a:noFill/>
            </a:ln>
            <a:effectLst/>
          </c:spPr>
          <c:invertIfNegative val="0"/>
          <c:cat>
            <c:strRef>
              <c:f>'Health Facility 9'!$BH$12:$BH$14</c:f>
              <c:strCache>
                <c:ptCount val="3"/>
                <c:pt idx="0">
                  <c:v>Select indicator</c:v>
                </c:pt>
                <c:pt idx="1">
                  <c:v>Select indicator</c:v>
                </c:pt>
                <c:pt idx="2">
                  <c:v>Select indicator</c:v>
                </c:pt>
              </c:strCache>
            </c:strRef>
          </c:cat>
          <c:val>
            <c:numRef>
              <c:f>'Health Facility 9'!$BI$12:$BI$14</c:f>
              <c:numCache>
                <c:formatCode>General</c:formatCode>
                <c:ptCount val="3"/>
                <c:pt idx="0">
                  <c:v>0</c:v>
                </c:pt>
                <c:pt idx="1">
                  <c:v>0</c:v>
                </c:pt>
                <c:pt idx="2">
                  <c:v>0</c:v>
                </c:pt>
              </c:numCache>
            </c:numRef>
          </c:val>
          <c:extLst>
            <c:ext xmlns:c16="http://schemas.microsoft.com/office/drawing/2014/chart" uri="{C3380CC4-5D6E-409C-BE32-E72D297353CC}">
              <c16:uniqueId val="{00000000-C6E5-464F-9AD0-C41FC51C8F31}"/>
            </c:ext>
          </c:extLst>
        </c:ser>
        <c:ser>
          <c:idx val="1"/>
          <c:order val="1"/>
          <c:tx>
            <c:strRef>
              <c:f>'Health Facility 9'!$BJ$11</c:f>
              <c:strCache>
                <c:ptCount val="1"/>
                <c:pt idx="0">
                  <c:v>Arithematic errors</c:v>
                </c:pt>
              </c:strCache>
            </c:strRef>
          </c:tx>
          <c:spPr>
            <a:solidFill>
              <a:schemeClr val="accent2"/>
            </a:solidFill>
            <a:ln>
              <a:noFill/>
            </a:ln>
            <a:effectLst/>
          </c:spPr>
          <c:invertIfNegative val="0"/>
          <c:cat>
            <c:strRef>
              <c:f>'Health Facility 9'!$BH$12:$BH$14</c:f>
              <c:strCache>
                <c:ptCount val="3"/>
                <c:pt idx="0">
                  <c:v>Select indicator</c:v>
                </c:pt>
                <c:pt idx="1">
                  <c:v>Select indicator</c:v>
                </c:pt>
                <c:pt idx="2">
                  <c:v>Select indicator</c:v>
                </c:pt>
              </c:strCache>
            </c:strRef>
          </c:cat>
          <c:val>
            <c:numRef>
              <c:f>'Health Facility 9'!$BJ$12:$BJ$14</c:f>
              <c:numCache>
                <c:formatCode>General</c:formatCode>
                <c:ptCount val="3"/>
                <c:pt idx="0">
                  <c:v>0</c:v>
                </c:pt>
                <c:pt idx="1">
                  <c:v>0</c:v>
                </c:pt>
                <c:pt idx="2">
                  <c:v>0</c:v>
                </c:pt>
              </c:numCache>
            </c:numRef>
          </c:val>
          <c:extLst>
            <c:ext xmlns:c16="http://schemas.microsoft.com/office/drawing/2014/chart" uri="{C3380CC4-5D6E-409C-BE32-E72D297353CC}">
              <c16:uniqueId val="{00000001-C6E5-464F-9AD0-C41FC51C8F31}"/>
            </c:ext>
          </c:extLst>
        </c:ser>
        <c:ser>
          <c:idx val="2"/>
          <c:order val="2"/>
          <c:tx>
            <c:strRef>
              <c:f>'Health Facility 9'!$BK$11</c:f>
              <c:strCache>
                <c:ptCount val="1"/>
                <c:pt idx="0">
                  <c:v>Transcription errors</c:v>
                </c:pt>
              </c:strCache>
            </c:strRef>
          </c:tx>
          <c:spPr>
            <a:solidFill>
              <a:schemeClr val="accent3"/>
            </a:solidFill>
            <a:ln>
              <a:noFill/>
            </a:ln>
            <a:effectLst/>
          </c:spPr>
          <c:invertIfNegative val="0"/>
          <c:cat>
            <c:strRef>
              <c:f>'Health Facility 9'!$BH$12:$BH$14</c:f>
              <c:strCache>
                <c:ptCount val="3"/>
                <c:pt idx="0">
                  <c:v>Select indicator</c:v>
                </c:pt>
                <c:pt idx="1">
                  <c:v>Select indicator</c:v>
                </c:pt>
                <c:pt idx="2">
                  <c:v>Select indicator</c:v>
                </c:pt>
              </c:strCache>
            </c:strRef>
          </c:cat>
          <c:val>
            <c:numRef>
              <c:f>'Health Facility 9'!$BK$12:$BK$14</c:f>
              <c:numCache>
                <c:formatCode>General</c:formatCode>
                <c:ptCount val="3"/>
                <c:pt idx="0">
                  <c:v>0</c:v>
                </c:pt>
                <c:pt idx="1">
                  <c:v>0</c:v>
                </c:pt>
                <c:pt idx="2">
                  <c:v>0</c:v>
                </c:pt>
              </c:numCache>
            </c:numRef>
          </c:val>
          <c:extLst>
            <c:ext xmlns:c16="http://schemas.microsoft.com/office/drawing/2014/chart" uri="{C3380CC4-5D6E-409C-BE32-E72D297353CC}">
              <c16:uniqueId val="{00000002-C6E5-464F-9AD0-C41FC51C8F31}"/>
            </c:ext>
          </c:extLst>
        </c:ser>
        <c:ser>
          <c:idx val="3"/>
          <c:order val="3"/>
          <c:tx>
            <c:strRef>
              <c:f>'Health Facility 9'!$BL$11</c:f>
              <c:strCache>
                <c:ptCount val="1"/>
                <c:pt idx="0">
                  <c:v>Some documents were missing when the report was prepared</c:v>
                </c:pt>
              </c:strCache>
            </c:strRef>
          </c:tx>
          <c:spPr>
            <a:solidFill>
              <a:schemeClr val="accent4"/>
            </a:solidFill>
            <a:ln>
              <a:noFill/>
            </a:ln>
            <a:effectLst/>
          </c:spPr>
          <c:invertIfNegative val="0"/>
          <c:cat>
            <c:strRef>
              <c:f>'Health Facility 9'!$BH$12:$BH$14</c:f>
              <c:strCache>
                <c:ptCount val="3"/>
                <c:pt idx="0">
                  <c:v>Select indicator</c:v>
                </c:pt>
                <c:pt idx="1">
                  <c:v>Select indicator</c:v>
                </c:pt>
                <c:pt idx="2">
                  <c:v>Select indicator</c:v>
                </c:pt>
              </c:strCache>
            </c:strRef>
          </c:cat>
          <c:val>
            <c:numRef>
              <c:f>'Health Facility 9'!$BL$12:$BL$14</c:f>
              <c:numCache>
                <c:formatCode>General</c:formatCode>
                <c:ptCount val="3"/>
                <c:pt idx="0">
                  <c:v>0</c:v>
                </c:pt>
                <c:pt idx="1">
                  <c:v>0</c:v>
                </c:pt>
                <c:pt idx="2">
                  <c:v>0</c:v>
                </c:pt>
              </c:numCache>
            </c:numRef>
          </c:val>
          <c:extLst>
            <c:ext xmlns:c16="http://schemas.microsoft.com/office/drawing/2014/chart" uri="{C3380CC4-5D6E-409C-BE32-E72D297353CC}">
              <c16:uniqueId val="{00000003-C6E5-464F-9AD0-C41FC51C8F31}"/>
            </c:ext>
          </c:extLst>
        </c:ser>
        <c:ser>
          <c:idx val="4"/>
          <c:order val="4"/>
          <c:tx>
            <c:strRef>
              <c:f>'Health Facility 9'!$BM$11</c:f>
              <c:strCache>
                <c:ptCount val="1"/>
                <c:pt idx="0">
                  <c:v>Some documents are now missing</c:v>
                </c:pt>
              </c:strCache>
            </c:strRef>
          </c:tx>
          <c:spPr>
            <a:solidFill>
              <a:schemeClr val="accent5"/>
            </a:solidFill>
            <a:ln>
              <a:noFill/>
            </a:ln>
            <a:effectLst/>
          </c:spPr>
          <c:invertIfNegative val="0"/>
          <c:cat>
            <c:strRef>
              <c:f>'Health Facility 9'!$BH$12:$BH$14</c:f>
              <c:strCache>
                <c:ptCount val="3"/>
                <c:pt idx="0">
                  <c:v>Select indicator</c:v>
                </c:pt>
                <c:pt idx="1">
                  <c:v>Select indicator</c:v>
                </c:pt>
                <c:pt idx="2">
                  <c:v>Select indicator</c:v>
                </c:pt>
              </c:strCache>
            </c:strRef>
          </c:cat>
          <c:val>
            <c:numRef>
              <c:f>'Health Facility 9'!$BM$12:$BM$14</c:f>
              <c:numCache>
                <c:formatCode>General</c:formatCode>
                <c:ptCount val="3"/>
                <c:pt idx="0">
                  <c:v>0</c:v>
                </c:pt>
                <c:pt idx="1">
                  <c:v>0</c:v>
                </c:pt>
                <c:pt idx="2">
                  <c:v>0</c:v>
                </c:pt>
              </c:numCache>
            </c:numRef>
          </c:val>
          <c:extLst>
            <c:ext xmlns:c16="http://schemas.microsoft.com/office/drawing/2014/chart" uri="{C3380CC4-5D6E-409C-BE32-E72D297353CC}">
              <c16:uniqueId val="{00000004-C6E5-464F-9AD0-C41FC51C8F31}"/>
            </c:ext>
          </c:extLst>
        </c:ser>
        <c:ser>
          <c:idx val="5"/>
          <c:order val="5"/>
          <c:tx>
            <c:strRef>
              <c:f>'Health Facility 9'!$BN$11</c:f>
              <c:strCache>
                <c:ptCount val="1"/>
                <c:pt idx="0">
                  <c:v>Other</c:v>
                </c:pt>
              </c:strCache>
            </c:strRef>
          </c:tx>
          <c:spPr>
            <a:solidFill>
              <a:schemeClr val="accent6"/>
            </a:solidFill>
            <a:ln>
              <a:noFill/>
            </a:ln>
            <a:effectLst/>
          </c:spPr>
          <c:invertIfNegative val="0"/>
          <c:cat>
            <c:strRef>
              <c:f>'Health Facility 9'!$BH$12:$BH$14</c:f>
              <c:strCache>
                <c:ptCount val="3"/>
                <c:pt idx="0">
                  <c:v>Select indicator</c:v>
                </c:pt>
                <c:pt idx="1">
                  <c:v>Select indicator</c:v>
                </c:pt>
                <c:pt idx="2">
                  <c:v>Select indicator</c:v>
                </c:pt>
              </c:strCache>
            </c:strRef>
          </c:cat>
          <c:val>
            <c:numRef>
              <c:f>'Health Facility 9'!$BN$12:$BN$14</c:f>
              <c:numCache>
                <c:formatCode>General</c:formatCode>
                <c:ptCount val="3"/>
                <c:pt idx="0">
                  <c:v>0</c:v>
                </c:pt>
                <c:pt idx="1">
                  <c:v>0</c:v>
                </c:pt>
                <c:pt idx="2">
                  <c:v>0</c:v>
                </c:pt>
              </c:numCache>
            </c:numRef>
          </c:val>
          <c:extLst>
            <c:ext xmlns:c16="http://schemas.microsoft.com/office/drawing/2014/chart" uri="{C3380CC4-5D6E-409C-BE32-E72D297353CC}">
              <c16:uniqueId val="{00000005-C6E5-464F-9AD0-C41FC51C8F31}"/>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9'!$AR$23</c:f>
              <c:strCache>
                <c:ptCount val="1"/>
                <c:pt idx="0">
                  <c:v>Cross check 3</c:v>
                </c:pt>
              </c:strCache>
            </c:strRef>
          </c:tx>
          <c:spPr>
            <a:solidFill>
              <a:schemeClr val="accent1"/>
            </a:solidFill>
            <a:ln>
              <a:noFill/>
            </a:ln>
            <a:effectLst/>
          </c:spPr>
          <c:invertIfNegative val="0"/>
          <c:cat>
            <c:strRef>
              <c:f>'Health Facility 9'!$AO$23:$AO$23</c:f>
              <c:strCache>
                <c:ptCount val="1"/>
                <c:pt idx="0">
                  <c:v>C — Malaria case register : ACT stock management log (quality target:  &gt;=90%, &lt;=110%)</c:v>
                </c:pt>
              </c:strCache>
            </c:strRef>
          </c:cat>
          <c:val>
            <c:numRef>
              <c:f>'Health Facility 9'!$AP$23:$AP$23</c:f>
              <c:numCache>
                <c:formatCode>0.00</c:formatCode>
                <c:ptCount val="1"/>
                <c:pt idx="0">
                  <c:v>0</c:v>
                </c:pt>
              </c:numCache>
            </c:numRef>
          </c:val>
          <c:extLst>
            <c:ext xmlns:c16="http://schemas.microsoft.com/office/drawing/2014/chart" uri="{C3380CC4-5D6E-409C-BE32-E72D297353CC}">
              <c16:uniqueId val="{00000000-6897-455D-B53D-42E7156E5A8C}"/>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9'!$AN$25</c:f>
              <c:strCache>
                <c:ptCount val="1"/>
                <c:pt idx="0">
                  <c:v>Consistency over time: Select type: Select indicator</c:v>
                </c:pt>
              </c:strCache>
            </c:strRef>
          </c:tx>
          <c:cat>
            <c:strRef>
              <c:f>'Health Facility 9'!$AN$26:$AQ$26</c:f>
              <c:strCache>
                <c:ptCount val="4"/>
                <c:pt idx="0">
                  <c:v>-</c:v>
                </c:pt>
                <c:pt idx="1">
                  <c:v>-</c:v>
                </c:pt>
                <c:pt idx="2">
                  <c:v>-</c:v>
                </c:pt>
                <c:pt idx="3">
                  <c:v>-</c:v>
                </c:pt>
              </c:strCache>
            </c:strRef>
          </c:cat>
          <c:val>
            <c:numRef>
              <c:f>'Health Facility 9'!$AN$27:$AQ$27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D06A-4ADD-A1C1-73AE028AEA47}"/>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10'!$AO$9</c:f>
              <c:strCache>
                <c:ptCount val="1"/>
                <c:pt idx="0">
                  <c:v>Reporting performance &amp; Readiness to provide quality data</c:v>
                </c:pt>
              </c:strCache>
            </c:strRef>
          </c:tx>
          <c:spPr>
            <a:solidFill>
              <a:schemeClr val="accent1"/>
            </a:solidFill>
            <a:ln>
              <a:noFill/>
            </a:ln>
            <a:effectLst/>
          </c:spPr>
          <c:invertIfNegative val="0"/>
          <c:cat>
            <c:strRef>
              <c:f>'Health Facility 10'!$AO$11:$AU$11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10'!$AO$12:$AU$12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796-4EE3-B1F8-E725E99E4C5B}"/>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10'!$AP$13</c:f>
              <c:strCache>
                <c:ptCount val="1"/>
                <c:pt idx="0">
                  <c:v>VF Monthly report</c:v>
                </c:pt>
              </c:strCache>
            </c:strRef>
          </c:tx>
          <c:spPr>
            <a:solidFill>
              <a:schemeClr val="accent1"/>
            </a:solidFill>
            <a:ln>
              <a:noFill/>
            </a:ln>
            <a:effectLst/>
          </c:spPr>
          <c:invertIfNegative val="0"/>
          <c:cat>
            <c:strRef>
              <c:f>'Health Facility 10'!$AO$14:$AO$16</c:f>
              <c:strCache>
                <c:ptCount val="3"/>
                <c:pt idx="0">
                  <c:v>Select indicator</c:v>
                </c:pt>
                <c:pt idx="1">
                  <c:v>Select indicator</c:v>
                </c:pt>
                <c:pt idx="2">
                  <c:v>Select indicator</c:v>
                </c:pt>
              </c:strCache>
            </c:strRef>
          </c:cat>
          <c:val>
            <c:numRef>
              <c:f>'Health Facility 10'!$AP$14:$AP$16</c:f>
              <c:numCache>
                <c:formatCode>0.00</c:formatCode>
                <c:ptCount val="3"/>
                <c:pt idx="0">
                  <c:v>0</c:v>
                </c:pt>
                <c:pt idx="1">
                  <c:v>0</c:v>
                </c:pt>
                <c:pt idx="2">
                  <c:v>0</c:v>
                </c:pt>
              </c:numCache>
            </c:numRef>
          </c:val>
          <c:extLst>
            <c:ext xmlns:c16="http://schemas.microsoft.com/office/drawing/2014/chart" uri="{C3380CC4-5D6E-409C-BE32-E72D297353CC}">
              <c16:uniqueId val="{00000000-4371-4A8C-990D-F95E640F7C18}"/>
            </c:ext>
          </c:extLst>
        </c:ser>
        <c:ser>
          <c:idx val="1"/>
          <c:order val="1"/>
          <c:tx>
            <c:strRef>
              <c:f>'Health Facility 10'!$AQ$13</c:f>
              <c:strCache>
                <c:ptCount val="1"/>
                <c:pt idx="0">
                  <c:v>VF HMIS</c:v>
                </c:pt>
              </c:strCache>
            </c:strRef>
          </c:tx>
          <c:spPr>
            <a:solidFill>
              <a:schemeClr val="accent2"/>
            </a:solidFill>
            <a:ln>
              <a:noFill/>
            </a:ln>
            <a:effectLst/>
          </c:spPr>
          <c:invertIfNegative val="0"/>
          <c:cat>
            <c:strRef>
              <c:f>'Health Facility 10'!$AO$14:$AO$16</c:f>
              <c:strCache>
                <c:ptCount val="3"/>
                <c:pt idx="0">
                  <c:v>Select indicator</c:v>
                </c:pt>
                <c:pt idx="1">
                  <c:v>Select indicator</c:v>
                </c:pt>
                <c:pt idx="2">
                  <c:v>Select indicator</c:v>
                </c:pt>
              </c:strCache>
            </c:strRef>
          </c:cat>
          <c:val>
            <c:numRef>
              <c:f>'Health Facility 10'!$AQ$14:$AQ$16</c:f>
              <c:numCache>
                <c:formatCode>0.00</c:formatCode>
                <c:ptCount val="3"/>
                <c:pt idx="0">
                  <c:v>0</c:v>
                </c:pt>
                <c:pt idx="1">
                  <c:v>0</c:v>
                </c:pt>
                <c:pt idx="2">
                  <c:v>0</c:v>
                </c:pt>
              </c:numCache>
            </c:numRef>
          </c:val>
          <c:extLst>
            <c:ext xmlns:c16="http://schemas.microsoft.com/office/drawing/2014/chart" uri="{C3380CC4-5D6E-409C-BE32-E72D297353CC}">
              <c16:uniqueId val="{00000001-4371-4A8C-990D-F95E640F7C18}"/>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10'!$AR$21</c:f>
              <c:strCache>
                <c:ptCount val="1"/>
                <c:pt idx="0">
                  <c:v>Cross checks 1 &amp; 2</c:v>
                </c:pt>
              </c:strCache>
            </c:strRef>
          </c:tx>
          <c:spPr>
            <a:solidFill>
              <a:schemeClr val="accent1"/>
            </a:solidFill>
            <a:ln>
              <a:noFill/>
            </a:ln>
            <a:effectLst/>
          </c:spPr>
          <c:invertIfNegative val="0"/>
          <c:cat>
            <c:strRef>
              <c:f>'Health Facility 10'!$AO$21:$AO$22</c:f>
              <c:strCache>
                <c:ptCount val="2"/>
                <c:pt idx="0">
                  <c:v>A — Malaria case register : Laboratory register (quality target = 90%)</c:v>
                </c:pt>
                <c:pt idx="1">
                  <c:v>B — Malaria case register : Pharmacy dispensation log (quality target = 90%)</c:v>
                </c:pt>
              </c:strCache>
            </c:strRef>
          </c:cat>
          <c:val>
            <c:numRef>
              <c:f>'Health Facility 10'!$AP$21:$AP$22</c:f>
              <c:numCache>
                <c:formatCode>0.00</c:formatCode>
                <c:ptCount val="2"/>
                <c:pt idx="0">
                  <c:v>0</c:v>
                </c:pt>
                <c:pt idx="1">
                  <c:v>0</c:v>
                </c:pt>
              </c:numCache>
            </c:numRef>
          </c:val>
          <c:extLst>
            <c:ext xmlns:c16="http://schemas.microsoft.com/office/drawing/2014/chart" uri="{C3380CC4-5D6E-409C-BE32-E72D297353CC}">
              <c16:uniqueId val="{00000000-11FE-4C36-8A2B-516DB9C6B6F4}"/>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10'!$BI$11</c:f>
              <c:strCache>
                <c:ptCount val="1"/>
                <c:pt idx="0">
                  <c:v>No discrepancy</c:v>
                </c:pt>
              </c:strCache>
            </c:strRef>
          </c:tx>
          <c:spPr>
            <a:solidFill>
              <a:schemeClr val="accent1"/>
            </a:solidFill>
            <a:ln>
              <a:noFill/>
            </a:ln>
            <a:effectLst/>
          </c:spPr>
          <c:invertIfNegative val="0"/>
          <c:cat>
            <c:strRef>
              <c:f>'Health Facility 10'!$BH$12:$BH$14</c:f>
              <c:strCache>
                <c:ptCount val="3"/>
                <c:pt idx="0">
                  <c:v>Select indicator</c:v>
                </c:pt>
                <c:pt idx="1">
                  <c:v>Select indicator</c:v>
                </c:pt>
                <c:pt idx="2">
                  <c:v>Select indicator</c:v>
                </c:pt>
              </c:strCache>
            </c:strRef>
          </c:cat>
          <c:val>
            <c:numRef>
              <c:f>'Health Facility 10'!$BI$12:$BI$14</c:f>
              <c:numCache>
                <c:formatCode>General</c:formatCode>
                <c:ptCount val="3"/>
                <c:pt idx="0">
                  <c:v>0</c:v>
                </c:pt>
                <c:pt idx="1">
                  <c:v>0</c:v>
                </c:pt>
                <c:pt idx="2">
                  <c:v>0</c:v>
                </c:pt>
              </c:numCache>
            </c:numRef>
          </c:val>
          <c:extLst>
            <c:ext xmlns:c16="http://schemas.microsoft.com/office/drawing/2014/chart" uri="{C3380CC4-5D6E-409C-BE32-E72D297353CC}">
              <c16:uniqueId val="{00000000-8D62-4961-86F5-54DCAD02D7CD}"/>
            </c:ext>
          </c:extLst>
        </c:ser>
        <c:ser>
          <c:idx val="1"/>
          <c:order val="1"/>
          <c:tx>
            <c:strRef>
              <c:f>'Health Facility 10'!$BJ$11</c:f>
              <c:strCache>
                <c:ptCount val="1"/>
                <c:pt idx="0">
                  <c:v>Arithematic errors</c:v>
                </c:pt>
              </c:strCache>
            </c:strRef>
          </c:tx>
          <c:spPr>
            <a:solidFill>
              <a:schemeClr val="accent2"/>
            </a:solidFill>
            <a:ln>
              <a:noFill/>
            </a:ln>
            <a:effectLst/>
          </c:spPr>
          <c:invertIfNegative val="0"/>
          <c:cat>
            <c:strRef>
              <c:f>'Health Facility 10'!$BH$12:$BH$14</c:f>
              <c:strCache>
                <c:ptCount val="3"/>
                <c:pt idx="0">
                  <c:v>Select indicator</c:v>
                </c:pt>
                <c:pt idx="1">
                  <c:v>Select indicator</c:v>
                </c:pt>
                <c:pt idx="2">
                  <c:v>Select indicator</c:v>
                </c:pt>
              </c:strCache>
            </c:strRef>
          </c:cat>
          <c:val>
            <c:numRef>
              <c:f>'Health Facility 10'!$BJ$12:$BJ$14</c:f>
              <c:numCache>
                <c:formatCode>General</c:formatCode>
                <c:ptCount val="3"/>
                <c:pt idx="0">
                  <c:v>0</c:v>
                </c:pt>
                <c:pt idx="1">
                  <c:v>0</c:v>
                </c:pt>
                <c:pt idx="2">
                  <c:v>0</c:v>
                </c:pt>
              </c:numCache>
            </c:numRef>
          </c:val>
          <c:extLst>
            <c:ext xmlns:c16="http://schemas.microsoft.com/office/drawing/2014/chart" uri="{C3380CC4-5D6E-409C-BE32-E72D297353CC}">
              <c16:uniqueId val="{00000001-8D62-4961-86F5-54DCAD02D7CD}"/>
            </c:ext>
          </c:extLst>
        </c:ser>
        <c:ser>
          <c:idx val="2"/>
          <c:order val="2"/>
          <c:tx>
            <c:strRef>
              <c:f>'Health Facility 10'!$BK$11</c:f>
              <c:strCache>
                <c:ptCount val="1"/>
                <c:pt idx="0">
                  <c:v>Transcription errors</c:v>
                </c:pt>
              </c:strCache>
            </c:strRef>
          </c:tx>
          <c:spPr>
            <a:solidFill>
              <a:schemeClr val="accent3"/>
            </a:solidFill>
            <a:ln>
              <a:noFill/>
            </a:ln>
            <a:effectLst/>
          </c:spPr>
          <c:invertIfNegative val="0"/>
          <c:cat>
            <c:strRef>
              <c:f>'Health Facility 10'!$BH$12:$BH$14</c:f>
              <c:strCache>
                <c:ptCount val="3"/>
                <c:pt idx="0">
                  <c:v>Select indicator</c:v>
                </c:pt>
                <c:pt idx="1">
                  <c:v>Select indicator</c:v>
                </c:pt>
                <c:pt idx="2">
                  <c:v>Select indicator</c:v>
                </c:pt>
              </c:strCache>
            </c:strRef>
          </c:cat>
          <c:val>
            <c:numRef>
              <c:f>'Health Facility 10'!$BK$12:$BK$14</c:f>
              <c:numCache>
                <c:formatCode>General</c:formatCode>
                <c:ptCount val="3"/>
                <c:pt idx="0">
                  <c:v>0</c:v>
                </c:pt>
                <c:pt idx="1">
                  <c:v>0</c:v>
                </c:pt>
                <c:pt idx="2">
                  <c:v>0</c:v>
                </c:pt>
              </c:numCache>
            </c:numRef>
          </c:val>
          <c:extLst>
            <c:ext xmlns:c16="http://schemas.microsoft.com/office/drawing/2014/chart" uri="{C3380CC4-5D6E-409C-BE32-E72D297353CC}">
              <c16:uniqueId val="{00000002-8D62-4961-86F5-54DCAD02D7CD}"/>
            </c:ext>
          </c:extLst>
        </c:ser>
        <c:ser>
          <c:idx val="3"/>
          <c:order val="3"/>
          <c:tx>
            <c:strRef>
              <c:f>'Health Facility 10'!$BL$11</c:f>
              <c:strCache>
                <c:ptCount val="1"/>
                <c:pt idx="0">
                  <c:v>Some documents were missing when the report was prepared</c:v>
                </c:pt>
              </c:strCache>
            </c:strRef>
          </c:tx>
          <c:spPr>
            <a:solidFill>
              <a:schemeClr val="accent4"/>
            </a:solidFill>
            <a:ln>
              <a:noFill/>
            </a:ln>
            <a:effectLst/>
          </c:spPr>
          <c:invertIfNegative val="0"/>
          <c:cat>
            <c:strRef>
              <c:f>'Health Facility 10'!$BH$12:$BH$14</c:f>
              <c:strCache>
                <c:ptCount val="3"/>
                <c:pt idx="0">
                  <c:v>Select indicator</c:v>
                </c:pt>
                <c:pt idx="1">
                  <c:v>Select indicator</c:v>
                </c:pt>
                <c:pt idx="2">
                  <c:v>Select indicator</c:v>
                </c:pt>
              </c:strCache>
            </c:strRef>
          </c:cat>
          <c:val>
            <c:numRef>
              <c:f>'Health Facility 10'!$BL$12:$BL$14</c:f>
              <c:numCache>
                <c:formatCode>General</c:formatCode>
                <c:ptCount val="3"/>
                <c:pt idx="0">
                  <c:v>0</c:v>
                </c:pt>
                <c:pt idx="1">
                  <c:v>0</c:v>
                </c:pt>
                <c:pt idx="2">
                  <c:v>0</c:v>
                </c:pt>
              </c:numCache>
            </c:numRef>
          </c:val>
          <c:extLst>
            <c:ext xmlns:c16="http://schemas.microsoft.com/office/drawing/2014/chart" uri="{C3380CC4-5D6E-409C-BE32-E72D297353CC}">
              <c16:uniqueId val="{00000003-8D62-4961-86F5-54DCAD02D7CD}"/>
            </c:ext>
          </c:extLst>
        </c:ser>
        <c:ser>
          <c:idx val="4"/>
          <c:order val="4"/>
          <c:tx>
            <c:strRef>
              <c:f>'Health Facility 10'!$BM$11</c:f>
              <c:strCache>
                <c:ptCount val="1"/>
                <c:pt idx="0">
                  <c:v>Some documents are now missing</c:v>
                </c:pt>
              </c:strCache>
            </c:strRef>
          </c:tx>
          <c:spPr>
            <a:solidFill>
              <a:schemeClr val="accent5"/>
            </a:solidFill>
            <a:ln>
              <a:noFill/>
            </a:ln>
            <a:effectLst/>
          </c:spPr>
          <c:invertIfNegative val="0"/>
          <c:cat>
            <c:strRef>
              <c:f>'Health Facility 10'!$BH$12:$BH$14</c:f>
              <c:strCache>
                <c:ptCount val="3"/>
                <c:pt idx="0">
                  <c:v>Select indicator</c:v>
                </c:pt>
                <c:pt idx="1">
                  <c:v>Select indicator</c:v>
                </c:pt>
                <c:pt idx="2">
                  <c:v>Select indicator</c:v>
                </c:pt>
              </c:strCache>
            </c:strRef>
          </c:cat>
          <c:val>
            <c:numRef>
              <c:f>'Health Facility 10'!$BM$12:$BM$14</c:f>
              <c:numCache>
                <c:formatCode>General</c:formatCode>
                <c:ptCount val="3"/>
                <c:pt idx="0">
                  <c:v>0</c:v>
                </c:pt>
                <c:pt idx="1">
                  <c:v>0</c:v>
                </c:pt>
                <c:pt idx="2">
                  <c:v>0</c:v>
                </c:pt>
              </c:numCache>
            </c:numRef>
          </c:val>
          <c:extLst>
            <c:ext xmlns:c16="http://schemas.microsoft.com/office/drawing/2014/chart" uri="{C3380CC4-5D6E-409C-BE32-E72D297353CC}">
              <c16:uniqueId val="{00000004-8D62-4961-86F5-54DCAD02D7CD}"/>
            </c:ext>
          </c:extLst>
        </c:ser>
        <c:ser>
          <c:idx val="5"/>
          <c:order val="5"/>
          <c:tx>
            <c:strRef>
              <c:f>'Health Facility 10'!$BN$11</c:f>
              <c:strCache>
                <c:ptCount val="1"/>
                <c:pt idx="0">
                  <c:v>Other</c:v>
                </c:pt>
              </c:strCache>
            </c:strRef>
          </c:tx>
          <c:spPr>
            <a:solidFill>
              <a:schemeClr val="accent6"/>
            </a:solidFill>
            <a:ln>
              <a:noFill/>
            </a:ln>
            <a:effectLst/>
          </c:spPr>
          <c:invertIfNegative val="0"/>
          <c:cat>
            <c:strRef>
              <c:f>'Health Facility 10'!$BH$12:$BH$14</c:f>
              <c:strCache>
                <c:ptCount val="3"/>
                <c:pt idx="0">
                  <c:v>Select indicator</c:v>
                </c:pt>
                <c:pt idx="1">
                  <c:v>Select indicator</c:v>
                </c:pt>
                <c:pt idx="2">
                  <c:v>Select indicator</c:v>
                </c:pt>
              </c:strCache>
            </c:strRef>
          </c:cat>
          <c:val>
            <c:numRef>
              <c:f>'Health Facility 10'!$BN$12:$BN$14</c:f>
              <c:numCache>
                <c:formatCode>General</c:formatCode>
                <c:ptCount val="3"/>
                <c:pt idx="0">
                  <c:v>0</c:v>
                </c:pt>
                <c:pt idx="1">
                  <c:v>0</c:v>
                </c:pt>
                <c:pt idx="2">
                  <c:v>0</c:v>
                </c:pt>
              </c:numCache>
            </c:numRef>
          </c:val>
          <c:extLst>
            <c:ext xmlns:c16="http://schemas.microsoft.com/office/drawing/2014/chart" uri="{C3380CC4-5D6E-409C-BE32-E72D297353CC}">
              <c16:uniqueId val="{00000005-8D62-4961-86F5-54DCAD02D7CD}"/>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10'!$AR$23</c:f>
              <c:strCache>
                <c:ptCount val="1"/>
                <c:pt idx="0">
                  <c:v>Cross check 3</c:v>
                </c:pt>
              </c:strCache>
            </c:strRef>
          </c:tx>
          <c:spPr>
            <a:solidFill>
              <a:schemeClr val="accent1"/>
            </a:solidFill>
            <a:ln>
              <a:noFill/>
            </a:ln>
            <a:effectLst/>
          </c:spPr>
          <c:invertIfNegative val="0"/>
          <c:cat>
            <c:strRef>
              <c:f>'Health Facility 10'!$AO$23:$AO$23</c:f>
              <c:strCache>
                <c:ptCount val="1"/>
                <c:pt idx="0">
                  <c:v>C — Malaria case register : ACT stock management log (quality target:  &gt;=90%, &lt;=110%)</c:v>
                </c:pt>
              </c:strCache>
            </c:strRef>
          </c:cat>
          <c:val>
            <c:numRef>
              <c:f>'Health Facility 10'!$AP$23:$AP$23</c:f>
              <c:numCache>
                <c:formatCode>0.00</c:formatCode>
                <c:ptCount val="1"/>
                <c:pt idx="0">
                  <c:v>0</c:v>
                </c:pt>
              </c:numCache>
            </c:numRef>
          </c:val>
          <c:extLst>
            <c:ext xmlns:c16="http://schemas.microsoft.com/office/drawing/2014/chart" uri="{C3380CC4-5D6E-409C-BE32-E72D297353CC}">
              <c16:uniqueId val="{00000000-AA74-439C-BE3D-347941AB8004}"/>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10'!$AN$25</c:f>
              <c:strCache>
                <c:ptCount val="1"/>
                <c:pt idx="0">
                  <c:v>Consistency over time: Select type: Select indicator</c:v>
                </c:pt>
              </c:strCache>
            </c:strRef>
          </c:tx>
          <c:cat>
            <c:strRef>
              <c:f>'Health Facility 10'!$AN$26:$AQ$26</c:f>
              <c:strCache>
                <c:ptCount val="4"/>
                <c:pt idx="0">
                  <c:v>-</c:v>
                </c:pt>
                <c:pt idx="1">
                  <c:v>-</c:v>
                </c:pt>
                <c:pt idx="2">
                  <c:v>-</c:v>
                </c:pt>
                <c:pt idx="3">
                  <c:v>-</c:v>
                </c:pt>
              </c:strCache>
            </c:strRef>
          </c:cat>
          <c:val>
            <c:numRef>
              <c:f>'Health Facility 10'!$AN$27:$AQ$27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D944-4479-9496-64C3B88BED00}"/>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11'!$AO$9</c:f>
              <c:strCache>
                <c:ptCount val="1"/>
                <c:pt idx="0">
                  <c:v>Reporting performance &amp; Readiness to provide quality data</c:v>
                </c:pt>
              </c:strCache>
            </c:strRef>
          </c:tx>
          <c:spPr>
            <a:solidFill>
              <a:schemeClr val="accent1"/>
            </a:solidFill>
            <a:ln>
              <a:noFill/>
            </a:ln>
            <a:effectLst/>
          </c:spPr>
          <c:invertIfNegative val="0"/>
          <c:cat>
            <c:strRef>
              <c:f>'Health Facility 11'!$AO$11:$AU$11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11'!$AO$12:$AU$12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4CDB-42FD-9170-30424D9E6135}"/>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11'!$AP$13</c:f>
              <c:strCache>
                <c:ptCount val="1"/>
                <c:pt idx="0">
                  <c:v>VF Monthly report</c:v>
                </c:pt>
              </c:strCache>
            </c:strRef>
          </c:tx>
          <c:spPr>
            <a:solidFill>
              <a:schemeClr val="accent1"/>
            </a:solidFill>
            <a:ln>
              <a:noFill/>
            </a:ln>
            <a:effectLst/>
          </c:spPr>
          <c:invertIfNegative val="0"/>
          <c:cat>
            <c:strRef>
              <c:f>'Health Facility 11'!$AO$14:$AO$16</c:f>
              <c:strCache>
                <c:ptCount val="3"/>
                <c:pt idx="0">
                  <c:v>Select indicator</c:v>
                </c:pt>
                <c:pt idx="1">
                  <c:v>Select indicator</c:v>
                </c:pt>
                <c:pt idx="2">
                  <c:v>Select indicator</c:v>
                </c:pt>
              </c:strCache>
            </c:strRef>
          </c:cat>
          <c:val>
            <c:numRef>
              <c:f>'Health Facility 11'!$AP$14:$AP$16</c:f>
              <c:numCache>
                <c:formatCode>0.00</c:formatCode>
                <c:ptCount val="3"/>
                <c:pt idx="0">
                  <c:v>0</c:v>
                </c:pt>
                <c:pt idx="1">
                  <c:v>0</c:v>
                </c:pt>
                <c:pt idx="2">
                  <c:v>0</c:v>
                </c:pt>
              </c:numCache>
            </c:numRef>
          </c:val>
          <c:extLst>
            <c:ext xmlns:c16="http://schemas.microsoft.com/office/drawing/2014/chart" uri="{C3380CC4-5D6E-409C-BE32-E72D297353CC}">
              <c16:uniqueId val="{00000000-1E99-4E42-8246-FE913A58A126}"/>
            </c:ext>
          </c:extLst>
        </c:ser>
        <c:ser>
          <c:idx val="1"/>
          <c:order val="1"/>
          <c:tx>
            <c:strRef>
              <c:f>'Health Facility 11'!$AQ$13</c:f>
              <c:strCache>
                <c:ptCount val="1"/>
                <c:pt idx="0">
                  <c:v>VF HMIS</c:v>
                </c:pt>
              </c:strCache>
            </c:strRef>
          </c:tx>
          <c:spPr>
            <a:solidFill>
              <a:schemeClr val="accent2"/>
            </a:solidFill>
            <a:ln>
              <a:noFill/>
            </a:ln>
            <a:effectLst/>
          </c:spPr>
          <c:invertIfNegative val="0"/>
          <c:cat>
            <c:strRef>
              <c:f>'Health Facility 11'!$AO$14:$AO$16</c:f>
              <c:strCache>
                <c:ptCount val="3"/>
                <c:pt idx="0">
                  <c:v>Select indicator</c:v>
                </c:pt>
                <c:pt idx="1">
                  <c:v>Select indicator</c:v>
                </c:pt>
                <c:pt idx="2">
                  <c:v>Select indicator</c:v>
                </c:pt>
              </c:strCache>
            </c:strRef>
          </c:cat>
          <c:val>
            <c:numRef>
              <c:f>'Health Facility 11'!$AQ$14:$AQ$16</c:f>
              <c:numCache>
                <c:formatCode>0.00</c:formatCode>
                <c:ptCount val="3"/>
                <c:pt idx="0">
                  <c:v>0</c:v>
                </c:pt>
                <c:pt idx="1">
                  <c:v>0</c:v>
                </c:pt>
                <c:pt idx="2">
                  <c:v>0</c:v>
                </c:pt>
              </c:numCache>
            </c:numRef>
          </c:val>
          <c:extLst>
            <c:ext xmlns:c16="http://schemas.microsoft.com/office/drawing/2014/chart" uri="{C3380CC4-5D6E-409C-BE32-E72D297353CC}">
              <c16:uniqueId val="{00000001-1E99-4E42-8246-FE913A58A126}"/>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11'!$AR$21</c:f>
              <c:strCache>
                <c:ptCount val="1"/>
                <c:pt idx="0">
                  <c:v>Cross checks 1 &amp; 2</c:v>
                </c:pt>
              </c:strCache>
            </c:strRef>
          </c:tx>
          <c:spPr>
            <a:solidFill>
              <a:schemeClr val="accent1"/>
            </a:solidFill>
            <a:ln>
              <a:noFill/>
            </a:ln>
            <a:effectLst/>
          </c:spPr>
          <c:invertIfNegative val="0"/>
          <c:cat>
            <c:strRef>
              <c:f>'Health Facility 11'!$AO$21:$AO$22</c:f>
              <c:strCache>
                <c:ptCount val="2"/>
                <c:pt idx="0">
                  <c:v>A — Malaria case register : Laboratory register (quality target = 90%)</c:v>
                </c:pt>
                <c:pt idx="1">
                  <c:v>B — Malaria case register : Pharmacy dispensation log (quality target = 90%)</c:v>
                </c:pt>
              </c:strCache>
            </c:strRef>
          </c:cat>
          <c:val>
            <c:numRef>
              <c:f>'Health Facility 11'!$AP$21:$AP$22</c:f>
              <c:numCache>
                <c:formatCode>0.00</c:formatCode>
                <c:ptCount val="2"/>
                <c:pt idx="0">
                  <c:v>0</c:v>
                </c:pt>
                <c:pt idx="1">
                  <c:v>0</c:v>
                </c:pt>
              </c:numCache>
            </c:numRef>
          </c:val>
          <c:extLst>
            <c:ext xmlns:c16="http://schemas.microsoft.com/office/drawing/2014/chart" uri="{C3380CC4-5D6E-409C-BE32-E72D297353CC}">
              <c16:uniqueId val="{00000000-BAE1-4D2F-ADC3-D5806C7D5838}"/>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11'!$BI$11</c:f>
              <c:strCache>
                <c:ptCount val="1"/>
                <c:pt idx="0">
                  <c:v>No discrepancy</c:v>
                </c:pt>
              </c:strCache>
            </c:strRef>
          </c:tx>
          <c:spPr>
            <a:solidFill>
              <a:schemeClr val="accent1"/>
            </a:solidFill>
            <a:ln>
              <a:noFill/>
            </a:ln>
            <a:effectLst/>
          </c:spPr>
          <c:invertIfNegative val="0"/>
          <c:cat>
            <c:strRef>
              <c:f>'Health Facility 11'!$BH$12:$BH$14</c:f>
              <c:strCache>
                <c:ptCount val="3"/>
                <c:pt idx="0">
                  <c:v>Select indicator</c:v>
                </c:pt>
                <c:pt idx="1">
                  <c:v>Select indicator</c:v>
                </c:pt>
                <c:pt idx="2">
                  <c:v>Select indicator</c:v>
                </c:pt>
              </c:strCache>
            </c:strRef>
          </c:cat>
          <c:val>
            <c:numRef>
              <c:f>'Health Facility 11'!$BI$12:$BI$14</c:f>
              <c:numCache>
                <c:formatCode>General</c:formatCode>
                <c:ptCount val="3"/>
                <c:pt idx="0">
                  <c:v>0</c:v>
                </c:pt>
                <c:pt idx="1">
                  <c:v>0</c:v>
                </c:pt>
                <c:pt idx="2">
                  <c:v>0</c:v>
                </c:pt>
              </c:numCache>
            </c:numRef>
          </c:val>
          <c:extLst>
            <c:ext xmlns:c16="http://schemas.microsoft.com/office/drawing/2014/chart" uri="{C3380CC4-5D6E-409C-BE32-E72D297353CC}">
              <c16:uniqueId val="{00000000-189A-404D-A8CA-7DD10DAA61C8}"/>
            </c:ext>
          </c:extLst>
        </c:ser>
        <c:ser>
          <c:idx val="1"/>
          <c:order val="1"/>
          <c:tx>
            <c:strRef>
              <c:f>'Health Facility 11'!$BJ$11</c:f>
              <c:strCache>
                <c:ptCount val="1"/>
                <c:pt idx="0">
                  <c:v>Arithematic errors</c:v>
                </c:pt>
              </c:strCache>
            </c:strRef>
          </c:tx>
          <c:spPr>
            <a:solidFill>
              <a:schemeClr val="accent2"/>
            </a:solidFill>
            <a:ln>
              <a:noFill/>
            </a:ln>
            <a:effectLst/>
          </c:spPr>
          <c:invertIfNegative val="0"/>
          <c:cat>
            <c:strRef>
              <c:f>'Health Facility 11'!$BH$12:$BH$14</c:f>
              <c:strCache>
                <c:ptCount val="3"/>
                <c:pt idx="0">
                  <c:v>Select indicator</c:v>
                </c:pt>
                <c:pt idx="1">
                  <c:v>Select indicator</c:v>
                </c:pt>
                <c:pt idx="2">
                  <c:v>Select indicator</c:v>
                </c:pt>
              </c:strCache>
            </c:strRef>
          </c:cat>
          <c:val>
            <c:numRef>
              <c:f>'Health Facility 11'!$BJ$12:$BJ$14</c:f>
              <c:numCache>
                <c:formatCode>General</c:formatCode>
                <c:ptCount val="3"/>
                <c:pt idx="0">
                  <c:v>0</c:v>
                </c:pt>
                <c:pt idx="1">
                  <c:v>0</c:v>
                </c:pt>
                <c:pt idx="2">
                  <c:v>0</c:v>
                </c:pt>
              </c:numCache>
            </c:numRef>
          </c:val>
          <c:extLst>
            <c:ext xmlns:c16="http://schemas.microsoft.com/office/drawing/2014/chart" uri="{C3380CC4-5D6E-409C-BE32-E72D297353CC}">
              <c16:uniqueId val="{00000001-189A-404D-A8CA-7DD10DAA61C8}"/>
            </c:ext>
          </c:extLst>
        </c:ser>
        <c:ser>
          <c:idx val="2"/>
          <c:order val="2"/>
          <c:tx>
            <c:strRef>
              <c:f>'Health Facility 11'!$BK$11</c:f>
              <c:strCache>
                <c:ptCount val="1"/>
                <c:pt idx="0">
                  <c:v>Transcription errors</c:v>
                </c:pt>
              </c:strCache>
            </c:strRef>
          </c:tx>
          <c:spPr>
            <a:solidFill>
              <a:schemeClr val="accent3"/>
            </a:solidFill>
            <a:ln>
              <a:noFill/>
            </a:ln>
            <a:effectLst/>
          </c:spPr>
          <c:invertIfNegative val="0"/>
          <c:cat>
            <c:strRef>
              <c:f>'Health Facility 11'!$BH$12:$BH$14</c:f>
              <c:strCache>
                <c:ptCount val="3"/>
                <c:pt idx="0">
                  <c:v>Select indicator</c:v>
                </c:pt>
                <c:pt idx="1">
                  <c:v>Select indicator</c:v>
                </c:pt>
                <c:pt idx="2">
                  <c:v>Select indicator</c:v>
                </c:pt>
              </c:strCache>
            </c:strRef>
          </c:cat>
          <c:val>
            <c:numRef>
              <c:f>'Health Facility 11'!$BK$12:$BK$14</c:f>
              <c:numCache>
                <c:formatCode>General</c:formatCode>
                <c:ptCount val="3"/>
                <c:pt idx="0">
                  <c:v>0</c:v>
                </c:pt>
                <c:pt idx="1">
                  <c:v>0</c:v>
                </c:pt>
                <c:pt idx="2">
                  <c:v>0</c:v>
                </c:pt>
              </c:numCache>
            </c:numRef>
          </c:val>
          <c:extLst>
            <c:ext xmlns:c16="http://schemas.microsoft.com/office/drawing/2014/chart" uri="{C3380CC4-5D6E-409C-BE32-E72D297353CC}">
              <c16:uniqueId val="{00000002-189A-404D-A8CA-7DD10DAA61C8}"/>
            </c:ext>
          </c:extLst>
        </c:ser>
        <c:ser>
          <c:idx val="3"/>
          <c:order val="3"/>
          <c:tx>
            <c:strRef>
              <c:f>'Health Facility 11'!$BL$11</c:f>
              <c:strCache>
                <c:ptCount val="1"/>
                <c:pt idx="0">
                  <c:v>Some documents were missing when the report was prepared</c:v>
                </c:pt>
              </c:strCache>
            </c:strRef>
          </c:tx>
          <c:spPr>
            <a:solidFill>
              <a:schemeClr val="accent4"/>
            </a:solidFill>
            <a:ln>
              <a:noFill/>
            </a:ln>
            <a:effectLst/>
          </c:spPr>
          <c:invertIfNegative val="0"/>
          <c:cat>
            <c:strRef>
              <c:f>'Health Facility 11'!$BH$12:$BH$14</c:f>
              <c:strCache>
                <c:ptCount val="3"/>
                <c:pt idx="0">
                  <c:v>Select indicator</c:v>
                </c:pt>
                <c:pt idx="1">
                  <c:v>Select indicator</c:v>
                </c:pt>
                <c:pt idx="2">
                  <c:v>Select indicator</c:v>
                </c:pt>
              </c:strCache>
            </c:strRef>
          </c:cat>
          <c:val>
            <c:numRef>
              <c:f>'Health Facility 11'!$BL$12:$BL$14</c:f>
              <c:numCache>
                <c:formatCode>General</c:formatCode>
                <c:ptCount val="3"/>
                <c:pt idx="0">
                  <c:v>0</c:v>
                </c:pt>
                <c:pt idx="1">
                  <c:v>0</c:v>
                </c:pt>
                <c:pt idx="2">
                  <c:v>0</c:v>
                </c:pt>
              </c:numCache>
            </c:numRef>
          </c:val>
          <c:extLst>
            <c:ext xmlns:c16="http://schemas.microsoft.com/office/drawing/2014/chart" uri="{C3380CC4-5D6E-409C-BE32-E72D297353CC}">
              <c16:uniqueId val="{00000003-189A-404D-A8CA-7DD10DAA61C8}"/>
            </c:ext>
          </c:extLst>
        </c:ser>
        <c:ser>
          <c:idx val="4"/>
          <c:order val="4"/>
          <c:tx>
            <c:strRef>
              <c:f>'Health Facility 11'!$BM$11</c:f>
              <c:strCache>
                <c:ptCount val="1"/>
                <c:pt idx="0">
                  <c:v>Some documents are now missing</c:v>
                </c:pt>
              </c:strCache>
            </c:strRef>
          </c:tx>
          <c:spPr>
            <a:solidFill>
              <a:schemeClr val="accent5"/>
            </a:solidFill>
            <a:ln>
              <a:noFill/>
            </a:ln>
            <a:effectLst/>
          </c:spPr>
          <c:invertIfNegative val="0"/>
          <c:cat>
            <c:strRef>
              <c:f>'Health Facility 11'!$BH$12:$BH$14</c:f>
              <c:strCache>
                <c:ptCount val="3"/>
                <c:pt idx="0">
                  <c:v>Select indicator</c:v>
                </c:pt>
                <c:pt idx="1">
                  <c:v>Select indicator</c:v>
                </c:pt>
                <c:pt idx="2">
                  <c:v>Select indicator</c:v>
                </c:pt>
              </c:strCache>
            </c:strRef>
          </c:cat>
          <c:val>
            <c:numRef>
              <c:f>'Health Facility 11'!$BM$12:$BM$14</c:f>
              <c:numCache>
                <c:formatCode>General</c:formatCode>
                <c:ptCount val="3"/>
                <c:pt idx="0">
                  <c:v>0</c:v>
                </c:pt>
                <c:pt idx="1">
                  <c:v>0</c:v>
                </c:pt>
                <c:pt idx="2">
                  <c:v>0</c:v>
                </c:pt>
              </c:numCache>
            </c:numRef>
          </c:val>
          <c:extLst>
            <c:ext xmlns:c16="http://schemas.microsoft.com/office/drawing/2014/chart" uri="{C3380CC4-5D6E-409C-BE32-E72D297353CC}">
              <c16:uniqueId val="{00000004-189A-404D-A8CA-7DD10DAA61C8}"/>
            </c:ext>
          </c:extLst>
        </c:ser>
        <c:ser>
          <c:idx val="5"/>
          <c:order val="5"/>
          <c:tx>
            <c:strRef>
              <c:f>'Health Facility 11'!$BN$11</c:f>
              <c:strCache>
                <c:ptCount val="1"/>
                <c:pt idx="0">
                  <c:v>Other</c:v>
                </c:pt>
              </c:strCache>
            </c:strRef>
          </c:tx>
          <c:spPr>
            <a:solidFill>
              <a:schemeClr val="accent6"/>
            </a:solidFill>
            <a:ln>
              <a:noFill/>
            </a:ln>
            <a:effectLst/>
          </c:spPr>
          <c:invertIfNegative val="0"/>
          <c:cat>
            <c:strRef>
              <c:f>'Health Facility 11'!$BH$12:$BH$14</c:f>
              <c:strCache>
                <c:ptCount val="3"/>
                <c:pt idx="0">
                  <c:v>Select indicator</c:v>
                </c:pt>
                <c:pt idx="1">
                  <c:v>Select indicator</c:v>
                </c:pt>
                <c:pt idx="2">
                  <c:v>Select indicator</c:v>
                </c:pt>
              </c:strCache>
            </c:strRef>
          </c:cat>
          <c:val>
            <c:numRef>
              <c:f>'Health Facility 11'!$BN$12:$BN$14</c:f>
              <c:numCache>
                <c:formatCode>General</c:formatCode>
                <c:ptCount val="3"/>
                <c:pt idx="0">
                  <c:v>0</c:v>
                </c:pt>
                <c:pt idx="1">
                  <c:v>0</c:v>
                </c:pt>
                <c:pt idx="2">
                  <c:v>0</c:v>
                </c:pt>
              </c:numCache>
            </c:numRef>
          </c:val>
          <c:extLst>
            <c:ext xmlns:c16="http://schemas.microsoft.com/office/drawing/2014/chart" uri="{C3380CC4-5D6E-409C-BE32-E72D297353CC}">
              <c16:uniqueId val="{00000005-189A-404D-A8CA-7DD10DAA61C8}"/>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11'!$AR$23</c:f>
              <c:strCache>
                <c:ptCount val="1"/>
                <c:pt idx="0">
                  <c:v>Cross check 3</c:v>
                </c:pt>
              </c:strCache>
            </c:strRef>
          </c:tx>
          <c:spPr>
            <a:solidFill>
              <a:schemeClr val="accent1"/>
            </a:solidFill>
            <a:ln>
              <a:noFill/>
            </a:ln>
            <a:effectLst/>
          </c:spPr>
          <c:invertIfNegative val="0"/>
          <c:cat>
            <c:strRef>
              <c:f>'Health Facility 11'!$AO$23:$AO$23</c:f>
              <c:strCache>
                <c:ptCount val="1"/>
                <c:pt idx="0">
                  <c:v>C — Malaria case register : ACT stock management log (quality target:  &gt;=90%, &lt;=110%)</c:v>
                </c:pt>
              </c:strCache>
            </c:strRef>
          </c:cat>
          <c:val>
            <c:numRef>
              <c:f>'Health Facility 11'!$AP$23:$AP$23</c:f>
              <c:numCache>
                <c:formatCode>0.00</c:formatCode>
                <c:ptCount val="1"/>
                <c:pt idx="0">
                  <c:v>0</c:v>
                </c:pt>
              </c:numCache>
            </c:numRef>
          </c:val>
          <c:extLst>
            <c:ext xmlns:c16="http://schemas.microsoft.com/office/drawing/2014/chart" uri="{C3380CC4-5D6E-409C-BE32-E72D297353CC}">
              <c16:uniqueId val="{00000000-24AA-4BDC-94AA-9D22FFA60F25}"/>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11'!$AN$25</c:f>
              <c:strCache>
                <c:ptCount val="1"/>
                <c:pt idx="0">
                  <c:v>Consistency over time: Select type: Select indicator</c:v>
                </c:pt>
              </c:strCache>
            </c:strRef>
          </c:tx>
          <c:cat>
            <c:strRef>
              <c:f>'Health Facility 11'!$AN$26:$AQ$26</c:f>
              <c:strCache>
                <c:ptCount val="4"/>
                <c:pt idx="0">
                  <c:v>-</c:v>
                </c:pt>
                <c:pt idx="1">
                  <c:v>-</c:v>
                </c:pt>
                <c:pt idx="2">
                  <c:v>-</c:v>
                </c:pt>
                <c:pt idx="3">
                  <c:v>-</c:v>
                </c:pt>
              </c:strCache>
            </c:strRef>
          </c:cat>
          <c:val>
            <c:numRef>
              <c:f>'Health Facility 11'!$AN$27:$AQ$27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78AC-46EE-9563-FCA3EA597D1B}"/>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12'!$AO$9</c:f>
              <c:strCache>
                <c:ptCount val="1"/>
                <c:pt idx="0">
                  <c:v>Reporting performance &amp; Readiness to provide quality data</c:v>
                </c:pt>
              </c:strCache>
            </c:strRef>
          </c:tx>
          <c:spPr>
            <a:solidFill>
              <a:schemeClr val="accent1"/>
            </a:solidFill>
            <a:ln>
              <a:noFill/>
            </a:ln>
            <a:effectLst/>
          </c:spPr>
          <c:invertIfNegative val="0"/>
          <c:cat>
            <c:strRef>
              <c:f>'Health Facility 12'!$AO$11:$AU$11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12'!$AO$12:$AU$12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92B2-4BCE-81F6-2A4C91878530}"/>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12'!$AP$13</c:f>
              <c:strCache>
                <c:ptCount val="1"/>
                <c:pt idx="0">
                  <c:v>VF Monthly report</c:v>
                </c:pt>
              </c:strCache>
            </c:strRef>
          </c:tx>
          <c:spPr>
            <a:solidFill>
              <a:schemeClr val="accent1"/>
            </a:solidFill>
            <a:ln>
              <a:noFill/>
            </a:ln>
            <a:effectLst/>
          </c:spPr>
          <c:invertIfNegative val="0"/>
          <c:cat>
            <c:strRef>
              <c:f>'Health Facility 12'!$AO$14:$AO$16</c:f>
              <c:strCache>
                <c:ptCount val="3"/>
                <c:pt idx="0">
                  <c:v>Select indicator</c:v>
                </c:pt>
                <c:pt idx="1">
                  <c:v>Select indicator</c:v>
                </c:pt>
                <c:pt idx="2">
                  <c:v>Select indicator</c:v>
                </c:pt>
              </c:strCache>
            </c:strRef>
          </c:cat>
          <c:val>
            <c:numRef>
              <c:f>'Health Facility 12'!$AP$14:$AP$16</c:f>
              <c:numCache>
                <c:formatCode>0.00</c:formatCode>
                <c:ptCount val="3"/>
                <c:pt idx="0">
                  <c:v>0</c:v>
                </c:pt>
                <c:pt idx="1">
                  <c:v>0</c:v>
                </c:pt>
                <c:pt idx="2">
                  <c:v>0</c:v>
                </c:pt>
              </c:numCache>
            </c:numRef>
          </c:val>
          <c:extLst>
            <c:ext xmlns:c16="http://schemas.microsoft.com/office/drawing/2014/chart" uri="{C3380CC4-5D6E-409C-BE32-E72D297353CC}">
              <c16:uniqueId val="{00000000-3CCF-4916-9473-88C47C6681DD}"/>
            </c:ext>
          </c:extLst>
        </c:ser>
        <c:ser>
          <c:idx val="1"/>
          <c:order val="1"/>
          <c:tx>
            <c:strRef>
              <c:f>'Health Facility 12'!$AQ$13</c:f>
              <c:strCache>
                <c:ptCount val="1"/>
                <c:pt idx="0">
                  <c:v>VF HMIS</c:v>
                </c:pt>
              </c:strCache>
            </c:strRef>
          </c:tx>
          <c:spPr>
            <a:solidFill>
              <a:schemeClr val="accent2"/>
            </a:solidFill>
            <a:ln>
              <a:noFill/>
            </a:ln>
            <a:effectLst/>
          </c:spPr>
          <c:invertIfNegative val="0"/>
          <c:cat>
            <c:strRef>
              <c:f>'Health Facility 12'!$AO$14:$AO$16</c:f>
              <c:strCache>
                <c:ptCount val="3"/>
                <c:pt idx="0">
                  <c:v>Select indicator</c:v>
                </c:pt>
                <c:pt idx="1">
                  <c:v>Select indicator</c:v>
                </c:pt>
                <c:pt idx="2">
                  <c:v>Select indicator</c:v>
                </c:pt>
              </c:strCache>
            </c:strRef>
          </c:cat>
          <c:val>
            <c:numRef>
              <c:f>'Health Facility 12'!$AQ$14:$AQ$16</c:f>
              <c:numCache>
                <c:formatCode>0.00</c:formatCode>
                <c:ptCount val="3"/>
                <c:pt idx="0">
                  <c:v>0</c:v>
                </c:pt>
                <c:pt idx="1">
                  <c:v>0</c:v>
                </c:pt>
                <c:pt idx="2">
                  <c:v>0</c:v>
                </c:pt>
              </c:numCache>
            </c:numRef>
          </c:val>
          <c:extLst>
            <c:ext xmlns:c16="http://schemas.microsoft.com/office/drawing/2014/chart" uri="{C3380CC4-5D6E-409C-BE32-E72D297353CC}">
              <c16:uniqueId val="{00000001-3CCF-4916-9473-88C47C6681DD}"/>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12'!$AR$21</c:f>
              <c:strCache>
                <c:ptCount val="1"/>
                <c:pt idx="0">
                  <c:v>Cross checks 1 &amp; 2</c:v>
                </c:pt>
              </c:strCache>
            </c:strRef>
          </c:tx>
          <c:spPr>
            <a:solidFill>
              <a:schemeClr val="accent1"/>
            </a:solidFill>
            <a:ln>
              <a:noFill/>
            </a:ln>
            <a:effectLst/>
          </c:spPr>
          <c:invertIfNegative val="0"/>
          <c:cat>
            <c:strRef>
              <c:f>'Health Facility 12'!$AO$21:$AO$22</c:f>
              <c:strCache>
                <c:ptCount val="2"/>
                <c:pt idx="0">
                  <c:v>A — Malaria case register : Laboratory register (quality target = 90%)</c:v>
                </c:pt>
                <c:pt idx="1">
                  <c:v>B — Malaria case register : Pharmacy dispensation log (quality target = 90%)</c:v>
                </c:pt>
              </c:strCache>
            </c:strRef>
          </c:cat>
          <c:val>
            <c:numRef>
              <c:f>'Health Facility 12'!$AP$21:$AP$22</c:f>
              <c:numCache>
                <c:formatCode>0.00</c:formatCode>
                <c:ptCount val="2"/>
                <c:pt idx="0">
                  <c:v>0</c:v>
                </c:pt>
                <c:pt idx="1">
                  <c:v>0</c:v>
                </c:pt>
              </c:numCache>
            </c:numRef>
          </c:val>
          <c:extLst>
            <c:ext xmlns:c16="http://schemas.microsoft.com/office/drawing/2014/chart" uri="{C3380CC4-5D6E-409C-BE32-E72D297353CC}">
              <c16:uniqueId val="{00000000-F0BD-49FD-A689-82CF20513408}"/>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12'!$BI$11</c:f>
              <c:strCache>
                <c:ptCount val="1"/>
                <c:pt idx="0">
                  <c:v>No discrepancy</c:v>
                </c:pt>
              </c:strCache>
            </c:strRef>
          </c:tx>
          <c:spPr>
            <a:solidFill>
              <a:schemeClr val="accent1"/>
            </a:solidFill>
            <a:ln>
              <a:noFill/>
            </a:ln>
            <a:effectLst/>
          </c:spPr>
          <c:invertIfNegative val="0"/>
          <c:cat>
            <c:strRef>
              <c:f>'Health Facility 12'!$BH$12:$BH$14</c:f>
              <c:strCache>
                <c:ptCount val="3"/>
                <c:pt idx="0">
                  <c:v>Select indicator</c:v>
                </c:pt>
                <c:pt idx="1">
                  <c:v>Select indicator</c:v>
                </c:pt>
                <c:pt idx="2">
                  <c:v>Select indicator</c:v>
                </c:pt>
              </c:strCache>
            </c:strRef>
          </c:cat>
          <c:val>
            <c:numRef>
              <c:f>'Health Facility 12'!$BI$12:$BI$14</c:f>
              <c:numCache>
                <c:formatCode>General</c:formatCode>
                <c:ptCount val="3"/>
                <c:pt idx="0">
                  <c:v>0</c:v>
                </c:pt>
                <c:pt idx="1">
                  <c:v>0</c:v>
                </c:pt>
                <c:pt idx="2">
                  <c:v>0</c:v>
                </c:pt>
              </c:numCache>
            </c:numRef>
          </c:val>
          <c:extLst>
            <c:ext xmlns:c16="http://schemas.microsoft.com/office/drawing/2014/chart" uri="{C3380CC4-5D6E-409C-BE32-E72D297353CC}">
              <c16:uniqueId val="{00000000-AC4D-499A-A02A-9B01AA3E812D}"/>
            </c:ext>
          </c:extLst>
        </c:ser>
        <c:ser>
          <c:idx val="1"/>
          <c:order val="1"/>
          <c:tx>
            <c:strRef>
              <c:f>'Health Facility 12'!$BJ$11</c:f>
              <c:strCache>
                <c:ptCount val="1"/>
                <c:pt idx="0">
                  <c:v>Arithematic errors</c:v>
                </c:pt>
              </c:strCache>
            </c:strRef>
          </c:tx>
          <c:spPr>
            <a:solidFill>
              <a:schemeClr val="accent2"/>
            </a:solidFill>
            <a:ln>
              <a:noFill/>
            </a:ln>
            <a:effectLst/>
          </c:spPr>
          <c:invertIfNegative val="0"/>
          <c:cat>
            <c:strRef>
              <c:f>'Health Facility 12'!$BH$12:$BH$14</c:f>
              <c:strCache>
                <c:ptCount val="3"/>
                <c:pt idx="0">
                  <c:v>Select indicator</c:v>
                </c:pt>
                <c:pt idx="1">
                  <c:v>Select indicator</c:v>
                </c:pt>
                <c:pt idx="2">
                  <c:v>Select indicator</c:v>
                </c:pt>
              </c:strCache>
            </c:strRef>
          </c:cat>
          <c:val>
            <c:numRef>
              <c:f>'Health Facility 12'!$BJ$12:$BJ$14</c:f>
              <c:numCache>
                <c:formatCode>General</c:formatCode>
                <c:ptCount val="3"/>
                <c:pt idx="0">
                  <c:v>0</c:v>
                </c:pt>
                <c:pt idx="1">
                  <c:v>0</c:v>
                </c:pt>
                <c:pt idx="2">
                  <c:v>0</c:v>
                </c:pt>
              </c:numCache>
            </c:numRef>
          </c:val>
          <c:extLst>
            <c:ext xmlns:c16="http://schemas.microsoft.com/office/drawing/2014/chart" uri="{C3380CC4-5D6E-409C-BE32-E72D297353CC}">
              <c16:uniqueId val="{00000001-AC4D-499A-A02A-9B01AA3E812D}"/>
            </c:ext>
          </c:extLst>
        </c:ser>
        <c:ser>
          <c:idx val="2"/>
          <c:order val="2"/>
          <c:tx>
            <c:strRef>
              <c:f>'Health Facility 12'!$BK$11</c:f>
              <c:strCache>
                <c:ptCount val="1"/>
                <c:pt idx="0">
                  <c:v>Transcription errors</c:v>
                </c:pt>
              </c:strCache>
            </c:strRef>
          </c:tx>
          <c:spPr>
            <a:solidFill>
              <a:schemeClr val="accent3"/>
            </a:solidFill>
            <a:ln>
              <a:noFill/>
            </a:ln>
            <a:effectLst/>
          </c:spPr>
          <c:invertIfNegative val="0"/>
          <c:cat>
            <c:strRef>
              <c:f>'Health Facility 12'!$BH$12:$BH$14</c:f>
              <c:strCache>
                <c:ptCount val="3"/>
                <c:pt idx="0">
                  <c:v>Select indicator</c:v>
                </c:pt>
                <c:pt idx="1">
                  <c:v>Select indicator</c:v>
                </c:pt>
                <c:pt idx="2">
                  <c:v>Select indicator</c:v>
                </c:pt>
              </c:strCache>
            </c:strRef>
          </c:cat>
          <c:val>
            <c:numRef>
              <c:f>'Health Facility 12'!$BK$12:$BK$14</c:f>
              <c:numCache>
                <c:formatCode>General</c:formatCode>
                <c:ptCount val="3"/>
                <c:pt idx="0">
                  <c:v>0</c:v>
                </c:pt>
                <c:pt idx="1">
                  <c:v>0</c:v>
                </c:pt>
                <c:pt idx="2">
                  <c:v>0</c:v>
                </c:pt>
              </c:numCache>
            </c:numRef>
          </c:val>
          <c:extLst>
            <c:ext xmlns:c16="http://schemas.microsoft.com/office/drawing/2014/chart" uri="{C3380CC4-5D6E-409C-BE32-E72D297353CC}">
              <c16:uniqueId val="{00000002-AC4D-499A-A02A-9B01AA3E812D}"/>
            </c:ext>
          </c:extLst>
        </c:ser>
        <c:ser>
          <c:idx val="3"/>
          <c:order val="3"/>
          <c:tx>
            <c:strRef>
              <c:f>'Health Facility 12'!$BL$11</c:f>
              <c:strCache>
                <c:ptCount val="1"/>
                <c:pt idx="0">
                  <c:v>Some documents were missing when the report was prepared</c:v>
                </c:pt>
              </c:strCache>
            </c:strRef>
          </c:tx>
          <c:spPr>
            <a:solidFill>
              <a:schemeClr val="accent4"/>
            </a:solidFill>
            <a:ln>
              <a:noFill/>
            </a:ln>
            <a:effectLst/>
          </c:spPr>
          <c:invertIfNegative val="0"/>
          <c:cat>
            <c:strRef>
              <c:f>'Health Facility 12'!$BH$12:$BH$14</c:f>
              <c:strCache>
                <c:ptCount val="3"/>
                <c:pt idx="0">
                  <c:v>Select indicator</c:v>
                </c:pt>
                <c:pt idx="1">
                  <c:v>Select indicator</c:v>
                </c:pt>
                <c:pt idx="2">
                  <c:v>Select indicator</c:v>
                </c:pt>
              </c:strCache>
            </c:strRef>
          </c:cat>
          <c:val>
            <c:numRef>
              <c:f>'Health Facility 12'!$BL$12:$BL$14</c:f>
              <c:numCache>
                <c:formatCode>General</c:formatCode>
                <c:ptCount val="3"/>
                <c:pt idx="0">
                  <c:v>0</c:v>
                </c:pt>
                <c:pt idx="1">
                  <c:v>0</c:v>
                </c:pt>
                <c:pt idx="2">
                  <c:v>0</c:v>
                </c:pt>
              </c:numCache>
            </c:numRef>
          </c:val>
          <c:extLst>
            <c:ext xmlns:c16="http://schemas.microsoft.com/office/drawing/2014/chart" uri="{C3380CC4-5D6E-409C-BE32-E72D297353CC}">
              <c16:uniqueId val="{00000003-AC4D-499A-A02A-9B01AA3E812D}"/>
            </c:ext>
          </c:extLst>
        </c:ser>
        <c:ser>
          <c:idx val="4"/>
          <c:order val="4"/>
          <c:tx>
            <c:strRef>
              <c:f>'Health Facility 12'!$BM$11</c:f>
              <c:strCache>
                <c:ptCount val="1"/>
                <c:pt idx="0">
                  <c:v>Some documents are now missing</c:v>
                </c:pt>
              </c:strCache>
            </c:strRef>
          </c:tx>
          <c:spPr>
            <a:solidFill>
              <a:schemeClr val="accent5"/>
            </a:solidFill>
            <a:ln>
              <a:noFill/>
            </a:ln>
            <a:effectLst/>
          </c:spPr>
          <c:invertIfNegative val="0"/>
          <c:cat>
            <c:strRef>
              <c:f>'Health Facility 12'!$BH$12:$BH$14</c:f>
              <c:strCache>
                <c:ptCount val="3"/>
                <c:pt idx="0">
                  <c:v>Select indicator</c:v>
                </c:pt>
                <c:pt idx="1">
                  <c:v>Select indicator</c:v>
                </c:pt>
                <c:pt idx="2">
                  <c:v>Select indicator</c:v>
                </c:pt>
              </c:strCache>
            </c:strRef>
          </c:cat>
          <c:val>
            <c:numRef>
              <c:f>'Health Facility 12'!$BM$12:$BM$14</c:f>
              <c:numCache>
                <c:formatCode>General</c:formatCode>
                <c:ptCount val="3"/>
                <c:pt idx="0">
                  <c:v>0</c:v>
                </c:pt>
                <c:pt idx="1">
                  <c:v>0</c:v>
                </c:pt>
                <c:pt idx="2">
                  <c:v>0</c:v>
                </c:pt>
              </c:numCache>
            </c:numRef>
          </c:val>
          <c:extLst>
            <c:ext xmlns:c16="http://schemas.microsoft.com/office/drawing/2014/chart" uri="{C3380CC4-5D6E-409C-BE32-E72D297353CC}">
              <c16:uniqueId val="{00000004-AC4D-499A-A02A-9B01AA3E812D}"/>
            </c:ext>
          </c:extLst>
        </c:ser>
        <c:ser>
          <c:idx val="5"/>
          <c:order val="5"/>
          <c:tx>
            <c:strRef>
              <c:f>'Health Facility 12'!$BN$11</c:f>
              <c:strCache>
                <c:ptCount val="1"/>
                <c:pt idx="0">
                  <c:v>Other</c:v>
                </c:pt>
              </c:strCache>
            </c:strRef>
          </c:tx>
          <c:spPr>
            <a:solidFill>
              <a:schemeClr val="accent6"/>
            </a:solidFill>
            <a:ln>
              <a:noFill/>
            </a:ln>
            <a:effectLst/>
          </c:spPr>
          <c:invertIfNegative val="0"/>
          <c:cat>
            <c:strRef>
              <c:f>'Health Facility 12'!$BH$12:$BH$14</c:f>
              <c:strCache>
                <c:ptCount val="3"/>
                <c:pt idx="0">
                  <c:v>Select indicator</c:v>
                </c:pt>
                <c:pt idx="1">
                  <c:v>Select indicator</c:v>
                </c:pt>
                <c:pt idx="2">
                  <c:v>Select indicator</c:v>
                </c:pt>
              </c:strCache>
            </c:strRef>
          </c:cat>
          <c:val>
            <c:numRef>
              <c:f>'Health Facility 12'!$BN$12:$BN$14</c:f>
              <c:numCache>
                <c:formatCode>General</c:formatCode>
                <c:ptCount val="3"/>
                <c:pt idx="0">
                  <c:v>0</c:v>
                </c:pt>
                <c:pt idx="1">
                  <c:v>0</c:v>
                </c:pt>
                <c:pt idx="2">
                  <c:v>0</c:v>
                </c:pt>
              </c:numCache>
            </c:numRef>
          </c:val>
          <c:extLst>
            <c:ext xmlns:c16="http://schemas.microsoft.com/office/drawing/2014/chart" uri="{C3380CC4-5D6E-409C-BE32-E72D297353CC}">
              <c16:uniqueId val="{00000005-AC4D-499A-A02A-9B01AA3E812D}"/>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12'!$AR$23</c:f>
              <c:strCache>
                <c:ptCount val="1"/>
                <c:pt idx="0">
                  <c:v>Cross check 3</c:v>
                </c:pt>
              </c:strCache>
            </c:strRef>
          </c:tx>
          <c:spPr>
            <a:solidFill>
              <a:schemeClr val="accent1"/>
            </a:solidFill>
            <a:ln>
              <a:noFill/>
            </a:ln>
            <a:effectLst/>
          </c:spPr>
          <c:invertIfNegative val="0"/>
          <c:cat>
            <c:strRef>
              <c:f>'Health Facility 12'!$AO$23:$AO$23</c:f>
              <c:strCache>
                <c:ptCount val="1"/>
                <c:pt idx="0">
                  <c:v>C — Malaria case register : ACT stock management log (quality target:  &gt;=90%, &lt;=110%)</c:v>
                </c:pt>
              </c:strCache>
            </c:strRef>
          </c:cat>
          <c:val>
            <c:numRef>
              <c:f>'Health Facility 12'!$AP$23:$AP$23</c:f>
              <c:numCache>
                <c:formatCode>0.00</c:formatCode>
                <c:ptCount val="1"/>
                <c:pt idx="0">
                  <c:v>0</c:v>
                </c:pt>
              </c:numCache>
            </c:numRef>
          </c:val>
          <c:extLst>
            <c:ext xmlns:c16="http://schemas.microsoft.com/office/drawing/2014/chart" uri="{C3380CC4-5D6E-409C-BE32-E72D297353CC}">
              <c16:uniqueId val="{00000000-2AA2-4466-BD66-D32A358E8891}"/>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12'!$AN$25</c:f>
              <c:strCache>
                <c:ptCount val="1"/>
                <c:pt idx="0">
                  <c:v>Consistency over time: Select type: Select indicator</c:v>
                </c:pt>
              </c:strCache>
            </c:strRef>
          </c:tx>
          <c:cat>
            <c:strRef>
              <c:f>'Health Facility 12'!$AN$26:$AQ$26</c:f>
              <c:strCache>
                <c:ptCount val="4"/>
                <c:pt idx="0">
                  <c:v>-</c:v>
                </c:pt>
                <c:pt idx="1">
                  <c:v>-</c:v>
                </c:pt>
                <c:pt idx="2">
                  <c:v>-</c:v>
                </c:pt>
                <c:pt idx="3">
                  <c:v>-</c:v>
                </c:pt>
              </c:strCache>
            </c:strRef>
          </c:cat>
          <c:val>
            <c:numRef>
              <c:f>'Health Facility 12'!$AN$27:$AQ$27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BAC6-4F3E-B764-5681A613B506}"/>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13'!$AO$9</c:f>
              <c:strCache>
                <c:ptCount val="1"/>
                <c:pt idx="0">
                  <c:v>Reporting performance &amp; Readiness to provide quality data</c:v>
                </c:pt>
              </c:strCache>
            </c:strRef>
          </c:tx>
          <c:spPr>
            <a:solidFill>
              <a:schemeClr val="accent1"/>
            </a:solidFill>
            <a:ln>
              <a:noFill/>
            </a:ln>
            <a:effectLst/>
          </c:spPr>
          <c:invertIfNegative val="0"/>
          <c:cat>
            <c:strRef>
              <c:f>'Health Facility 13'!$AO$11:$AU$11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13'!$AO$12:$AU$12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4F4E-4D7C-BDD0-B60DF0F7BEAF}"/>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13'!$AP$13</c:f>
              <c:strCache>
                <c:ptCount val="1"/>
                <c:pt idx="0">
                  <c:v>VF Monthly report</c:v>
                </c:pt>
              </c:strCache>
            </c:strRef>
          </c:tx>
          <c:spPr>
            <a:solidFill>
              <a:schemeClr val="accent1"/>
            </a:solidFill>
            <a:ln>
              <a:noFill/>
            </a:ln>
            <a:effectLst/>
          </c:spPr>
          <c:invertIfNegative val="0"/>
          <c:cat>
            <c:strRef>
              <c:f>'Health Facility 13'!$AO$14:$AO$16</c:f>
              <c:strCache>
                <c:ptCount val="3"/>
                <c:pt idx="0">
                  <c:v>Select indicator</c:v>
                </c:pt>
                <c:pt idx="1">
                  <c:v>Select indicator</c:v>
                </c:pt>
                <c:pt idx="2">
                  <c:v>Select indicator</c:v>
                </c:pt>
              </c:strCache>
            </c:strRef>
          </c:cat>
          <c:val>
            <c:numRef>
              <c:f>'Health Facility 13'!$AP$14:$AP$16</c:f>
              <c:numCache>
                <c:formatCode>0.00</c:formatCode>
                <c:ptCount val="3"/>
                <c:pt idx="0">
                  <c:v>0</c:v>
                </c:pt>
                <c:pt idx="1">
                  <c:v>0</c:v>
                </c:pt>
                <c:pt idx="2">
                  <c:v>0</c:v>
                </c:pt>
              </c:numCache>
            </c:numRef>
          </c:val>
          <c:extLst>
            <c:ext xmlns:c16="http://schemas.microsoft.com/office/drawing/2014/chart" uri="{C3380CC4-5D6E-409C-BE32-E72D297353CC}">
              <c16:uniqueId val="{00000000-6C93-432D-A8FC-4416455C8C5B}"/>
            </c:ext>
          </c:extLst>
        </c:ser>
        <c:ser>
          <c:idx val="1"/>
          <c:order val="1"/>
          <c:tx>
            <c:strRef>
              <c:f>'Health Facility 13'!$AQ$13</c:f>
              <c:strCache>
                <c:ptCount val="1"/>
                <c:pt idx="0">
                  <c:v>VF HMIS</c:v>
                </c:pt>
              </c:strCache>
            </c:strRef>
          </c:tx>
          <c:spPr>
            <a:solidFill>
              <a:schemeClr val="accent2"/>
            </a:solidFill>
            <a:ln>
              <a:noFill/>
            </a:ln>
            <a:effectLst/>
          </c:spPr>
          <c:invertIfNegative val="0"/>
          <c:cat>
            <c:strRef>
              <c:f>'Health Facility 13'!$AO$14:$AO$16</c:f>
              <c:strCache>
                <c:ptCount val="3"/>
                <c:pt idx="0">
                  <c:v>Select indicator</c:v>
                </c:pt>
                <c:pt idx="1">
                  <c:v>Select indicator</c:v>
                </c:pt>
                <c:pt idx="2">
                  <c:v>Select indicator</c:v>
                </c:pt>
              </c:strCache>
            </c:strRef>
          </c:cat>
          <c:val>
            <c:numRef>
              <c:f>'Health Facility 13'!$AQ$14:$AQ$16</c:f>
              <c:numCache>
                <c:formatCode>0.00</c:formatCode>
                <c:ptCount val="3"/>
                <c:pt idx="0">
                  <c:v>0</c:v>
                </c:pt>
                <c:pt idx="1">
                  <c:v>0</c:v>
                </c:pt>
                <c:pt idx="2">
                  <c:v>0</c:v>
                </c:pt>
              </c:numCache>
            </c:numRef>
          </c:val>
          <c:extLst>
            <c:ext xmlns:c16="http://schemas.microsoft.com/office/drawing/2014/chart" uri="{C3380CC4-5D6E-409C-BE32-E72D297353CC}">
              <c16:uniqueId val="{00000001-6C93-432D-A8FC-4416455C8C5B}"/>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13'!$AR$21</c:f>
              <c:strCache>
                <c:ptCount val="1"/>
                <c:pt idx="0">
                  <c:v>Cross checks 1 &amp; 2</c:v>
                </c:pt>
              </c:strCache>
            </c:strRef>
          </c:tx>
          <c:spPr>
            <a:solidFill>
              <a:schemeClr val="accent1"/>
            </a:solidFill>
            <a:ln>
              <a:noFill/>
            </a:ln>
            <a:effectLst/>
          </c:spPr>
          <c:invertIfNegative val="0"/>
          <c:cat>
            <c:strRef>
              <c:f>'Health Facility 13'!$AO$21:$AO$22</c:f>
              <c:strCache>
                <c:ptCount val="2"/>
                <c:pt idx="0">
                  <c:v>A — Malaria case register : Laboratory register (quality target = 90%)</c:v>
                </c:pt>
                <c:pt idx="1">
                  <c:v>B — Malaria case register : Pharmacy dispensation log (quality target = 90%)</c:v>
                </c:pt>
              </c:strCache>
            </c:strRef>
          </c:cat>
          <c:val>
            <c:numRef>
              <c:f>'Health Facility 13'!$AP$21:$AP$22</c:f>
              <c:numCache>
                <c:formatCode>0.00</c:formatCode>
                <c:ptCount val="2"/>
                <c:pt idx="0">
                  <c:v>0</c:v>
                </c:pt>
                <c:pt idx="1">
                  <c:v>0</c:v>
                </c:pt>
              </c:numCache>
            </c:numRef>
          </c:val>
          <c:extLst>
            <c:ext xmlns:c16="http://schemas.microsoft.com/office/drawing/2014/chart" uri="{C3380CC4-5D6E-409C-BE32-E72D297353CC}">
              <c16:uniqueId val="{00000000-38C5-40F4-BF35-479B2820D77A}"/>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13'!$BI$11</c:f>
              <c:strCache>
                <c:ptCount val="1"/>
                <c:pt idx="0">
                  <c:v>No discrepancy</c:v>
                </c:pt>
              </c:strCache>
            </c:strRef>
          </c:tx>
          <c:spPr>
            <a:solidFill>
              <a:schemeClr val="accent1"/>
            </a:solidFill>
            <a:ln>
              <a:noFill/>
            </a:ln>
            <a:effectLst/>
          </c:spPr>
          <c:invertIfNegative val="0"/>
          <c:cat>
            <c:strRef>
              <c:f>'Health Facility 13'!$BH$12:$BH$14</c:f>
              <c:strCache>
                <c:ptCount val="3"/>
                <c:pt idx="0">
                  <c:v>Select indicator</c:v>
                </c:pt>
                <c:pt idx="1">
                  <c:v>Select indicator</c:v>
                </c:pt>
                <c:pt idx="2">
                  <c:v>Select indicator</c:v>
                </c:pt>
              </c:strCache>
            </c:strRef>
          </c:cat>
          <c:val>
            <c:numRef>
              <c:f>'Health Facility 13'!$BI$12:$BI$14</c:f>
              <c:numCache>
                <c:formatCode>General</c:formatCode>
                <c:ptCount val="3"/>
                <c:pt idx="0">
                  <c:v>0</c:v>
                </c:pt>
                <c:pt idx="1">
                  <c:v>0</c:v>
                </c:pt>
                <c:pt idx="2">
                  <c:v>0</c:v>
                </c:pt>
              </c:numCache>
            </c:numRef>
          </c:val>
          <c:extLst>
            <c:ext xmlns:c16="http://schemas.microsoft.com/office/drawing/2014/chart" uri="{C3380CC4-5D6E-409C-BE32-E72D297353CC}">
              <c16:uniqueId val="{00000000-0791-47F3-8A0C-3944A5284426}"/>
            </c:ext>
          </c:extLst>
        </c:ser>
        <c:ser>
          <c:idx val="1"/>
          <c:order val="1"/>
          <c:tx>
            <c:strRef>
              <c:f>'Health Facility 13'!$BJ$11</c:f>
              <c:strCache>
                <c:ptCount val="1"/>
                <c:pt idx="0">
                  <c:v>Arithematic errors</c:v>
                </c:pt>
              </c:strCache>
            </c:strRef>
          </c:tx>
          <c:spPr>
            <a:solidFill>
              <a:schemeClr val="accent2"/>
            </a:solidFill>
            <a:ln>
              <a:noFill/>
            </a:ln>
            <a:effectLst/>
          </c:spPr>
          <c:invertIfNegative val="0"/>
          <c:cat>
            <c:strRef>
              <c:f>'Health Facility 13'!$BH$12:$BH$14</c:f>
              <c:strCache>
                <c:ptCount val="3"/>
                <c:pt idx="0">
                  <c:v>Select indicator</c:v>
                </c:pt>
                <c:pt idx="1">
                  <c:v>Select indicator</c:v>
                </c:pt>
                <c:pt idx="2">
                  <c:v>Select indicator</c:v>
                </c:pt>
              </c:strCache>
            </c:strRef>
          </c:cat>
          <c:val>
            <c:numRef>
              <c:f>'Health Facility 13'!$BJ$12:$BJ$14</c:f>
              <c:numCache>
                <c:formatCode>General</c:formatCode>
                <c:ptCount val="3"/>
                <c:pt idx="0">
                  <c:v>0</c:v>
                </c:pt>
                <c:pt idx="1">
                  <c:v>0</c:v>
                </c:pt>
                <c:pt idx="2">
                  <c:v>0</c:v>
                </c:pt>
              </c:numCache>
            </c:numRef>
          </c:val>
          <c:extLst>
            <c:ext xmlns:c16="http://schemas.microsoft.com/office/drawing/2014/chart" uri="{C3380CC4-5D6E-409C-BE32-E72D297353CC}">
              <c16:uniqueId val="{00000001-0791-47F3-8A0C-3944A5284426}"/>
            </c:ext>
          </c:extLst>
        </c:ser>
        <c:ser>
          <c:idx val="2"/>
          <c:order val="2"/>
          <c:tx>
            <c:strRef>
              <c:f>'Health Facility 13'!$BK$11</c:f>
              <c:strCache>
                <c:ptCount val="1"/>
                <c:pt idx="0">
                  <c:v>Transcription errors</c:v>
                </c:pt>
              </c:strCache>
            </c:strRef>
          </c:tx>
          <c:spPr>
            <a:solidFill>
              <a:schemeClr val="accent3"/>
            </a:solidFill>
            <a:ln>
              <a:noFill/>
            </a:ln>
            <a:effectLst/>
          </c:spPr>
          <c:invertIfNegative val="0"/>
          <c:cat>
            <c:strRef>
              <c:f>'Health Facility 13'!$BH$12:$BH$14</c:f>
              <c:strCache>
                <c:ptCount val="3"/>
                <c:pt idx="0">
                  <c:v>Select indicator</c:v>
                </c:pt>
                <c:pt idx="1">
                  <c:v>Select indicator</c:v>
                </c:pt>
                <c:pt idx="2">
                  <c:v>Select indicator</c:v>
                </c:pt>
              </c:strCache>
            </c:strRef>
          </c:cat>
          <c:val>
            <c:numRef>
              <c:f>'Health Facility 13'!$BK$12:$BK$14</c:f>
              <c:numCache>
                <c:formatCode>General</c:formatCode>
                <c:ptCount val="3"/>
                <c:pt idx="0">
                  <c:v>0</c:v>
                </c:pt>
                <c:pt idx="1">
                  <c:v>0</c:v>
                </c:pt>
                <c:pt idx="2">
                  <c:v>0</c:v>
                </c:pt>
              </c:numCache>
            </c:numRef>
          </c:val>
          <c:extLst>
            <c:ext xmlns:c16="http://schemas.microsoft.com/office/drawing/2014/chart" uri="{C3380CC4-5D6E-409C-BE32-E72D297353CC}">
              <c16:uniqueId val="{00000002-0791-47F3-8A0C-3944A5284426}"/>
            </c:ext>
          </c:extLst>
        </c:ser>
        <c:ser>
          <c:idx val="3"/>
          <c:order val="3"/>
          <c:tx>
            <c:strRef>
              <c:f>'Health Facility 13'!$BL$11</c:f>
              <c:strCache>
                <c:ptCount val="1"/>
                <c:pt idx="0">
                  <c:v>Some documents were missing when the report was prepared</c:v>
                </c:pt>
              </c:strCache>
            </c:strRef>
          </c:tx>
          <c:spPr>
            <a:solidFill>
              <a:schemeClr val="accent4"/>
            </a:solidFill>
            <a:ln>
              <a:noFill/>
            </a:ln>
            <a:effectLst/>
          </c:spPr>
          <c:invertIfNegative val="0"/>
          <c:cat>
            <c:strRef>
              <c:f>'Health Facility 13'!$BH$12:$BH$14</c:f>
              <c:strCache>
                <c:ptCount val="3"/>
                <c:pt idx="0">
                  <c:v>Select indicator</c:v>
                </c:pt>
                <c:pt idx="1">
                  <c:v>Select indicator</c:v>
                </c:pt>
                <c:pt idx="2">
                  <c:v>Select indicator</c:v>
                </c:pt>
              </c:strCache>
            </c:strRef>
          </c:cat>
          <c:val>
            <c:numRef>
              <c:f>'Health Facility 13'!$BL$12:$BL$14</c:f>
              <c:numCache>
                <c:formatCode>General</c:formatCode>
                <c:ptCount val="3"/>
                <c:pt idx="0">
                  <c:v>0</c:v>
                </c:pt>
                <c:pt idx="1">
                  <c:v>0</c:v>
                </c:pt>
                <c:pt idx="2">
                  <c:v>0</c:v>
                </c:pt>
              </c:numCache>
            </c:numRef>
          </c:val>
          <c:extLst>
            <c:ext xmlns:c16="http://schemas.microsoft.com/office/drawing/2014/chart" uri="{C3380CC4-5D6E-409C-BE32-E72D297353CC}">
              <c16:uniqueId val="{00000003-0791-47F3-8A0C-3944A5284426}"/>
            </c:ext>
          </c:extLst>
        </c:ser>
        <c:ser>
          <c:idx val="4"/>
          <c:order val="4"/>
          <c:tx>
            <c:strRef>
              <c:f>'Health Facility 13'!$BM$11</c:f>
              <c:strCache>
                <c:ptCount val="1"/>
                <c:pt idx="0">
                  <c:v>Some documents are now missing</c:v>
                </c:pt>
              </c:strCache>
            </c:strRef>
          </c:tx>
          <c:spPr>
            <a:solidFill>
              <a:schemeClr val="accent5"/>
            </a:solidFill>
            <a:ln>
              <a:noFill/>
            </a:ln>
            <a:effectLst/>
          </c:spPr>
          <c:invertIfNegative val="0"/>
          <c:cat>
            <c:strRef>
              <c:f>'Health Facility 13'!$BH$12:$BH$14</c:f>
              <c:strCache>
                <c:ptCount val="3"/>
                <c:pt idx="0">
                  <c:v>Select indicator</c:v>
                </c:pt>
                <c:pt idx="1">
                  <c:v>Select indicator</c:v>
                </c:pt>
                <c:pt idx="2">
                  <c:v>Select indicator</c:v>
                </c:pt>
              </c:strCache>
            </c:strRef>
          </c:cat>
          <c:val>
            <c:numRef>
              <c:f>'Health Facility 13'!$BM$12:$BM$14</c:f>
              <c:numCache>
                <c:formatCode>General</c:formatCode>
                <c:ptCount val="3"/>
                <c:pt idx="0">
                  <c:v>0</c:v>
                </c:pt>
                <c:pt idx="1">
                  <c:v>0</c:v>
                </c:pt>
                <c:pt idx="2">
                  <c:v>0</c:v>
                </c:pt>
              </c:numCache>
            </c:numRef>
          </c:val>
          <c:extLst>
            <c:ext xmlns:c16="http://schemas.microsoft.com/office/drawing/2014/chart" uri="{C3380CC4-5D6E-409C-BE32-E72D297353CC}">
              <c16:uniqueId val="{00000004-0791-47F3-8A0C-3944A5284426}"/>
            </c:ext>
          </c:extLst>
        </c:ser>
        <c:ser>
          <c:idx val="5"/>
          <c:order val="5"/>
          <c:tx>
            <c:strRef>
              <c:f>'Health Facility 13'!$BN$11</c:f>
              <c:strCache>
                <c:ptCount val="1"/>
                <c:pt idx="0">
                  <c:v>Other</c:v>
                </c:pt>
              </c:strCache>
            </c:strRef>
          </c:tx>
          <c:spPr>
            <a:solidFill>
              <a:schemeClr val="accent6"/>
            </a:solidFill>
            <a:ln>
              <a:noFill/>
            </a:ln>
            <a:effectLst/>
          </c:spPr>
          <c:invertIfNegative val="0"/>
          <c:cat>
            <c:strRef>
              <c:f>'Health Facility 13'!$BH$12:$BH$14</c:f>
              <c:strCache>
                <c:ptCount val="3"/>
                <c:pt idx="0">
                  <c:v>Select indicator</c:v>
                </c:pt>
                <c:pt idx="1">
                  <c:v>Select indicator</c:v>
                </c:pt>
                <c:pt idx="2">
                  <c:v>Select indicator</c:v>
                </c:pt>
              </c:strCache>
            </c:strRef>
          </c:cat>
          <c:val>
            <c:numRef>
              <c:f>'Health Facility 13'!$BN$12:$BN$14</c:f>
              <c:numCache>
                <c:formatCode>General</c:formatCode>
                <c:ptCount val="3"/>
                <c:pt idx="0">
                  <c:v>0</c:v>
                </c:pt>
                <c:pt idx="1">
                  <c:v>0</c:v>
                </c:pt>
                <c:pt idx="2">
                  <c:v>0</c:v>
                </c:pt>
              </c:numCache>
            </c:numRef>
          </c:val>
          <c:extLst>
            <c:ext xmlns:c16="http://schemas.microsoft.com/office/drawing/2014/chart" uri="{C3380CC4-5D6E-409C-BE32-E72D297353CC}">
              <c16:uniqueId val="{00000005-0791-47F3-8A0C-3944A5284426}"/>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13'!$AR$23</c:f>
              <c:strCache>
                <c:ptCount val="1"/>
                <c:pt idx="0">
                  <c:v>Cross check 3</c:v>
                </c:pt>
              </c:strCache>
            </c:strRef>
          </c:tx>
          <c:spPr>
            <a:solidFill>
              <a:schemeClr val="accent1"/>
            </a:solidFill>
            <a:ln>
              <a:noFill/>
            </a:ln>
            <a:effectLst/>
          </c:spPr>
          <c:invertIfNegative val="0"/>
          <c:cat>
            <c:strRef>
              <c:f>'Health Facility 13'!$AO$23:$AO$23</c:f>
              <c:strCache>
                <c:ptCount val="1"/>
                <c:pt idx="0">
                  <c:v>C — Malaria case register : ACT stock management log (quality target:  &gt;=90%, &lt;=110%)</c:v>
                </c:pt>
              </c:strCache>
            </c:strRef>
          </c:cat>
          <c:val>
            <c:numRef>
              <c:f>'Health Facility 13'!$AP$23:$AP$23</c:f>
              <c:numCache>
                <c:formatCode>0.00</c:formatCode>
                <c:ptCount val="1"/>
                <c:pt idx="0">
                  <c:v>0</c:v>
                </c:pt>
              </c:numCache>
            </c:numRef>
          </c:val>
          <c:extLst>
            <c:ext xmlns:c16="http://schemas.microsoft.com/office/drawing/2014/chart" uri="{C3380CC4-5D6E-409C-BE32-E72D297353CC}">
              <c16:uniqueId val="{00000000-01A2-404F-8703-11219CC64501}"/>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13'!$AN$25</c:f>
              <c:strCache>
                <c:ptCount val="1"/>
                <c:pt idx="0">
                  <c:v>Consistency over time: Select type: Select indicator</c:v>
                </c:pt>
              </c:strCache>
            </c:strRef>
          </c:tx>
          <c:cat>
            <c:strRef>
              <c:f>'Health Facility 13'!$AN$26:$AQ$26</c:f>
              <c:strCache>
                <c:ptCount val="4"/>
                <c:pt idx="0">
                  <c:v>-</c:v>
                </c:pt>
                <c:pt idx="1">
                  <c:v>-</c:v>
                </c:pt>
                <c:pt idx="2">
                  <c:v>-</c:v>
                </c:pt>
                <c:pt idx="3">
                  <c:v>-</c:v>
                </c:pt>
              </c:strCache>
            </c:strRef>
          </c:cat>
          <c:val>
            <c:numRef>
              <c:f>'Health Facility 13'!$AN$27:$AQ$27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6D25-4B45-B745-EACD054BBB84}"/>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14'!$AO$9</c:f>
              <c:strCache>
                <c:ptCount val="1"/>
                <c:pt idx="0">
                  <c:v>Reporting performance &amp; Readiness to provide quality data</c:v>
                </c:pt>
              </c:strCache>
            </c:strRef>
          </c:tx>
          <c:spPr>
            <a:solidFill>
              <a:schemeClr val="accent1"/>
            </a:solidFill>
            <a:ln>
              <a:noFill/>
            </a:ln>
            <a:effectLst/>
          </c:spPr>
          <c:invertIfNegative val="0"/>
          <c:cat>
            <c:strRef>
              <c:f>'Health Facility 14'!$AO$11:$AU$11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14'!$AO$12:$AU$12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D275-403B-97CE-EFA094589D05}"/>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14'!$AP$13</c:f>
              <c:strCache>
                <c:ptCount val="1"/>
                <c:pt idx="0">
                  <c:v>VF Monthly report</c:v>
                </c:pt>
              </c:strCache>
            </c:strRef>
          </c:tx>
          <c:spPr>
            <a:solidFill>
              <a:schemeClr val="accent1"/>
            </a:solidFill>
            <a:ln>
              <a:noFill/>
            </a:ln>
            <a:effectLst/>
          </c:spPr>
          <c:invertIfNegative val="0"/>
          <c:cat>
            <c:strRef>
              <c:f>'Health Facility 14'!$AO$14:$AO$16</c:f>
              <c:strCache>
                <c:ptCount val="3"/>
                <c:pt idx="0">
                  <c:v>Select indicator</c:v>
                </c:pt>
                <c:pt idx="1">
                  <c:v>Select indicator</c:v>
                </c:pt>
                <c:pt idx="2">
                  <c:v>Select indicator</c:v>
                </c:pt>
              </c:strCache>
            </c:strRef>
          </c:cat>
          <c:val>
            <c:numRef>
              <c:f>'Health Facility 14'!$AP$14:$AP$16</c:f>
              <c:numCache>
                <c:formatCode>0.00</c:formatCode>
                <c:ptCount val="3"/>
                <c:pt idx="0">
                  <c:v>0</c:v>
                </c:pt>
                <c:pt idx="1">
                  <c:v>0</c:v>
                </c:pt>
                <c:pt idx="2">
                  <c:v>0</c:v>
                </c:pt>
              </c:numCache>
            </c:numRef>
          </c:val>
          <c:extLst>
            <c:ext xmlns:c16="http://schemas.microsoft.com/office/drawing/2014/chart" uri="{C3380CC4-5D6E-409C-BE32-E72D297353CC}">
              <c16:uniqueId val="{00000000-0F75-4615-913D-3B17A18F82AC}"/>
            </c:ext>
          </c:extLst>
        </c:ser>
        <c:ser>
          <c:idx val="1"/>
          <c:order val="1"/>
          <c:tx>
            <c:strRef>
              <c:f>'Health Facility 14'!$AQ$13</c:f>
              <c:strCache>
                <c:ptCount val="1"/>
                <c:pt idx="0">
                  <c:v>VF HMIS</c:v>
                </c:pt>
              </c:strCache>
            </c:strRef>
          </c:tx>
          <c:spPr>
            <a:solidFill>
              <a:schemeClr val="accent2"/>
            </a:solidFill>
            <a:ln>
              <a:noFill/>
            </a:ln>
            <a:effectLst/>
          </c:spPr>
          <c:invertIfNegative val="0"/>
          <c:cat>
            <c:strRef>
              <c:f>'Health Facility 14'!$AO$14:$AO$16</c:f>
              <c:strCache>
                <c:ptCount val="3"/>
                <c:pt idx="0">
                  <c:v>Select indicator</c:v>
                </c:pt>
                <c:pt idx="1">
                  <c:v>Select indicator</c:v>
                </c:pt>
                <c:pt idx="2">
                  <c:v>Select indicator</c:v>
                </c:pt>
              </c:strCache>
            </c:strRef>
          </c:cat>
          <c:val>
            <c:numRef>
              <c:f>'Health Facility 14'!$AQ$14:$AQ$16</c:f>
              <c:numCache>
                <c:formatCode>0.00</c:formatCode>
                <c:ptCount val="3"/>
                <c:pt idx="0">
                  <c:v>0</c:v>
                </c:pt>
                <c:pt idx="1">
                  <c:v>0</c:v>
                </c:pt>
                <c:pt idx="2">
                  <c:v>0</c:v>
                </c:pt>
              </c:numCache>
            </c:numRef>
          </c:val>
          <c:extLst>
            <c:ext xmlns:c16="http://schemas.microsoft.com/office/drawing/2014/chart" uri="{C3380CC4-5D6E-409C-BE32-E72D297353CC}">
              <c16:uniqueId val="{00000001-0F75-4615-913D-3B17A18F82AC}"/>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14'!$AR$21</c:f>
              <c:strCache>
                <c:ptCount val="1"/>
                <c:pt idx="0">
                  <c:v>Cross checks 1 &amp; 2</c:v>
                </c:pt>
              </c:strCache>
            </c:strRef>
          </c:tx>
          <c:spPr>
            <a:solidFill>
              <a:schemeClr val="accent1"/>
            </a:solidFill>
            <a:ln>
              <a:noFill/>
            </a:ln>
            <a:effectLst/>
          </c:spPr>
          <c:invertIfNegative val="0"/>
          <c:cat>
            <c:strRef>
              <c:f>'Health Facility 14'!$AO$21:$AO$22</c:f>
              <c:strCache>
                <c:ptCount val="2"/>
                <c:pt idx="0">
                  <c:v>A — Malaria case register : Laboratory register (quality target = 90%)</c:v>
                </c:pt>
                <c:pt idx="1">
                  <c:v>B — Malaria case register : Pharmacy dispensation log (quality target = 90%)</c:v>
                </c:pt>
              </c:strCache>
            </c:strRef>
          </c:cat>
          <c:val>
            <c:numRef>
              <c:f>'Health Facility 14'!$AP$21:$AP$22</c:f>
              <c:numCache>
                <c:formatCode>0.00</c:formatCode>
                <c:ptCount val="2"/>
                <c:pt idx="0">
                  <c:v>0</c:v>
                </c:pt>
                <c:pt idx="1">
                  <c:v>0</c:v>
                </c:pt>
              </c:numCache>
            </c:numRef>
          </c:val>
          <c:extLst>
            <c:ext xmlns:c16="http://schemas.microsoft.com/office/drawing/2014/chart" uri="{C3380CC4-5D6E-409C-BE32-E72D297353CC}">
              <c16:uniqueId val="{00000000-8BE9-4BB2-8E2C-F47D55EF5834}"/>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14'!$BI$11</c:f>
              <c:strCache>
                <c:ptCount val="1"/>
                <c:pt idx="0">
                  <c:v>No discrepancy</c:v>
                </c:pt>
              </c:strCache>
            </c:strRef>
          </c:tx>
          <c:spPr>
            <a:solidFill>
              <a:schemeClr val="accent1"/>
            </a:solidFill>
            <a:ln>
              <a:noFill/>
            </a:ln>
            <a:effectLst/>
          </c:spPr>
          <c:invertIfNegative val="0"/>
          <c:cat>
            <c:strRef>
              <c:f>'Health Facility 14'!$BH$12:$BH$14</c:f>
              <c:strCache>
                <c:ptCount val="3"/>
                <c:pt idx="0">
                  <c:v>Select indicator</c:v>
                </c:pt>
                <c:pt idx="1">
                  <c:v>Select indicator</c:v>
                </c:pt>
                <c:pt idx="2">
                  <c:v>Select indicator</c:v>
                </c:pt>
              </c:strCache>
            </c:strRef>
          </c:cat>
          <c:val>
            <c:numRef>
              <c:f>'Health Facility 14'!$BI$12:$BI$14</c:f>
              <c:numCache>
                <c:formatCode>General</c:formatCode>
                <c:ptCount val="3"/>
                <c:pt idx="0">
                  <c:v>0</c:v>
                </c:pt>
                <c:pt idx="1">
                  <c:v>0</c:v>
                </c:pt>
                <c:pt idx="2">
                  <c:v>0</c:v>
                </c:pt>
              </c:numCache>
            </c:numRef>
          </c:val>
          <c:extLst>
            <c:ext xmlns:c16="http://schemas.microsoft.com/office/drawing/2014/chart" uri="{C3380CC4-5D6E-409C-BE32-E72D297353CC}">
              <c16:uniqueId val="{00000000-F204-4FFA-B2F8-3B352D814D5F}"/>
            </c:ext>
          </c:extLst>
        </c:ser>
        <c:ser>
          <c:idx val="1"/>
          <c:order val="1"/>
          <c:tx>
            <c:strRef>
              <c:f>'Health Facility 14'!$BJ$11</c:f>
              <c:strCache>
                <c:ptCount val="1"/>
                <c:pt idx="0">
                  <c:v>Arithematic errors</c:v>
                </c:pt>
              </c:strCache>
            </c:strRef>
          </c:tx>
          <c:spPr>
            <a:solidFill>
              <a:schemeClr val="accent2"/>
            </a:solidFill>
            <a:ln>
              <a:noFill/>
            </a:ln>
            <a:effectLst/>
          </c:spPr>
          <c:invertIfNegative val="0"/>
          <c:cat>
            <c:strRef>
              <c:f>'Health Facility 14'!$BH$12:$BH$14</c:f>
              <c:strCache>
                <c:ptCount val="3"/>
                <c:pt idx="0">
                  <c:v>Select indicator</c:v>
                </c:pt>
                <c:pt idx="1">
                  <c:v>Select indicator</c:v>
                </c:pt>
                <c:pt idx="2">
                  <c:v>Select indicator</c:v>
                </c:pt>
              </c:strCache>
            </c:strRef>
          </c:cat>
          <c:val>
            <c:numRef>
              <c:f>'Health Facility 14'!$BJ$12:$BJ$14</c:f>
              <c:numCache>
                <c:formatCode>General</c:formatCode>
                <c:ptCount val="3"/>
                <c:pt idx="0">
                  <c:v>0</c:v>
                </c:pt>
                <c:pt idx="1">
                  <c:v>0</c:v>
                </c:pt>
                <c:pt idx="2">
                  <c:v>0</c:v>
                </c:pt>
              </c:numCache>
            </c:numRef>
          </c:val>
          <c:extLst>
            <c:ext xmlns:c16="http://schemas.microsoft.com/office/drawing/2014/chart" uri="{C3380CC4-5D6E-409C-BE32-E72D297353CC}">
              <c16:uniqueId val="{00000001-F204-4FFA-B2F8-3B352D814D5F}"/>
            </c:ext>
          </c:extLst>
        </c:ser>
        <c:ser>
          <c:idx val="2"/>
          <c:order val="2"/>
          <c:tx>
            <c:strRef>
              <c:f>'Health Facility 14'!$BK$11</c:f>
              <c:strCache>
                <c:ptCount val="1"/>
                <c:pt idx="0">
                  <c:v>Transcription errors</c:v>
                </c:pt>
              </c:strCache>
            </c:strRef>
          </c:tx>
          <c:spPr>
            <a:solidFill>
              <a:schemeClr val="accent3"/>
            </a:solidFill>
            <a:ln>
              <a:noFill/>
            </a:ln>
            <a:effectLst/>
          </c:spPr>
          <c:invertIfNegative val="0"/>
          <c:cat>
            <c:strRef>
              <c:f>'Health Facility 14'!$BH$12:$BH$14</c:f>
              <c:strCache>
                <c:ptCount val="3"/>
                <c:pt idx="0">
                  <c:v>Select indicator</c:v>
                </c:pt>
                <c:pt idx="1">
                  <c:v>Select indicator</c:v>
                </c:pt>
                <c:pt idx="2">
                  <c:v>Select indicator</c:v>
                </c:pt>
              </c:strCache>
            </c:strRef>
          </c:cat>
          <c:val>
            <c:numRef>
              <c:f>'Health Facility 14'!$BK$12:$BK$14</c:f>
              <c:numCache>
                <c:formatCode>General</c:formatCode>
                <c:ptCount val="3"/>
                <c:pt idx="0">
                  <c:v>0</c:v>
                </c:pt>
                <c:pt idx="1">
                  <c:v>0</c:v>
                </c:pt>
                <c:pt idx="2">
                  <c:v>0</c:v>
                </c:pt>
              </c:numCache>
            </c:numRef>
          </c:val>
          <c:extLst>
            <c:ext xmlns:c16="http://schemas.microsoft.com/office/drawing/2014/chart" uri="{C3380CC4-5D6E-409C-BE32-E72D297353CC}">
              <c16:uniqueId val="{00000002-F204-4FFA-B2F8-3B352D814D5F}"/>
            </c:ext>
          </c:extLst>
        </c:ser>
        <c:ser>
          <c:idx val="3"/>
          <c:order val="3"/>
          <c:tx>
            <c:strRef>
              <c:f>'Health Facility 14'!$BL$11</c:f>
              <c:strCache>
                <c:ptCount val="1"/>
                <c:pt idx="0">
                  <c:v>Some documents were missing when the report was prepared</c:v>
                </c:pt>
              </c:strCache>
            </c:strRef>
          </c:tx>
          <c:spPr>
            <a:solidFill>
              <a:schemeClr val="accent4"/>
            </a:solidFill>
            <a:ln>
              <a:noFill/>
            </a:ln>
            <a:effectLst/>
          </c:spPr>
          <c:invertIfNegative val="0"/>
          <c:cat>
            <c:strRef>
              <c:f>'Health Facility 14'!$BH$12:$BH$14</c:f>
              <c:strCache>
                <c:ptCount val="3"/>
                <c:pt idx="0">
                  <c:v>Select indicator</c:v>
                </c:pt>
                <c:pt idx="1">
                  <c:v>Select indicator</c:v>
                </c:pt>
                <c:pt idx="2">
                  <c:v>Select indicator</c:v>
                </c:pt>
              </c:strCache>
            </c:strRef>
          </c:cat>
          <c:val>
            <c:numRef>
              <c:f>'Health Facility 14'!$BL$12:$BL$14</c:f>
              <c:numCache>
                <c:formatCode>General</c:formatCode>
                <c:ptCount val="3"/>
                <c:pt idx="0">
                  <c:v>0</c:v>
                </c:pt>
                <c:pt idx="1">
                  <c:v>0</c:v>
                </c:pt>
                <c:pt idx="2">
                  <c:v>0</c:v>
                </c:pt>
              </c:numCache>
            </c:numRef>
          </c:val>
          <c:extLst>
            <c:ext xmlns:c16="http://schemas.microsoft.com/office/drawing/2014/chart" uri="{C3380CC4-5D6E-409C-BE32-E72D297353CC}">
              <c16:uniqueId val="{00000003-F204-4FFA-B2F8-3B352D814D5F}"/>
            </c:ext>
          </c:extLst>
        </c:ser>
        <c:ser>
          <c:idx val="4"/>
          <c:order val="4"/>
          <c:tx>
            <c:strRef>
              <c:f>'Health Facility 14'!$BM$11</c:f>
              <c:strCache>
                <c:ptCount val="1"/>
                <c:pt idx="0">
                  <c:v>Some documents are now missing</c:v>
                </c:pt>
              </c:strCache>
            </c:strRef>
          </c:tx>
          <c:spPr>
            <a:solidFill>
              <a:schemeClr val="accent5"/>
            </a:solidFill>
            <a:ln>
              <a:noFill/>
            </a:ln>
            <a:effectLst/>
          </c:spPr>
          <c:invertIfNegative val="0"/>
          <c:cat>
            <c:strRef>
              <c:f>'Health Facility 14'!$BH$12:$BH$14</c:f>
              <c:strCache>
                <c:ptCount val="3"/>
                <c:pt idx="0">
                  <c:v>Select indicator</c:v>
                </c:pt>
                <c:pt idx="1">
                  <c:v>Select indicator</c:v>
                </c:pt>
                <c:pt idx="2">
                  <c:v>Select indicator</c:v>
                </c:pt>
              </c:strCache>
            </c:strRef>
          </c:cat>
          <c:val>
            <c:numRef>
              <c:f>'Health Facility 14'!$BM$12:$BM$14</c:f>
              <c:numCache>
                <c:formatCode>General</c:formatCode>
                <c:ptCount val="3"/>
                <c:pt idx="0">
                  <c:v>0</c:v>
                </c:pt>
                <c:pt idx="1">
                  <c:v>0</c:v>
                </c:pt>
                <c:pt idx="2">
                  <c:v>0</c:v>
                </c:pt>
              </c:numCache>
            </c:numRef>
          </c:val>
          <c:extLst>
            <c:ext xmlns:c16="http://schemas.microsoft.com/office/drawing/2014/chart" uri="{C3380CC4-5D6E-409C-BE32-E72D297353CC}">
              <c16:uniqueId val="{00000004-F204-4FFA-B2F8-3B352D814D5F}"/>
            </c:ext>
          </c:extLst>
        </c:ser>
        <c:ser>
          <c:idx val="5"/>
          <c:order val="5"/>
          <c:tx>
            <c:strRef>
              <c:f>'Health Facility 14'!$BN$11</c:f>
              <c:strCache>
                <c:ptCount val="1"/>
                <c:pt idx="0">
                  <c:v>Other</c:v>
                </c:pt>
              </c:strCache>
            </c:strRef>
          </c:tx>
          <c:spPr>
            <a:solidFill>
              <a:schemeClr val="accent6"/>
            </a:solidFill>
            <a:ln>
              <a:noFill/>
            </a:ln>
            <a:effectLst/>
          </c:spPr>
          <c:invertIfNegative val="0"/>
          <c:cat>
            <c:strRef>
              <c:f>'Health Facility 14'!$BH$12:$BH$14</c:f>
              <c:strCache>
                <c:ptCount val="3"/>
                <c:pt idx="0">
                  <c:v>Select indicator</c:v>
                </c:pt>
                <c:pt idx="1">
                  <c:v>Select indicator</c:v>
                </c:pt>
                <c:pt idx="2">
                  <c:v>Select indicator</c:v>
                </c:pt>
              </c:strCache>
            </c:strRef>
          </c:cat>
          <c:val>
            <c:numRef>
              <c:f>'Health Facility 14'!$BN$12:$BN$14</c:f>
              <c:numCache>
                <c:formatCode>General</c:formatCode>
                <c:ptCount val="3"/>
                <c:pt idx="0">
                  <c:v>0</c:v>
                </c:pt>
                <c:pt idx="1">
                  <c:v>0</c:v>
                </c:pt>
                <c:pt idx="2">
                  <c:v>0</c:v>
                </c:pt>
              </c:numCache>
            </c:numRef>
          </c:val>
          <c:extLst>
            <c:ext xmlns:c16="http://schemas.microsoft.com/office/drawing/2014/chart" uri="{C3380CC4-5D6E-409C-BE32-E72D297353CC}">
              <c16:uniqueId val="{00000005-F204-4FFA-B2F8-3B352D814D5F}"/>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14'!$AR$23</c:f>
              <c:strCache>
                <c:ptCount val="1"/>
                <c:pt idx="0">
                  <c:v>Cross check 3</c:v>
                </c:pt>
              </c:strCache>
            </c:strRef>
          </c:tx>
          <c:spPr>
            <a:solidFill>
              <a:schemeClr val="accent1"/>
            </a:solidFill>
            <a:ln>
              <a:noFill/>
            </a:ln>
            <a:effectLst/>
          </c:spPr>
          <c:invertIfNegative val="0"/>
          <c:cat>
            <c:strRef>
              <c:f>'Health Facility 14'!$AO$23:$AO$23</c:f>
              <c:strCache>
                <c:ptCount val="1"/>
                <c:pt idx="0">
                  <c:v>C — Malaria case register : ACT stock management log (quality target:  &gt;=90%, &lt;=110%)</c:v>
                </c:pt>
              </c:strCache>
            </c:strRef>
          </c:cat>
          <c:val>
            <c:numRef>
              <c:f>'Health Facility 14'!$AP$23:$AP$23</c:f>
              <c:numCache>
                <c:formatCode>0.00</c:formatCode>
                <c:ptCount val="1"/>
                <c:pt idx="0">
                  <c:v>0</c:v>
                </c:pt>
              </c:numCache>
            </c:numRef>
          </c:val>
          <c:extLst>
            <c:ext xmlns:c16="http://schemas.microsoft.com/office/drawing/2014/chart" uri="{C3380CC4-5D6E-409C-BE32-E72D297353CC}">
              <c16:uniqueId val="{00000000-422C-4C1F-91E6-00578744E0E1}"/>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14'!$AN$25</c:f>
              <c:strCache>
                <c:ptCount val="1"/>
                <c:pt idx="0">
                  <c:v>Consistency over time: Select type: Select indicator</c:v>
                </c:pt>
              </c:strCache>
            </c:strRef>
          </c:tx>
          <c:cat>
            <c:strRef>
              <c:f>'Health Facility 14'!$AN$26:$AQ$26</c:f>
              <c:strCache>
                <c:ptCount val="4"/>
                <c:pt idx="0">
                  <c:v>-</c:v>
                </c:pt>
                <c:pt idx="1">
                  <c:v>-</c:v>
                </c:pt>
                <c:pt idx="2">
                  <c:v>-</c:v>
                </c:pt>
                <c:pt idx="3">
                  <c:v>-</c:v>
                </c:pt>
              </c:strCache>
            </c:strRef>
          </c:cat>
          <c:val>
            <c:numRef>
              <c:f>'Health Facility 14'!$AN$27:$AQ$27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E0A2-4B46-A613-EA6B550CB973}"/>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15'!$AO$9</c:f>
              <c:strCache>
                <c:ptCount val="1"/>
                <c:pt idx="0">
                  <c:v>Reporting performance &amp; Readiness to provide quality data</c:v>
                </c:pt>
              </c:strCache>
            </c:strRef>
          </c:tx>
          <c:spPr>
            <a:solidFill>
              <a:schemeClr val="accent1"/>
            </a:solidFill>
            <a:ln>
              <a:noFill/>
            </a:ln>
            <a:effectLst/>
          </c:spPr>
          <c:invertIfNegative val="0"/>
          <c:cat>
            <c:strRef>
              <c:f>'Health Facility 15'!$AO$11:$AU$11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15'!$AO$12:$AU$12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AE43-42A0-9F16-AA526095566E}"/>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15'!$AP$13</c:f>
              <c:strCache>
                <c:ptCount val="1"/>
                <c:pt idx="0">
                  <c:v>VF Monthly report</c:v>
                </c:pt>
              </c:strCache>
            </c:strRef>
          </c:tx>
          <c:spPr>
            <a:solidFill>
              <a:schemeClr val="accent1"/>
            </a:solidFill>
            <a:ln>
              <a:noFill/>
            </a:ln>
            <a:effectLst/>
          </c:spPr>
          <c:invertIfNegative val="0"/>
          <c:cat>
            <c:strRef>
              <c:f>'Health Facility 15'!$AO$14:$AO$16</c:f>
              <c:strCache>
                <c:ptCount val="3"/>
                <c:pt idx="0">
                  <c:v>Select indicator</c:v>
                </c:pt>
                <c:pt idx="1">
                  <c:v>Select indicator</c:v>
                </c:pt>
                <c:pt idx="2">
                  <c:v>Select indicator</c:v>
                </c:pt>
              </c:strCache>
            </c:strRef>
          </c:cat>
          <c:val>
            <c:numRef>
              <c:f>'Health Facility 15'!$AP$14:$AP$16</c:f>
              <c:numCache>
                <c:formatCode>0.00</c:formatCode>
                <c:ptCount val="3"/>
                <c:pt idx="0">
                  <c:v>0</c:v>
                </c:pt>
                <c:pt idx="1">
                  <c:v>0</c:v>
                </c:pt>
                <c:pt idx="2">
                  <c:v>0</c:v>
                </c:pt>
              </c:numCache>
            </c:numRef>
          </c:val>
          <c:extLst>
            <c:ext xmlns:c16="http://schemas.microsoft.com/office/drawing/2014/chart" uri="{C3380CC4-5D6E-409C-BE32-E72D297353CC}">
              <c16:uniqueId val="{00000000-C5DA-496A-9875-044D51D25DC6}"/>
            </c:ext>
          </c:extLst>
        </c:ser>
        <c:ser>
          <c:idx val="1"/>
          <c:order val="1"/>
          <c:tx>
            <c:strRef>
              <c:f>'Health Facility 15'!$AQ$13</c:f>
              <c:strCache>
                <c:ptCount val="1"/>
                <c:pt idx="0">
                  <c:v>VF HMIS</c:v>
                </c:pt>
              </c:strCache>
            </c:strRef>
          </c:tx>
          <c:spPr>
            <a:solidFill>
              <a:schemeClr val="accent2"/>
            </a:solidFill>
            <a:ln>
              <a:noFill/>
            </a:ln>
            <a:effectLst/>
          </c:spPr>
          <c:invertIfNegative val="0"/>
          <c:cat>
            <c:strRef>
              <c:f>'Health Facility 15'!$AO$14:$AO$16</c:f>
              <c:strCache>
                <c:ptCount val="3"/>
                <c:pt idx="0">
                  <c:v>Select indicator</c:v>
                </c:pt>
                <c:pt idx="1">
                  <c:v>Select indicator</c:v>
                </c:pt>
                <c:pt idx="2">
                  <c:v>Select indicator</c:v>
                </c:pt>
              </c:strCache>
            </c:strRef>
          </c:cat>
          <c:val>
            <c:numRef>
              <c:f>'Health Facility 15'!$AQ$14:$AQ$16</c:f>
              <c:numCache>
                <c:formatCode>0.00</c:formatCode>
                <c:ptCount val="3"/>
                <c:pt idx="0">
                  <c:v>0</c:v>
                </c:pt>
                <c:pt idx="1">
                  <c:v>0</c:v>
                </c:pt>
                <c:pt idx="2">
                  <c:v>0</c:v>
                </c:pt>
              </c:numCache>
            </c:numRef>
          </c:val>
          <c:extLst>
            <c:ext xmlns:c16="http://schemas.microsoft.com/office/drawing/2014/chart" uri="{C3380CC4-5D6E-409C-BE32-E72D297353CC}">
              <c16:uniqueId val="{00000001-C5DA-496A-9875-044D51D25DC6}"/>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15'!$AR$21</c:f>
              <c:strCache>
                <c:ptCount val="1"/>
                <c:pt idx="0">
                  <c:v>Cross checks 1 &amp; 2</c:v>
                </c:pt>
              </c:strCache>
            </c:strRef>
          </c:tx>
          <c:spPr>
            <a:solidFill>
              <a:schemeClr val="accent1"/>
            </a:solidFill>
            <a:ln>
              <a:noFill/>
            </a:ln>
            <a:effectLst/>
          </c:spPr>
          <c:invertIfNegative val="0"/>
          <c:cat>
            <c:strRef>
              <c:f>'Health Facility 15'!$AO$21:$AO$22</c:f>
              <c:strCache>
                <c:ptCount val="2"/>
                <c:pt idx="0">
                  <c:v>A — Malaria case register : Laboratory register (quality target = 90%)</c:v>
                </c:pt>
                <c:pt idx="1">
                  <c:v>B — Malaria case register : Pharmacy dispensation log (quality target = 90%)</c:v>
                </c:pt>
              </c:strCache>
            </c:strRef>
          </c:cat>
          <c:val>
            <c:numRef>
              <c:f>'Health Facility 15'!$AP$21:$AP$22</c:f>
              <c:numCache>
                <c:formatCode>0.00</c:formatCode>
                <c:ptCount val="2"/>
                <c:pt idx="0">
                  <c:v>0</c:v>
                </c:pt>
                <c:pt idx="1">
                  <c:v>0</c:v>
                </c:pt>
              </c:numCache>
            </c:numRef>
          </c:val>
          <c:extLst>
            <c:ext xmlns:c16="http://schemas.microsoft.com/office/drawing/2014/chart" uri="{C3380CC4-5D6E-409C-BE32-E72D297353CC}">
              <c16:uniqueId val="{00000000-0397-4D38-AC3F-D511DE46A092}"/>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15'!$BI$11</c:f>
              <c:strCache>
                <c:ptCount val="1"/>
                <c:pt idx="0">
                  <c:v>No discrepancy</c:v>
                </c:pt>
              </c:strCache>
            </c:strRef>
          </c:tx>
          <c:spPr>
            <a:solidFill>
              <a:schemeClr val="accent1"/>
            </a:solidFill>
            <a:ln>
              <a:noFill/>
            </a:ln>
            <a:effectLst/>
          </c:spPr>
          <c:invertIfNegative val="0"/>
          <c:cat>
            <c:strRef>
              <c:f>'Health Facility 15'!$BH$12:$BH$14</c:f>
              <c:strCache>
                <c:ptCount val="3"/>
                <c:pt idx="0">
                  <c:v>Select indicator</c:v>
                </c:pt>
                <c:pt idx="1">
                  <c:v>Select indicator</c:v>
                </c:pt>
                <c:pt idx="2">
                  <c:v>Select indicator</c:v>
                </c:pt>
              </c:strCache>
            </c:strRef>
          </c:cat>
          <c:val>
            <c:numRef>
              <c:f>'Health Facility 15'!$BI$12:$BI$14</c:f>
              <c:numCache>
                <c:formatCode>General</c:formatCode>
                <c:ptCount val="3"/>
                <c:pt idx="0">
                  <c:v>0</c:v>
                </c:pt>
                <c:pt idx="1">
                  <c:v>0</c:v>
                </c:pt>
                <c:pt idx="2">
                  <c:v>0</c:v>
                </c:pt>
              </c:numCache>
            </c:numRef>
          </c:val>
          <c:extLst>
            <c:ext xmlns:c16="http://schemas.microsoft.com/office/drawing/2014/chart" uri="{C3380CC4-5D6E-409C-BE32-E72D297353CC}">
              <c16:uniqueId val="{00000000-21BE-4151-AC08-B6EA25007EC6}"/>
            </c:ext>
          </c:extLst>
        </c:ser>
        <c:ser>
          <c:idx val="1"/>
          <c:order val="1"/>
          <c:tx>
            <c:strRef>
              <c:f>'Health Facility 15'!$BJ$11</c:f>
              <c:strCache>
                <c:ptCount val="1"/>
                <c:pt idx="0">
                  <c:v>Arithematic errors</c:v>
                </c:pt>
              </c:strCache>
            </c:strRef>
          </c:tx>
          <c:spPr>
            <a:solidFill>
              <a:schemeClr val="accent2"/>
            </a:solidFill>
            <a:ln>
              <a:noFill/>
            </a:ln>
            <a:effectLst/>
          </c:spPr>
          <c:invertIfNegative val="0"/>
          <c:cat>
            <c:strRef>
              <c:f>'Health Facility 15'!$BH$12:$BH$14</c:f>
              <c:strCache>
                <c:ptCount val="3"/>
                <c:pt idx="0">
                  <c:v>Select indicator</c:v>
                </c:pt>
                <c:pt idx="1">
                  <c:v>Select indicator</c:v>
                </c:pt>
                <c:pt idx="2">
                  <c:v>Select indicator</c:v>
                </c:pt>
              </c:strCache>
            </c:strRef>
          </c:cat>
          <c:val>
            <c:numRef>
              <c:f>'Health Facility 15'!$BJ$12:$BJ$14</c:f>
              <c:numCache>
                <c:formatCode>General</c:formatCode>
                <c:ptCount val="3"/>
                <c:pt idx="0">
                  <c:v>0</c:v>
                </c:pt>
                <c:pt idx="1">
                  <c:v>0</c:v>
                </c:pt>
                <c:pt idx="2">
                  <c:v>0</c:v>
                </c:pt>
              </c:numCache>
            </c:numRef>
          </c:val>
          <c:extLst>
            <c:ext xmlns:c16="http://schemas.microsoft.com/office/drawing/2014/chart" uri="{C3380CC4-5D6E-409C-BE32-E72D297353CC}">
              <c16:uniqueId val="{00000001-21BE-4151-AC08-B6EA25007EC6}"/>
            </c:ext>
          </c:extLst>
        </c:ser>
        <c:ser>
          <c:idx val="2"/>
          <c:order val="2"/>
          <c:tx>
            <c:strRef>
              <c:f>'Health Facility 15'!$BK$11</c:f>
              <c:strCache>
                <c:ptCount val="1"/>
                <c:pt idx="0">
                  <c:v>Transcription errors</c:v>
                </c:pt>
              </c:strCache>
            </c:strRef>
          </c:tx>
          <c:spPr>
            <a:solidFill>
              <a:schemeClr val="accent3"/>
            </a:solidFill>
            <a:ln>
              <a:noFill/>
            </a:ln>
            <a:effectLst/>
          </c:spPr>
          <c:invertIfNegative val="0"/>
          <c:cat>
            <c:strRef>
              <c:f>'Health Facility 15'!$BH$12:$BH$14</c:f>
              <c:strCache>
                <c:ptCount val="3"/>
                <c:pt idx="0">
                  <c:v>Select indicator</c:v>
                </c:pt>
                <c:pt idx="1">
                  <c:v>Select indicator</c:v>
                </c:pt>
                <c:pt idx="2">
                  <c:v>Select indicator</c:v>
                </c:pt>
              </c:strCache>
            </c:strRef>
          </c:cat>
          <c:val>
            <c:numRef>
              <c:f>'Health Facility 15'!$BK$12:$BK$14</c:f>
              <c:numCache>
                <c:formatCode>General</c:formatCode>
                <c:ptCount val="3"/>
                <c:pt idx="0">
                  <c:v>0</c:v>
                </c:pt>
                <c:pt idx="1">
                  <c:v>0</c:v>
                </c:pt>
                <c:pt idx="2">
                  <c:v>0</c:v>
                </c:pt>
              </c:numCache>
            </c:numRef>
          </c:val>
          <c:extLst>
            <c:ext xmlns:c16="http://schemas.microsoft.com/office/drawing/2014/chart" uri="{C3380CC4-5D6E-409C-BE32-E72D297353CC}">
              <c16:uniqueId val="{00000002-21BE-4151-AC08-B6EA25007EC6}"/>
            </c:ext>
          </c:extLst>
        </c:ser>
        <c:ser>
          <c:idx val="3"/>
          <c:order val="3"/>
          <c:tx>
            <c:strRef>
              <c:f>'Health Facility 15'!$BL$11</c:f>
              <c:strCache>
                <c:ptCount val="1"/>
                <c:pt idx="0">
                  <c:v>Some documents were missing when the report was prepared</c:v>
                </c:pt>
              </c:strCache>
            </c:strRef>
          </c:tx>
          <c:spPr>
            <a:solidFill>
              <a:schemeClr val="accent4"/>
            </a:solidFill>
            <a:ln>
              <a:noFill/>
            </a:ln>
            <a:effectLst/>
          </c:spPr>
          <c:invertIfNegative val="0"/>
          <c:cat>
            <c:strRef>
              <c:f>'Health Facility 15'!$BH$12:$BH$14</c:f>
              <c:strCache>
                <c:ptCount val="3"/>
                <c:pt idx="0">
                  <c:v>Select indicator</c:v>
                </c:pt>
                <c:pt idx="1">
                  <c:v>Select indicator</c:v>
                </c:pt>
                <c:pt idx="2">
                  <c:v>Select indicator</c:v>
                </c:pt>
              </c:strCache>
            </c:strRef>
          </c:cat>
          <c:val>
            <c:numRef>
              <c:f>'Health Facility 15'!$BL$12:$BL$14</c:f>
              <c:numCache>
                <c:formatCode>General</c:formatCode>
                <c:ptCount val="3"/>
                <c:pt idx="0">
                  <c:v>0</c:v>
                </c:pt>
                <c:pt idx="1">
                  <c:v>0</c:v>
                </c:pt>
                <c:pt idx="2">
                  <c:v>0</c:v>
                </c:pt>
              </c:numCache>
            </c:numRef>
          </c:val>
          <c:extLst>
            <c:ext xmlns:c16="http://schemas.microsoft.com/office/drawing/2014/chart" uri="{C3380CC4-5D6E-409C-BE32-E72D297353CC}">
              <c16:uniqueId val="{00000003-21BE-4151-AC08-B6EA25007EC6}"/>
            </c:ext>
          </c:extLst>
        </c:ser>
        <c:ser>
          <c:idx val="4"/>
          <c:order val="4"/>
          <c:tx>
            <c:strRef>
              <c:f>'Health Facility 15'!$BM$11</c:f>
              <c:strCache>
                <c:ptCount val="1"/>
                <c:pt idx="0">
                  <c:v>Some documents are now missing</c:v>
                </c:pt>
              </c:strCache>
            </c:strRef>
          </c:tx>
          <c:spPr>
            <a:solidFill>
              <a:schemeClr val="accent5"/>
            </a:solidFill>
            <a:ln>
              <a:noFill/>
            </a:ln>
            <a:effectLst/>
          </c:spPr>
          <c:invertIfNegative val="0"/>
          <c:cat>
            <c:strRef>
              <c:f>'Health Facility 15'!$BH$12:$BH$14</c:f>
              <c:strCache>
                <c:ptCount val="3"/>
                <c:pt idx="0">
                  <c:v>Select indicator</c:v>
                </c:pt>
                <c:pt idx="1">
                  <c:v>Select indicator</c:v>
                </c:pt>
                <c:pt idx="2">
                  <c:v>Select indicator</c:v>
                </c:pt>
              </c:strCache>
            </c:strRef>
          </c:cat>
          <c:val>
            <c:numRef>
              <c:f>'Health Facility 15'!$BM$12:$BM$14</c:f>
              <c:numCache>
                <c:formatCode>General</c:formatCode>
                <c:ptCount val="3"/>
                <c:pt idx="0">
                  <c:v>0</c:v>
                </c:pt>
                <c:pt idx="1">
                  <c:v>0</c:v>
                </c:pt>
                <c:pt idx="2">
                  <c:v>0</c:v>
                </c:pt>
              </c:numCache>
            </c:numRef>
          </c:val>
          <c:extLst>
            <c:ext xmlns:c16="http://schemas.microsoft.com/office/drawing/2014/chart" uri="{C3380CC4-5D6E-409C-BE32-E72D297353CC}">
              <c16:uniqueId val="{00000004-21BE-4151-AC08-B6EA25007EC6}"/>
            </c:ext>
          </c:extLst>
        </c:ser>
        <c:ser>
          <c:idx val="5"/>
          <c:order val="5"/>
          <c:tx>
            <c:strRef>
              <c:f>'Health Facility 15'!$BN$11</c:f>
              <c:strCache>
                <c:ptCount val="1"/>
                <c:pt idx="0">
                  <c:v>Other</c:v>
                </c:pt>
              </c:strCache>
            </c:strRef>
          </c:tx>
          <c:spPr>
            <a:solidFill>
              <a:schemeClr val="accent6"/>
            </a:solidFill>
            <a:ln>
              <a:noFill/>
            </a:ln>
            <a:effectLst/>
          </c:spPr>
          <c:invertIfNegative val="0"/>
          <c:cat>
            <c:strRef>
              <c:f>'Health Facility 15'!$BH$12:$BH$14</c:f>
              <c:strCache>
                <c:ptCount val="3"/>
                <c:pt idx="0">
                  <c:v>Select indicator</c:v>
                </c:pt>
                <c:pt idx="1">
                  <c:v>Select indicator</c:v>
                </c:pt>
                <c:pt idx="2">
                  <c:v>Select indicator</c:v>
                </c:pt>
              </c:strCache>
            </c:strRef>
          </c:cat>
          <c:val>
            <c:numRef>
              <c:f>'Health Facility 15'!$BN$12:$BN$14</c:f>
              <c:numCache>
                <c:formatCode>General</c:formatCode>
                <c:ptCount val="3"/>
                <c:pt idx="0">
                  <c:v>0</c:v>
                </c:pt>
                <c:pt idx="1">
                  <c:v>0</c:v>
                </c:pt>
                <c:pt idx="2">
                  <c:v>0</c:v>
                </c:pt>
              </c:numCache>
            </c:numRef>
          </c:val>
          <c:extLst>
            <c:ext xmlns:c16="http://schemas.microsoft.com/office/drawing/2014/chart" uri="{C3380CC4-5D6E-409C-BE32-E72D297353CC}">
              <c16:uniqueId val="{00000005-21BE-4151-AC08-B6EA25007EC6}"/>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15'!$AR$23</c:f>
              <c:strCache>
                <c:ptCount val="1"/>
                <c:pt idx="0">
                  <c:v>Cross check 3</c:v>
                </c:pt>
              </c:strCache>
            </c:strRef>
          </c:tx>
          <c:spPr>
            <a:solidFill>
              <a:schemeClr val="accent1"/>
            </a:solidFill>
            <a:ln>
              <a:noFill/>
            </a:ln>
            <a:effectLst/>
          </c:spPr>
          <c:invertIfNegative val="0"/>
          <c:cat>
            <c:strRef>
              <c:f>'Health Facility 15'!$AO$23:$AO$23</c:f>
              <c:strCache>
                <c:ptCount val="1"/>
                <c:pt idx="0">
                  <c:v>C — Malaria case register : ACT stock management log (quality target:  &gt;=90%, &lt;=110%)</c:v>
                </c:pt>
              </c:strCache>
            </c:strRef>
          </c:cat>
          <c:val>
            <c:numRef>
              <c:f>'Health Facility 15'!$AP$23:$AP$23</c:f>
              <c:numCache>
                <c:formatCode>0.00</c:formatCode>
                <c:ptCount val="1"/>
                <c:pt idx="0">
                  <c:v>0</c:v>
                </c:pt>
              </c:numCache>
            </c:numRef>
          </c:val>
          <c:extLst>
            <c:ext xmlns:c16="http://schemas.microsoft.com/office/drawing/2014/chart" uri="{C3380CC4-5D6E-409C-BE32-E72D297353CC}">
              <c16:uniqueId val="{00000000-6178-442A-9084-0A9782EE1B4D}"/>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15'!$AN$25</c:f>
              <c:strCache>
                <c:ptCount val="1"/>
                <c:pt idx="0">
                  <c:v>Consistency over time: Select type: Select indicator</c:v>
                </c:pt>
              </c:strCache>
            </c:strRef>
          </c:tx>
          <c:cat>
            <c:strRef>
              <c:f>'Health Facility 15'!$AN$26:$AQ$26</c:f>
              <c:strCache>
                <c:ptCount val="4"/>
                <c:pt idx="0">
                  <c:v>-</c:v>
                </c:pt>
                <c:pt idx="1">
                  <c:v>-</c:v>
                </c:pt>
                <c:pt idx="2">
                  <c:v>-</c:v>
                </c:pt>
                <c:pt idx="3">
                  <c:v>-</c:v>
                </c:pt>
              </c:strCache>
            </c:strRef>
          </c:cat>
          <c:val>
            <c:numRef>
              <c:f>'Health Facility 15'!$AN$27:$AQ$27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D813-4738-B2DB-1E40119B367C}"/>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16'!$AO$9</c:f>
              <c:strCache>
                <c:ptCount val="1"/>
                <c:pt idx="0">
                  <c:v>Reporting performance &amp; Readiness to provide quality data</c:v>
                </c:pt>
              </c:strCache>
            </c:strRef>
          </c:tx>
          <c:spPr>
            <a:solidFill>
              <a:schemeClr val="accent1"/>
            </a:solidFill>
            <a:ln>
              <a:noFill/>
            </a:ln>
            <a:effectLst/>
          </c:spPr>
          <c:invertIfNegative val="0"/>
          <c:cat>
            <c:strRef>
              <c:f>'Health Facility 16'!$AO$11:$AU$11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16'!$AO$12:$AU$12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4F99-439D-9FC9-96DAE9F3D0E0}"/>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16'!$AP$13</c:f>
              <c:strCache>
                <c:ptCount val="1"/>
                <c:pt idx="0">
                  <c:v>VF Monthly report</c:v>
                </c:pt>
              </c:strCache>
            </c:strRef>
          </c:tx>
          <c:spPr>
            <a:solidFill>
              <a:schemeClr val="accent1"/>
            </a:solidFill>
            <a:ln>
              <a:noFill/>
            </a:ln>
            <a:effectLst/>
          </c:spPr>
          <c:invertIfNegative val="0"/>
          <c:cat>
            <c:strRef>
              <c:f>'Health Facility 16'!$AO$14:$AO$16</c:f>
              <c:strCache>
                <c:ptCount val="3"/>
                <c:pt idx="0">
                  <c:v>Select indicator</c:v>
                </c:pt>
                <c:pt idx="1">
                  <c:v>Select indicator</c:v>
                </c:pt>
                <c:pt idx="2">
                  <c:v>Select indicator</c:v>
                </c:pt>
              </c:strCache>
            </c:strRef>
          </c:cat>
          <c:val>
            <c:numRef>
              <c:f>'Health Facility 16'!$AP$14:$AP$16</c:f>
              <c:numCache>
                <c:formatCode>0.00</c:formatCode>
                <c:ptCount val="3"/>
                <c:pt idx="0">
                  <c:v>0</c:v>
                </c:pt>
                <c:pt idx="1">
                  <c:v>0</c:v>
                </c:pt>
                <c:pt idx="2">
                  <c:v>0</c:v>
                </c:pt>
              </c:numCache>
            </c:numRef>
          </c:val>
          <c:extLst>
            <c:ext xmlns:c16="http://schemas.microsoft.com/office/drawing/2014/chart" uri="{C3380CC4-5D6E-409C-BE32-E72D297353CC}">
              <c16:uniqueId val="{00000000-6E4C-4543-9CA4-415E907530D7}"/>
            </c:ext>
          </c:extLst>
        </c:ser>
        <c:ser>
          <c:idx val="1"/>
          <c:order val="1"/>
          <c:tx>
            <c:strRef>
              <c:f>'Health Facility 16'!$AQ$13</c:f>
              <c:strCache>
                <c:ptCount val="1"/>
                <c:pt idx="0">
                  <c:v>VF HMIS</c:v>
                </c:pt>
              </c:strCache>
            </c:strRef>
          </c:tx>
          <c:spPr>
            <a:solidFill>
              <a:schemeClr val="accent2"/>
            </a:solidFill>
            <a:ln>
              <a:noFill/>
            </a:ln>
            <a:effectLst/>
          </c:spPr>
          <c:invertIfNegative val="0"/>
          <c:cat>
            <c:strRef>
              <c:f>'Health Facility 16'!$AO$14:$AO$16</c:f>
              <c:strCache>
                <c:ptCount val="3"/>
                <c:pt idx="0">
                  <c:v>Select indicator</c:v>
                </c:pt>
                <c:pt idx="1">
                  <c:v>Select indicator</c:v>
                </c:pt>
                <c:pt idx="2">
                  <c:v>Select indicator</c:v>
                </c:pt>
              </c:strCache>
            </c:strRef>
          </c:cat>
          <c:val>
            <c:numRef>
              <c:f>'Health Facility 16'!$AQ$14:$AQ$16</c:f>
              <c:numCache>
                <c:formatCode>0.00</c:formatCode>
                <c:ptCount val="3"/>
                <c:pt idx="0">
                  <c:v>0</c:v>
                </c:pt>
                <c:pt idx="1">
                  <c:v>0</c:v>
                </c:pt>
                <c:pt idx="2">
                  <c:v>0</c:v>
                </c:pt>
              </c:numCache>
            </c:numRef>
          </c:val>
          <c:extLst>
            <c:ext xmlns:c16="http://schemas.microsoft.com/office/drawing/2014/chart" uri="{C3380CC4-5D6E-409C-BE32-E72D297353CC}">
              <c16:uniqueId val="{00000001-6E4C-4543-9CA4-415E907530D7}"/>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16'!$AR$21</c:f>
              <c:strCache>
                <c:ptCount val="1"/>
                <c:pt idx="0">
                  <c:v>Cross checks 1 &amp; 2</c:v>
                </c:pt>
              </c:strCache>
            </c:strRef>
          </c:tx>
          <c:spPr>
            <a:solidFill>
              <a:schemeClr val="accent1"/>
            </a:solidFill>
            <a:ln>
              <a:noFill/>
            </a:ln>
            <a:effectLst/>
          </c:spPr>
          <c:invertIfNegative val="0"/>
          <c:cat>
            <c:strRef>
              <c:f>'Health Facility 16'!$AO$21:$AO$22</c:f>
              <c:strCache>
                <c:ptCount val="2"/>
                <c:pt idx="0">
                  <c:v>A — Malaria case register : Laboratory register (quality target = 90%)</c:v>
                </c:pt>
                <c:pt idx="1">
                  <c:v>B — Malaria case register : Pharmacy dispensation log (quality target = 90%)</c:v>
                </c:pt>
              </c:strCache>
            </c:strRef>
          </c:cat>
          <c:val>
            <c:numRef>
              <c:f>'Health Facility 16'!$AP$21:$AP$22</c:f>
              <c:numCache>
                <c:formatCode>0.00</c:formatCode>
                <c:ptCount val="2"/>
                <c:pt idx="0">
                  <c:v>0</c:v>
                </c:pt>
                <c:pt idx="1">
                  <c:v>0</c:v>
                </c:pt>
              </c:numCache>
            </c:numRef>
          </c:val>
          <c:extLst>
            <c:ext xmlns:c16="http://schemas.microsoft.com/office/drawing/2014/chart" uri="{C3380CC4-5D6E-409C-BE32-E72D297353CC}">
              <c16:uniqueId val="{00000000-10EF-4078-90CE-7710C9FCEF25}"/>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16'!$BI$11</c:f>
              <c:strCache>
                <c:ptCount val="1"/>
                <c:pt idx="0">
                  <c:v>No discrepancy</c:v>
                </c:pt>
              </c:strCache>
            </c:strRef>
          </c:tx>
          <c:spPr>
            <a:solidFill>
              <a:schemeClr val="accent1"/>
            </a:solidFill>
            <a:ln>
              <a:noFill/>
            </a:ln>
            <a:effectLst/>
          </c:spPr>
          <c:invertIfNegative val="0"/>
          <c:cat>
            <c:strRef>
              <c:f>'Health Facility 16'!$BH$12:$BH$14</c:f>
              <c:strCache>
                <c:ptCount val="3"/>
                <c:pt idx="0">
                  <c:v>Select indicator</c:v>
                </c:pt>
                <c:pt idx="1">
                  <c:v>Select indicator</c:v>
                </c:pt>
                <c:pt idx="2">
                  <c:v>Select indicator</c:v>
                </c:pt>
              </c:strCache>
            </c:strRef>
          </c:cat>
          <c:val>
            <c:numRef>
              <c:f>'Health Facility 16'!$BI$12:$BI$14</c:f>
              <c:numCache>
                <c:formatCode>General</c:formatCode>
                <c:ptCount val="3"/>
                <c:pt idx="0">
                  <c:v>0</c:v>
                </c:pt>
                <c:pt idx="1">
                  <c:v>0</c:v>
                </c:pt>
                <c:pt idx="2">
                  <c:v>0</c:v>
                </c:pt>
              </c:numCache>
            </c:numRef>
          </c:val>
          <c:extLst>
            <c:ext xmlns:c16="http://schemas.microsoft.com/office/drawing/2014/chart" uri="{C3380CC4-5D6E-409C-BE32-E72D297353CC}">
              <c16:uniqueId val="{00000000-4A09-4133-893F-1E3701CAD90D}"/>
            </c:ext>
          </c:extLst>
        </c:ser>
        <c:ser>
          <c:idx val="1"/>
          <c:order val="1"/>
          <c:tx>
            <c:strRef>
              <c:f>'Health Facility 16'!$BJ$11</c:f>
              <c:strCache>
                <c:ptCount val="1"/>
                <c:pt idx="0">
                  <c:v>Arithematic errors</c:v>
                </c:pt>
              </c:strCache>
            </c:strRef>
          </c:tx>
          <c:spPr>
            <a:solidFill>
              <a:schemeClr val="accent2"/>
            </a:solidFill>
            <a:ln>
              <a:noFill/>
            </a:ln>
            <a:effectLst/>
          </c:spPr>
          <c:invertIfNegative val="0"/>
          <c:cat>
            <c:strRef>
              <c:f>'Health Facility 16'!$BH$12:$BH$14</c:f>
              <c:strCache>
                <c:ptCount val="3"/>
                <c:pt idx="0">
                  <c:v>Select indicator</c:v>
                </c:pt>
                <c:pt idx="1">
                  <c:v>Select indicator</c:v>
                </c:pt>
                <c:pt idx="2">
                  <c:v>Select indicator</c:v>
                </c:pt>
              </c:strCache>
            </c:strRef>
          </c:cat>
          <c:val>
            <c:numRef>
              <c:f>'Health Facility 16'!$BJ$12:$BJ$14</c:f>
              <c:numCache>
                <c:formatCode>General</c:formatCode>
                <c:ptCount val="3"/>
                <c:pt idx="0">
                  <c:v>0</c:v>
                </c:pt>
                <c:pt idx="1">
                  <c:v>0</c:v>
                </c:pt>
                <c:pt idx="2">
                  <c:v>0</c:v>
                </c:pt>
              </c:numCache>
            </c:numRef>
          </c:val>
          <c:extLst>
            <c:ext xmlns:c16="http://schemas.microsoft.com/office/drawing/2014/chart" uri="{C3380CC4-5D6E-409C-BE32-E72D297353CC}">
              <c16:uniqueId val="{00000001-4A09-4133-893F-1E3701CAD90D}"/>
            </c:ext>
          </c:extLst>
        </c:ser>
        <c:ser>
          <c:idx val="2"/>
          <c:order val="2"/>
          <c:tx>
            <c:strRef>
              <c:f>'Health Facility 16'!$BK$11</c:f>
              <c:strCache>
                <c:ptCount val="1"/>
                <c:pt idx="0">
                  <c:v>Transcription errors</c:v>
                </c:pt>
              </c:strCache>
            </c:strRef>
          </c:tx>
          <c:spPr>
            <a:solidFill>
              <a:schemeClr val="accent3"/>
            </a:solidFill>
            <a:ln>
              <a:noFill/>
            </a:ln>
            <a:effectLst/>
          </c:spPr>
          <c:invertIfNegative val="0"/>
          <c:cat>
            <c:strRef>
              <c:f>'Health Facility 16'!$BH$12:$BH$14</c:f>
              <c:strCache>
                <c:ptCount val="3"/>
                <c:pt idx="0">
                  <c:v>Select indicator</c:v>
                </c:pt>
                <c:pt idx="1">
                  <c:v>Select indicator</c:v>
                </c:pt>
                <c:pt idx="2">
                  <c:v>Select indicator</c:v>
                </c:pt>
              </c:strCache>
            </c:strRef>
          </c:cat>
          <c:val>
            <c:numRef>
              <c:f>'Health Facility 16'!$BK$12:$BK$14</c:f>
              <c:numCache>
                <c:formatCode>General</c:formatCode>
                <c:ptCount val="3"/>
                <c:pt idx="0">
                  <c:v>0</c:v>
                </c:pt>
                <c:pt idx="1">
                  <c:v>0</c:v>
                </c:pt>
                <c:pt idx="2">
                  <c:v>0</c:v>
                </c:pt>
              </c:numCache>
            </c:numRef>
          </c:val>
          <c:extLst>
            <c:ext xmlns:c16="http://schemas.microsoft.com/office/drawing/2014/chart" uri="{C3380CC4-5D6E-409C-BE32-E72D297353CC}">
              <c16:uniqueId val="{00000002-4A09-4133-893F-1E3701CAD90D}"/>
            </c:ext>
          </c:extLst>
        </c:ser>
        <c:ser>
          <c:idx val="3"/>
          <c:order val="3"/>
          <c:tx>
            <c:strRef>
              <c:f>'Health Facility 16'!$BL$11</c:f>
              <c:strCache>
                <c:ptCount val="1"/>
                <c:pt idx="0">
                  <c:v>Some documents were missing when the report was prepared</c:v>
                </c:pt>
              </c:strCache>
            </c:strRef>
          </c:tx>
          <c:spPr>
            <a:solidFill>
              <a:schemeClr val="accent4"/>
            </a:solidFill>
            <a:ln>
              <a:noFill/>
            </a:ln>
            <a:effectLst/>
          </c:spPr>
          <c:invertIfNegative val="0"/>
          <c:cat>
            <c:strRef>
              <c:f>'Health Facility 16'!$BH$12:$BH$14</c:f>
              <c:strCache>
                <c:ptCount val="3"/>
                <c:pt idx="0">
                  <c:v>Select indicator</c:v>
                </c:pt>
                <c:pt idx="1">
                  <c:v>Select indicator</c:v>
                </c:pt>
                <c:pt idx="2">
                  <c:v>Select indicator</c:v>
                </c:pt>
              </c:strCache>
            </c:strRef>
          </c:cat>
          <c:val>
            <c:numRef>
              <c:f>'Health Facility 16'!$BL$12:$BL$14</c:f>
              <c:numCache>
                <c:formatCode>General</c:formatCode>
                <c:ptCount val="3"/>
                <c:pt idx="0">
                  <c:v>0</c:v>
                </c:pt>
                <c:pt idx="1">
                  <c:v>0</c:v>
                </c:pt>
                <c:pt idx="2">
                  <c:v>0</c:v>
                </c:pt>
              </c:numCache>
            </c:numRef>
          </c:val>
          <c:extLst>
            <c:ext xmlns:c16="http://schemas.microsoft.com/office/drawing/2014/chart" uri="{C3380CC4-5D6E-409C-BE32-E72D297353CC}">
              <c16:uniqueId val="{00000003-4A09-4133-893F-1E3701CAD90D}"/>
            </c:ext>
          </c:extLst>
        </c:ser>
        <c:ser>
          <c:idx val="4"/>
          <c:order val="4"/>
          <c:tx>
            <c:strRef>
              <c:f>'Health Facility 16'!$BM$11</c:f>
              <c:strCache>
                <c:ptCount val="1"/>
                <c:pt idx="0">
                  <c:v>Some documents are now missing</c:v>
                </c:pt>
              </c:strCache>
            </c:strRef>
          </c:tx>
          <c:spPr>
            <a:solidFill>
              <a:schemeClr val="accent5"/>
            </a:solidFill>
            <a:ln>
              <a:noFill/>
            </a:ln>
            <a:effectLst/>
          </c:spPr>
          <c:invertIfNegative val="0"/>
          <c:cat>
            <c:strRef>
              <c:f>'Health Facility 16'!$BH$12:$BH$14</c:f>
              <c:strCache>
                <c:ptCount val="3"/>
                <c:pt idx="0">
                  <c:v>Select indicator</c:v>
                </c:pt>
                <c:pt idx="1">
                  <c:v>Select indicator</c:v>
                </c:pt>
                <c:pt idx="2">
                  <c:v>Select indicator</c:v>
                </c:pt>
              </c:strCache>
            </c:strRef>
          </c:cat>
          <c:val>
            <c:numRef>
              <c:f>'Health Facility 16'!$BM$12:$BM$14</c:f>
              <c:numCache>
                <c:formatCode>General</c:formatCode>
                <c:ptCount val="3"/>
                <c:pt idx="0">
                  <c:v>0</c:v>
                </c:pt>
                <c:pt idx="1">
                  <c:v>0</c:v>
                </c:pt>
                <c:pt idx="2">
                  <c:v>0</c:v>
                </c:pt>
              </c:numCache>
            </c:numRef>
          </c:val>
          <c:extLst>
            <c:ext xmlns:c16="http://schemas.microsoft.com/office/drawing/2014/chart" uri="{C3380CC4-5D6E-409C-BE32-E72D297353CC}">
              <c16:uniqueId val="{00000004-4A09-4133-893F-1E3701CAD90D}"/>
            </c:ext>
          </c:extLst>
        </c:ser>
        <c:ser>
          <c:idx val="5"/>
          <c:order val="5"/>
          <c:tx>
            <c:strRef>
              <c:f>'Health Facility 16'!$BN$11</c:f>
              <c:strCache>
                <c:ptCount val="1"/>
                <c:pt idx="0">
                  <c:v>Other</c:v>
                </c:pt>
              </c:strCache>
            </c:strRef>
          </c:tx>
          <c:spPr>
            <a:solidFill>
              <a:schemeClr val="accent6"/>
            </a:solidFill>
            <a:ln>
              <a:noFill/>
            </a:ln>
            <a:effectLst/>
          </c:spPr>
          <c:invertIfNegative val="0"/>
          <c:cat>
            <c:strRef>
              <c:f>'Health Facility 16'!$BH$12:$BH$14</c:f>
              <c:strCache>
                <c:ptCount val="3"/>
                <c:pt idx="0">
                  <c:v>Select indicator</c:v>
                </c:pt>
                <c:pt idx="1">
                  <c:v>Select indicator</c:v>
                </c:pt>
                <c:pt idx="2">
                  <c:v>Select indicator</c:v>
                </c:pt>
              </c:strCache>
            </c:strRef>
          </c:cat>
          <c:val>
            <c:numRef>
              <c:f>'Health Facility 16'!$BN$12:$BN$14</c:f>
              <c:numCache>
                <c:formatCode>General</c:formatCode>
                <c:ptCount val="3"/>
                <c:pt idx="0">
                  <c:v>0</c:v>
                </c:pt>
                <c:pt idx="1">
                  <c:v>0</c:v>
                </c:pt>
                <c:pt idx="2">
                  <c:v>0</c:v>
                </c:pt>
              </c:numCache>
            </c:numRef>
          </c:val>
          <c:extLst>
            <c:ext xmlns:c16="http://schemas.microsoft.com/office/drawing/2014/chart" uri="{C3380CC4-5D6E-409C-BE32-E72D297353CC}">
              <c16:uniqueId val="{00000005-4A09-4133-893F-1E3701CAD90D}"/>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16'!$AR$23</c:f>
              <c:strCache>
                <c:ptCount val="1"/>
                <c:pt idx="0">
                  <c:v>Cross check 3</c:v>
                </c:pt>
              </c:strCache>
            </c:strRef>
          </c:tx>
          <c:spPr>
            <a:solidFill>
              <a:schemeClr val="accent1"/>
            </a:solidFill>
            <a:ln>
              <a:noFill/>
            </a:ln>
            <a:effectLst/>
          </c:spPr>
          <c:invertIfNegative val="0"/>
          <c:cat>
            <c:strRef>
              <c:f>'Health Facility 16'!$AO$23:$AO$23</c:f>
              <c:strCache>
                <c:ptCount val="1"/>
                <c:pt idx="0">
                  <c:v>C — Malaria case register : ACT stock management log (quality target:  &gt;=90%, &lt;=110%)</c:v>
                </c:pt>
              </c:strCache>
            </c:strRef>
          </c:cat>
          <c:val>
            <c:numRef>
              <c:f>'Health Facility 16'!$AP$23:$AP$23</c:f>
              <c:numCache>
                <c:formatCode>0.00</c:formatCode>
                <c:ptCount val="1"/>
                <c:pt idx="0">
                  <c:v>0</c:v>
                </c:pt>
              </c:numCache>
            </c:numRef>
          </c:val>
          <c:extLst>
            <c:ext xmlns:c16="http://schemas.microsoft.com/office/drawing/2014/chart" uri="{C3380CC4-5D6E-409C-BE32-E72D297353CC}">
              <c16:uniqueId val="{00000000-502E-4246-9A58-67372BF9C83A}"/>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16'!$AN$25</c:f>
              <c:strCache>
                <c:ptCount val="1"/>
                <c:pt idx="0">
                  <c:v>Consistency over time: Select type: Select indicator</c:v>
                </c:pt>
              </c:strCache>
            </c:strRef>
          </c:tx>
          <c:cat>
            <c:strRef>
              <c:f>'Health Facility 16'!$AN$26:$AQ$26</c:f>
              <c:strCache>
                <c:ptCount val="4"/>
                <c:pt idx="0">
                  <c:v>-</c:v>
                </c:pt>
                <c:pt idx="1">
                  <c:v>-</c:v>
                </c:pt>
                <c:pt idx="2">
                  <c:v>-</c:v>
                </c:pt>
                <c:pt idx="3">
                  <c:v>-</c:v>
                </c:pt>
              </c:strCache>
            </c:strRef>
          </c:cat>
          <c:val>
            <c:numRef>
              <c:f>'Health Facility 16'!$AN$27:$AQ$27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07E5-49FB-892B-DE84F6076D1D}"/>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17'!$AO$9</c:f>
              <c:strCache>
                <c:ptCount val="1"/>
                <c:pt idx="0">
                  <c:v>Reporting performance &amp; Readiness to provide quality data</c:v>
                </c:pt>
              </c:strCache>
            </c:strRef>
          </c:tx>
          <c:spPr>
            <a:solidFill>
              <a:schemeClr val="accent1"/>
            </a:solidFill>
            <a:ln>
              <a:noFill/>
            </a:ln>
            <a:effectLst/>
          </c:spPr>
          <c:invertIfNegative val="0"/>
          <c:cat>
            <c:strRef>
              <c:f>'Health Facility 17'!$AO$11:$AU$11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17'!$AO$12:$AU$12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8FDC-4720-974F-5D295384BFC0}"/>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17'!$AP$13</c:f>
              <c:strCache>
                <c:ptCount val="1"/>
                <c:pt idx="0">
                  <c:v>VF Monthly report</c:v>
                </c:pt>
              </c:strCache>
            </c:strRef>
          </c:tx>
          <c:spPr>
            <a:solidFill>
              <a:schemeClr val="accent1"/>
            </a:solidFill>
            <a:ln>
              <a:noFill/>
            </a:ln>
            <a:effectLst/>
          </c:spPr>
          <c:invertIfNegative val="0"/>
          <c:cat>
            <c:strRef>
              <c:f>'Health Facility 17'!$AO$14:$AO$16</c:f>
              <c:strCache>
                <c:ptCount val="3"/>
                <c:pt idx="0">
                  <c:v>Select indicator</c:v>
                </c:pt>
                <c:pt idx="1">
                  <c:v>Select indicator</c:v>
                </c:pt>
                <c:pt idx="2">
                  <c:v>Select indicator</c:v>
                </c:pt>
              </c:strCache>
            </c:strRef>
          </c:cat>
          <c:val>
            <c:numRef>
              <c:f>'Health Facility 17'!$AP$14:$AP$16</c:f>
              <c:numCache>
                <c:formatCode>0.00</c:formatCode>
                <c:ptCount val="3"/>
                <c:pt idx="0">
                  <c:v>0</c:v>
                </c:pt>
                <c:pt idx="1">
                  <c:v>0</c:v>
                </c:pt>
                <c:pt idx="2">
                  <c:v>0</c:v>
                </c:pt>
              </c:numCache>
            </c:numRef>
          </c:val>
          <c:extLst>
            <c:ext xmlns:c16="http://schemas.microsoft.com/office/drawing/2014/chart" uri="{C3380CC4-5D6E-409C-BE32-E72D297353CC}">
              <c16:uniqueId val="{00000000-43EC-4DE8-B6CF-23D5D7148632}"/>
            </c:ext>
          </c:extLst>
        </c:ser>
        <c:ser>
          <c:idx val="1"/>
          <c:order val="1"/>
          <c:tx>
            <c:strRef>
              <c:f>'Health Facility 17'!$AQ$13</c:f>
              <c:strCache>
                <c:ptCount val="1"/>
                <c:pt idx="0">
                  <c:v>VF HMIS</c:v>
                </c:pt>
              </c:strCache>
            </c:strRef>
          </c:tx>
          <c:spPr>
            <a:solidFill>
              <a:schemeClr val="accent2"/>
            </a:solidFill>
            <a:ln>
              <a:noFill/>
            </a:ln>
            <a:effectLst/>
          </c:spPr>
          <c:invertIfNegative val="0"/>
          <c:cat>
            <c:strRef>
              <c:f>'Health Facility 17'!$AO$14:$AO$16</c:f>
              <c:strCache>
                <c:ptCount val="3"/>
                <c:pt idx="0">
                  <c:v>Select indicator</c:v>
                </c:pt>
                <c:pt idx="1">
                  <c:v>Select indicator</c:v>
                </c:pt>
                <c:pt idx="2">
                  <c:v>Select indicator</c:v>
                </c:pt>
              </c:strCache>
            </c:strRef>
          </c:cat>
          <c:val>
            <c:numRef>
              <c:f>'Health Facility 17'!$AQ$14:$AQ$16</c:f>
              <c:numCache>
                <c:formatCode>0.00</c:formatCode>
                <c:ptCount val="3"/>
                <c:pt idx="0">
                  <c:v>0</c:v>
                </c:pt>
                <c:pt idx="1">
                  <c:v>0</c:v>
                </c:pt>
                <c:pt idx="2">
                  <c:v>0</c:v>
                </c:pt>
              </c:numCache>
            </c:numRef>
          </c:val>
          <c:extLst>
            <c:ext xmlns:c16="http://schemas.microsoft.com/office/drawing/2014/chart" uri="{C3380CC4-5D6E-409C-BE32-E72D297353CC}">
              <c16:uniqueId val="{00000001-43EC-4DE8-B6CF-23D5D7148632}"/>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17'!$AR$21</c:f>
              <c:strCache>
                <c:ptCount val="1"/>
                <c:pt idx="0">
                  <c:v>Cross checks 1 &amp; 2</c:v>
                </c:pt>
              </c:strCache>
            </c:strRef>
          </c:tx>
          <c:spPr>
            <a:solidFill>
              <a:schemeClr val="accent1"/>
            </a:solidFill>
            <a:ln>
              <a:noFill/>
            </a:ln>
            <a:effectLst/>
          </c:spPr>
          <c:invertIfNegative val="0"/>
          <c:cat>
            <c:strRef>
              <c:f>'Health Facility 17'!$AO$21:$AO$22</c:f>
              <c:strCache>
                <c:ptCount val="2"/>
                <c:pt idx="0">
                  <c:v>A — Malaria case register : Laboratory register (quality target = 90%)</c:v>
                </c:pt>
                <c:pt idx="1">
                  <c:v>B — Malaria case register : Pharmacy dispensation log (quality target = 90%)</c:v>
                </c:pt>
              </c:strCache>
            </c:strRef>
          </c:cat>
          <c:val>
            <c:numRef>
              <c:f>'Health Facility 17'!$AP$21:$AP$22</c:f>
              <c:numCache>
                <c:formatCode>0.00</c:formatCode>
                <c:ptCount val="2"/>
                <c:pt idx="0">
                  <c:v>0</c:v>
                </c:pt>
                <c:pt idx="1">
                  <c:v>0</c:v>
                </c:pt>
              </c:numCache>
            </c:numRef>
          </c:val>
          <c:extLst>
            <c:ext xmlns:c16="http://schemas.microsoft.com/office/drawing/2014/chart" uri="{C3380CC4-5D6E-409C-BE32-E72D297353CC}">
              <c16:uniqueId val="{00000000-EB51-455F-88B3-4C9C5D406F55}"/>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17'!$BI$11</c:f>
              <c:strCache>
                <c:ptCount val="1"/>
                <c:pt idx="0">
                  <c:v>No discrepancy</c:v>
                </c:pt>
              </c:strCache>
            </c:strRef>
          </c:tx>
          <c:spPr>
            <a:solidFill>
              <a:schemeClr val="accent1"/>
            </a:solidFill>
            <a:ln>
              <a:noFill/>
            </a:ln>
            <a:effectLst/>
          </c:spPr>
          <c:invertIfNegative val="0"/>
          <c:cat>
            <c:strRef>
              <c:f>'Health Facility 17'!$BH$12:$BH$14</c:f>
              <c:strCache>
                <c:ptCount val="3"/>
                <c:pt idx="0">
                  <c:v>Select indicator</c:v>
                </c:pt>
                <c:pt idx="1">
                  <c:v>Select indicator</c:v>
                </c:pt>
                <c:pt idx="2">
                  <c:v>Select indicator</c:v>
                </c:pt>
              </c:strCache>
            </c:strRef>
          </c:cat>
          <c:val>
            <c:numRef>
              <c:f>'Health Facility 17'!$BI$12:$BI$14</c:f>
              <c:numCache>
                <c:formatCode>General</c:formatCode>
                <c:ptCount val="3"/>
                <c:pt idx="0">
                  <c:v>0</c:v>
                </c:pt>
                <c:pt idx="1">
                  <c:v>0</c:v>
                </c:pt>
                <c:pt idx="2">
                  <c:v>0</c:v>
                </c:pt>
              </c:numCache>
            </c:numRef>
          </c:val>
          <c:extLst>
            <c:ext xmlns:c16="http://schemas.microsoft.com/office/drawing/2014/chart" uri="{C3380CC4-5D6E-409C-BE32-E72D297353CC}">
              <c16:uniqueId val="{00000000-5884-486C-A146-1CA089DD4660}"/>
            </c:ext>
          </c:extLst>
        </c:ser>
        <c:ser>
          <c:idx val="1"/>
          <c:order val="1"/>
          <c:tx>
            <c:strRef>
              <c:f>'Health Facility 17'!$BJ$11</c:f>
              <c:strCache>
                <c:ptCount val="1"/>
                <c:pt idx="0">
                  <c:v>Arithematic errors</c:v>
                </c:pt>
              </c:strCache>
            </c:strRef>
          </c:tx>
          <c:spPr>
            <a:solidFill>
              <a:schemeClr val="accent2"/>
            </a:solidFill>
            <a:ln>
              <a:noFill/>
            </a:ln>
            <a:effectLst/>
          </c:spPr>
          <c:invertIfNegative val="0"/>
          <c:cat>
            <c:strRef>
              <c:f>'Health Facility 17'!$BH$12:$BH$14</c:f>
              <c:strCache>
                <c:ptCount val="3"/>
                <c:pt idx="0">
                  <c:v>Select indicator</c:v>
                </c:pt>
                <c:pt idx="1">
                  <c:v>Select indicator</c:v>
                </c:pt>
                <c:pt idx="2">
                  <c:v>Select indicator</c:v>
                </c:pt>
              </c:strCache>
            </c:strRef>
          </c:cat>
          <c:val>
            <c:numRef>
              <c:f>'Health Facility 17'!$BJ$12:$BJ$14</c:f>
              <c:numCache>
                <c:formatCode>General</c:formatCode>
                <c:ptCount val="3"/>
                <c:pt idx="0">
                  <c:v>0</c:v>
                </c:pt>
                <c:pt idx="1">
                  <c:v>0</c:v>
                </c:pt>
                <c:pt idx="2">
                  <c:v>0</c:v>
                </c:pt>
              </c:numCache>
            </c:numRef>
          </c:val>
          <c:extLst>
            <c:ext xmlns:c16="http://schemas.microsoft.com/office/drawing/2014/chart" uri="{C3380CC4-5D6E-409C-BE32-E72D297353CC}">
              <c16:uniqueId val="{00000001-5884-486C-A146-1CA089DD4660}"/>
            </c:ext>
          </c:extLst>
        </c:ser>
        <c:ser>
          <c:idx val="2"/>
          <c:order val="2"/>
          <c:tx>
            <c:strRef>
              <c:f>'Health Facility 17'!$BK$11</c:f>
              <c:strCache>
                <c:ptCount val="1"/>
                <c:pt idx="0">
                  <c:v>Transcription errors</c:v>
                </c:pt>
              </c:strCache>
            </c:strRef>
          </c:tx>
          <c:spPr>
            <a:solidFill>
              <a:schemeClr val="accent3"/>
            </a:solidFill>
            <a:ln>
              <a:noFill/>
            </a:ln>
            <a:effectLst/>
          </c:spPr>
          <c:invertIfNegative val="0"/>
          <c:cat>
            <c:strRef>
              <c:f>'Health Facility 17'!$BH$12:$BH$14</c:f>
              <c:strCache>
                <c:ptCount val="3"/>
                <c:pt idx="0">
                  <c:v>Select indicator</c:v>
                </c:pt>
                <c:pt idx="1">
                  <c:v>Select indicator</c:v>
                </c:pt>
                <c:pt idx="2">
                  <c:v>Select indicator</c:v>
                </c:pt>
              </c:strCache>
            </c:strRef>
          </c:cat>
          <c:val>
            <c:numRef>
              <c:f>'Health Facility 17'!$BK$12:$BK$14</c:f>
              <c:numCache>
                <c:formatCode>General</c:formatCode>
                <c:ptCount val="3"/>
                <c:pt idx="0">
                  <c:v>0</c:v>
                </c:pt>
                <c:pt idx="1">
                  <c:v>0</c:v>
                </c:pt>
                <c:pt idx="2">
                  <c:v>0</c:v>
                </c:pt>
              </c:numCache>
            </c:numRef>
          </c:val>
          <c:extLst>
            <c:ext xmlns:c16="http://schemas.microsoft.com/office/drawing/2014/chart" uri="{C3380CC4-5D6E-409C-BE32-E72D297353CC}">
              <c16:uniqueId val="{00000002-5884-486C-A146-1CA089DD4660}"/>
            </c:ext>
          </c:extLst>
        </c:ser>
        <c:ser>
          <c:idx val="3"/>
          <c:order val="3"/>
          <c:tx>
            <c:strRef>
              <c:f>'Health Facility 17'!$BL$11</c:f>
              <c:strCache>
                <c:ptCount val="1"/>
                <c:pt idx="0">
                  <c:v>Some documents were missing when the report was prepared</c:v>
                </c:pt>
              </c:strCache>
            </c:strRef>
          </c:tx>
          <c:spPr>
            <a:solidFill>
              <a:schemeClr val="accent4"/>
            </a:solidFill>
            <a:ln>
              <a:noFill/>
            </a:ln>
            <a:effectLst/>
          </c:spPr>
          <c:invertIfNegative val="0"/>
          <c:cat>
            <c:strRef>
              <c:f>'Health Facility 17'!$BH$12:$BH$14</c:f>
              <c:strCache>
                <c:ptCount val="3"/>
                <c:pt idx="0">
                  <c:v>Select indicator</c:v>
                </c:pt>
                <c:pt idx="1">
                  <c:v>Select indicator</c:v>
                </c:pt>
                <c:pt idx="2">
                  <c:v>Select indicator</c:v>
                </c:pt>
              </c:strCache>
            </c:strRef>
          </c:cat>
          <c:val>
            <c:numRef>
              <c:f>'Health Facility 17'!$BL$12:$BL$14</c:f>
              <c:numCache>
                <c:formatCode>General</c:formatCode>
                <c:ptCount val="3"/>
                <c:pt idx="0">
                  <c:v>0</c:v>
                </c:pt>
                <c:pt idx="1">
                  <c:v>0</c:v>
                </c:pt>
                <c:pt idx="2">
                  <c:v>0</c:v>
                </c:pt>
              </c:numCache>
            </c:numRef>
          </c:val>
          <c:extLst>
            <c:ext xmlns:c16="http://schemas.microsoft.com/office/drawing/2014/chart" uri="{C3380CC4-5D6E-409C-BE32-E72D297353CC}">
              <c16:uniqueId val="{00000003-5884-486C-A146-1CA089DD4660}"/>
            </c:ext>
          </c:extLst>
        </c:ser>
        <c:ser>
          <c:idx val="4"/>
          <c:order val="4"/>
          <c:tx>
            <c:strRef>
              <c:f>'Health Facility 17'!$BM$11</c:f>
              <c:strCache>
                <c:ptCount val="1"/>
                <c:pt idx="0">
                  <c:v>Some documents are now missing</c:v>
                </c:pt>
              </c:strCache>
            </c:strRef>
          </c:tx>
          <c:spPr>
            <a:solidFill>
              <a:schemeClr val="accent5"/>
            </a:solidFill>
            <a:ln>
              <a:noFill/>
            </a:ln>
            <a:effectLst/>
          </c:spPr>
          <c:invertIfNegative val="0"/>
          <c:cat>
            <c:strRef>
              <c:f>'Health Facility 17'!$BH$12:$BH$14</c:f>
              <c:strCache>
                <c:ptCount val="3"/>
                <c:pt idx="0">
                  <c:v>Select indicator</c:v>
                </c:pt>
                <c:pt idx="1">
                  <c:v>Select indicator</c:v>
                </c:pt>
                <c:pt idx="2">
                  <c:v>Select indicator</c:v>
                </c:pt>
              </c:strCache>
            </c:strRef>
          </c:cat>
          <c:val>
            <c:numRef>
              <c:f>'Health Facility 17'!$BM$12:$BM$14</c:f>
              <c:numCache>
                <c:formatCode>General</c:formatCode>
                <c:ptCount val="3"/>
                <c:pt idx="0">
                  <c:v>0</c:v>
                </c:pt>
                <c:pt idx="1">
                  <c:v>0</c:v>
                </c:pt>
                <c:pt idx="2">
                  <c:v>0</c:v>
                </c:pt>
              </c:numCache>
            </c:numRef>
          </c:val>
          <c:extLst>
            <c:ext xmlns:c16="http://schemas.microsoft.com/office/drawing/2014/chart" uri="{C3380CC4-5D6E-409C-BE32-E72D297353CC}">
              <c16:uniqueId val="{00000004-5884-486C-A146-1CA089DD4660}"/>
            </c:ext>
          </c:extLst>
        </c:ser>
        <c:ser>
          <c:idx val="5"/>
          <c:order val="5"/>
          <c:tx>
            <c:strRef>
              <c:f>'Health Facility 17'!$BN$11</c:f>
              <c:strCache>
                <c:ptCount val="1"/>
                <c:pt idx="0">
                  <c:v>Other</c:v>
                </c:pt>
              </c:strCache>
            </c:strRef>
          </c:tx>
          <c:spPr>
            <a:solidFill>
              <a:schemeClr val="accent6"/>
            </a:solidFill>
            <a:ln>
              <a:noFill/>
            </a:ln>
            <a:effectLst/>
          </c:spPr>
          <c:invertIfNegative val="0"/>
          <c:cat>
            <c:strRef>
              <c:f>'Health Facility 17'!$BH$12:$BH$14</c:f>
              <c:strCache>
                <c:ptCount val="3"/>
                <c:pt idx="0">
                  <c:v>Select indicator</c:v>
                </c:pt>
                <c:pt idx="1">
                  <c:v>Select indicator</c:v>
                </c:pt>
                <c:pt idx="2">
                  <c:v>Select indicator</c:v>
                </c:pt>
              </c:strCache>
            </c:strRef>
          </c:cat>
          <c:val>
            <c:numRef>
              <c:f>'Health Facility 17'!$BN$12:$BN$14</c:f>
              <c:numCache>
                <c:formatCode>General</c:formatCode>
                <c:ptCount val="3"/>
                <c:pt idx="0">
                  <c:v>0</c:v>
                </c:pt>
                <c:pt idx="1">
                  <c:v>0</c:v>
                </c:pt>
                <c:pt idx="2">
                  <c:v>0</c:v>
                </c:pt>
              </c:numCache>
            </c:numRef>
          </c:val>
          <c:extLst>
            <c:ext xmlns:c16="http://schemas.microsoft.com/office/drawing/2014/chart" uri="{C3380CC4-5D6E-409C-BE32-E72D297353CC}">
              <c16:uniqueId val="{00000005-5884-486C-A146-1CA089DD4660}"/>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17'!$AR$23</c:f>
              <c:strCache>
                <c:ptCount val="1"/>
                <c:pt idx="0">
                  <c:v>Cross check 3</c:v>
                </c:pt>
              </c:strCache>
            </c:strRef>
          </c:tx>
          <c:spPr>
            <a:solidFill>
              <a:schemeClr val="accent1"/>
            </a:solidFill>
            <a:ln>
              <a:noFill/>
            </a:ln>
            <a:effectLst/>
          </c:spPr>
          <c:invertIfNegative val="0"/>
          <c:cat>
            <c:strRef>
              <c:f>'Health Facility 17'!$AO$23:$AO$23</c:f>
              <c:strCache>
                <c:ptCount val="1"/>
                <c:pt idx="0">
                  <c:v>C — Malaria case register : ACT stock management log (quality target:  &gt;=90%, &lt;=110%)</c:v>
                </c:pt>
              </c:strCache>
            </c:strRef>
          </c:cat>
          <c:val>
            <c:numRef>
              <c:f>'Health Facility 17'!$AP$23:$AP$23</c:f>
              <c:numCache>
                <c:formatCode>0.00</c:formatCode>
                <c:ptCount val="1"/>
                <c:pt idx="0">
                  <c:v>0</c:v>
                </c:pt>
              </c:numCache>
            </c:numRef>
          </c:val>
          <c:extLst>
            <c:ext xmlns:c16="http://schemas.microsoft.com/office/drawing/2014/chart" uri="{C3380CC4-5D6E-409C-BE32-E72D297353CC}">
              <c16:uniqueId val="{00000000-6F5C-40DC-A443-43F678CC8571}"/>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17'!$AN$25</c:f>
              <c:strCache>
                <c:ptCount val="1"/>
                <c:pt idx="0">
                  <c:v>Consistency over time: Select type: Select indicator</c:v>
                </c:pt>
              </c:strCache>
            </c:strRef>
          </c:tx>
          <c:cat>
            <c:strRef>
              <c:f>'Health Facility 17'!$AN$26:$AQ$26</c:f>
              <c:strCache>
                <c:ptCount val="4"/>
                <c:pt idx="0">
                  <c:v>-</c:v>
                </c:pt>
                <c:pt idx="1">
                  <c:v>-</c:v>
                </c:pt>
                <c:pt idx="2">
                  <c:v>-</c:v>
                </c:pt>
                <c:pt idx="3">
                  <c:v>-</c:v>
                </c:pt>
              </c:strCache>
            </c:strRef>
          </c:cat>
          <c:val>
            <c:numRef>
              <c:f>'Health Facility 17'!$AN$27:$AQ$27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AF1C-4957-8E63-399CB2271305}"/>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18'!$AO$9</c:f>
              <c:strCache>
                <c:ptCount val="1"/>
                <c:pt idx="0">
                  <c:v>Reporting performance &amp; Readiness to provide quality data</c:v>
                </c:pt>
              </c:strCache>
            </c:strRef>
          </c:tx>
          <c:spPr>
            <a:solidFill>
              <a:schemeClr val="accent1"/>
            </a:solidFill>
            <a:ln>
              <a:noFill/>
            </a:ln>
            <a:effectLst/>
          </c:spPr>
          <c:invertIfNegative val="0"/>
          <c:cat>
            <c:strRef>
              <c:f>'Health Facility 18'!$AO$11:$AU$11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18'!$AO$12:$AU$12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54A1-42A8-9341-ABA93A2A3576}"/>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18'!$AP$13</c:f>
              <c:strCache>
                <c:ptCount val="1"/>
                <c:pt idx="0">
                  <c:v>VF Monthly report</c:v>
                </c:pt>
              </c:strCache>
            </c:strRef>
          </c:tx>
          <c:spPr>
            <a:solidFill>
              <a:schemeClr val="accent1"/>
            </a:solidFill>
            <a:ln>
              <a:noFill/>
            </a:ln>
            <a:effectLst/>
          </c:spPr>
          <c:invertIfNegative val="0"/>
          <c:cat>
            <c:strRef>
              <c:f>'Health Facility 18'!$AO$14:$AO$16</c:f>
              <c:strCache>
                <c:ptCount val="3"/>
                <c:pt idx="0">
                  <c:v>Select indicator</c:v>
                </c:pt>
                <c:pt idx="1">
                  <c:v>Select indicator</c:v>
                </c:pt>
                <c:pt idx="2">
                  <c:v>Select indicator</c:v>
                </c:pt>
              </c:strCache>
            </c:strRef>
          </c:cat>
          <c:val>
            <c:numRef>
              <c:f>'Health Facility 18'!$AP$14:$AP$16</c:f>
              <c:numCache>
                <c:formatCode>0.00</c:formatCode>
                <c:ptCount val="3"/>
                <c:pt idx="0">
                  <c:v>0</c:v>
                </c:pt>
                <c:pt idx="1">
                  <c:v>0</c:v>
                </c:pt>
                <c:pt idx="2">
                  <c:v>0</c:v>
                </c:pt>
              </c:numCache>
            </c:numRef>
          </c:val>
          <c:extLst>
            <c:ext xmlns:c16="http://schemas.microsoft.com/office/drawing/2014/chart" uri="{C3380CC4-5D6E-409C-BE32-E72D297353CC}">
              <c16:uniqueId val="{00000000-B590-4114-9E97-DB4B9B6C6343}"/>
            </c:ext>
          </c:extLst>
        </c:ser>
        <c:ser>
          <c:idx val="1"/>
          <c:order val="1"/>
          <c:tx>
            <c:strRef>
              <c:f>'Health Facility 18'!$AQ$13</c:f>
              <c:strCache>
                <c:ptCount val="1"/>
                <c:pt idx="0">
                  <c:v>VF HMIS</c:v>
                </c:pt>
              </c:strCache>
            </c:strRef>
          </c:tx>
          <c:spPr>
            <a:solidFill>
              <a:schemeClr val="accent2"/>
            </a:solidFill>
            <a:ln>
              <a:noFill/>
            </a:ln>
            <a:effectLst/>
          </c:spPr>
          <c:invertIfNegative val="0"/>
          <c:cat>
            <c:strRef>
              <c:f>'Health Facility 18'!$AO$14:$AO$16</c:f>
              <c:strCache>
                <c:ptCount val="3"/>
                <c:pt idx="0">
                  <c:v>Select indicator</c:v>
                </c:pt>
                <c:pt idx="1">
                  <c:v>Select indicator</c:v>
                </c:pt>
                <c:pt idx="2">
                  <c:v>Select indicator</c:v>
                </c:pt>
              </c:strCache>
            </c:strRef>
          </c:cat>
          <c:val>
            <c:numRef>
              <c:f>'Health Facility 18'!$AQ$14:$AQ$16</c:f>
              <c:numCache>
                <c:formatCode>0.00</c:formatCode>
                <c:ptCount val="3"/>
                <c:pt idx="0">
                  <c:v>0</c:v>
                </c:pt>
                <c:pt idx="1">
                  <c:v>0</c:v>
                </c:pt>
                <c:pt idx="2">
                  <c:v>0</c:v>
                </c:pt>
              </c:numCache>
            </c:numRef>
          </c:val>
          <c:extLst>
            <c:ext xmlns:c16="http://schemas.microsoft.com/office/drawing/2014/chart" uri="{C3380CC4-5D6E-409C-BE32-E72D297353CC}">
              <c16:uniqueId val="{00000001-B590-4114-9E97-DB4B9B6C6343}"/>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18'!$AR$21</c:f>
              <c:strCache>
                <c:ptCount val="1"/>
                <c:pt idx="0">
                  <c:v>Cross checks 1 &amp; 2</c:v>
                </c:pt>
              </c:strCache>
            </c:strRef>
          </c:tx>
          <c:spPr>
            <a:solidFill>
              <a:schemeClr val="accent1"/>
            </a:solidFill>
            <a:ln>
              <a:noFill/>
            </a:ln>
            <a:effectLst/>
          </c:spPr>
          <c:invertIfNegative val="0"/>
          <c:cat>
            <c:strRef>
              <c:f>'Health Facility 18'!$AO$21:$AO$22</c:f>
              <c:strCache>
                <c:ptCount val="2"/>
                <c:pt idx="0">
                  <c:v>A — Malaria case register : Laboratory register (quality target = 90%)</c:v>
                </c:pt>
                <c:pt idx="1">
                  <c:v>B — Malaria case register : Pharmacy dispensation log (quality target = 90%)</c:v>
                </c:pt>
              </c:strCache>
            </c:strRef>
          </c:cat>
          <c:val>
            <c:numRef>
              <c:f>'Health Facility 18'!$AP$21:$AP$22</c:f>
              <c:numCache>
                <c:formatCode>0.00</c:formatCode>
                <c:ptCount val="2"/>
                <c:pt idx="0">
                  <c:v>0</c:v>
                </c:pt>
                <c:pt idx="1">
                  <c:v>0</c:v>
                </c:pt>
              </c:numCache>
            </c:numRef>
          </c:val>
          <c:extLst>
            <c:ext xmlns:c16="http://schemas.microsoft.com/office/drawing/2014/chart" uri="{C3380CC4-5D6E-409C-BE32-E72D297353CC}">
              <c16:uniqueId val="{00000000-B887-49EC-8ADC-A7A2A1EBA6A4}"/>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18'!$BI$11</c:f>
              <c:strCache>
                <c:ptCount val="1"/>
                <c:pt idx="0">
                  <c:v>No discrepancy</c:v>
                </c:pt>
              </c:strCache>
            </c:strRef>
          </c:tx>
          <c:spPr>
            <a:solidFill>
              <a:schemeClr val="accent1"/>
            </a:solidFill>
            <a:ln>
              <a:noFill/>
            </a:ln>
            <a:effectLst/>
          </c:spPr>
          <c:invertIfNegative val="0"/>
          <c:cat>
            <c:strRef>
              <c:f>'Health Facility 18'!$BH$12:$BH$14</c:f>
              <c:strCache>
                <c:ptCount val="3"/>
                <c:pt idx="0">
                  <c:v>Select indicator</c:v>
                </c:pt>
                <c:pt idx="1">
                  <c:v>Select indicator</c:v>
                </c:pt>
                <c:pt idx="2">
                  <c:v>Select indicator</c:v>
                </c:pt>
              </c:strCache>
            </c:strRef>
          </c:cat>
          <c:val>
            <c:numRef>
              <c:f>'Health Facility 18'!$BI$12:$BI$14</c:f>
              <c:numCache>
                <c:formatCode>General</c:formatCode>
                <c:ptCount val="3"/>
                <c:pt idx="0">
                  <c:v>0</c:v>
                </c:pt>
                <c:pt idx="1">
                  <c:v>0</c:v>
                </c:pt>
                <c:pt idx="2">
                  <c:v>0</c:v>
                </c:pt>
              </c:numCache>
            </c:numRef>
          </c:val>
          <c:extLst>
            <c:ext xmlns:c16="http://schemas.microsoft.com/office/drawing/2014/chart" uri="{C3380CC4-5D6E-409C-BE32-E72D297353CC}">
              <c16:uniqueId val="{00000000-2046-4B0A-ACD9-19081B4D4617}"/>
            </c:ext>
          </c:extLst>
        </c:ser>
        <c:ser>
          <c:idx val="1"/>
          <c:order val="1"/>
          <c:tx>
            <c:strRef>
              <c:f>'Health Facility 18'!$BJ$11</c:f>
              <c:strCache>
                <c:ptCount val="1"/>
                <c:pt idx="0">
                  <c:v>Arithematic errors</c:v>
                </c:pt>
              </c:strCache>
            </c:strRef>
          </c:tx>
          <c:spPr>
            <a:solidFill>
              <a:schemeClr val="accent2"/>
            </a:solidFill>
            <a:ln>
              <a:noFill/>
            </a:ln>
            <a:effectLst/>
          </c:spPr>
          <c:invertIfNegative val="0"/>
          <c:cat>
            <c:strRef>
              <c:f>'Health Facility 18'!$BH$12:$BH$14</c:f>
              <c:strCache>
                <c:ptCount val="3"/>
                <c:pt idx="0">
                  <c:v>Select indicator</c:v>
                </c:pt>
                <c:pt idx="1">
                  <c:v>Select indicator</c:v>
                </c:pt>
                <c:pt idx="2">
                  <c:v>Select indicator</c:v>
                </c:pt>
              </c:strCache>
            </c:strRef>
          </c:cat>
          <c:val>
            <c:numRef>
              <c:f>'Health Facility 18'!$BJ$12:$BJ$14</c:f>
              <c:numCache>
                <c:formatCode>General</c:formatCode>
                <c:ptCount val="3"/>
                <c:pt idx="0">
                  <c:v>0</c:v>
                </c:pt>
                <c:pt idx="1">
                  <c:v>0</c:v>
                </c:pt>
                <c:pt idx="2">
                  <c:v>0</c:v>
                </c:pt>
              </c:numCache>
            </c:numRef>
          </c:val>
          <c:extLst>
            <c:ext xmlns:c16="http://schemas.microsoft.com/office/drawing/2014/chart" uri="{C3380CC4-5D6E-409C-BE32-E72D297353CC}">
              <c16:uniqueId val="{00000001-2046-4B0A-ACD9-19081B4D4617}"/>
            </c:ext>
          </c:extLst>
        </c:ser>
        <c:ser>
          <c:idx val="2"/>
          <c:order val="2"/>
          <c:tx>
            <c:strRef>
              <c:f>'Health Facility 18'!$BK$11</c:f>
              <c:strCache>
                <c:ptCount val="1"/>
                <c:pt idx="0">
                  <c:v>Transcription errors</c:v>
                </c:pt>
              </c:strCache>
            </c:strRef>
          </c:tx>
          <c:spPr>
            <a:solidFill>
              <a:schemeClr val="accent3"/>
            </a:solidFill>
            <a:ln>
              <a:noFill/>
            </a:ln>
            <a:effectLst/>
          </c:spPr>
          <c:invertIfNegative val="0"/>
          <c:cat>
            <c:strRef>
              <c:f>'Health Facility 18'!$BH$12:$BH$14</c:f>
              <c:strCache>
                <c:ptCount val="3"/>
                <c:pt idx="0">
                  <c:v>Select indicator</c:v>
                </c:pt>
                <c:pt idx="1">
                  <c:v>Select indicator</c:v>
                </c:pt>
                <c:pt idx="2">
                  <c:v>Select indicator</c:v>
                </c:pt>
              </c:strCache>
            </c:strRef>
          </c:cat>
          <c:val>
            <c:numRef>
              <c:f>'Health Facility 18'!$BK$12:$BK$14</c:f>
              <c:numCache>
                <c:formatCode>General</c:formatCode>
                <c:ptCount val="3"/>
                <c:pt idx="0">
                  <c:v>0</c:v>
                </c:pt>
                <c:pt idx="1">
                  <c:v>0</c:v>
                </c:pt>
                <c:pt idx="2">
                  <c:v>0</c:v>
                </c:pt>
              </c:numCache>
            </c:numRef>
          </c:val>
          <c:extLst>
            <c:ext xmlns:c16="http://schemas.microsoft.com/office/drawing/2014/chart" uri="{C3380CC4-5D6E-409C-BE32-E72D297353CC}">
              <c16:uniqueId val="{00000002-2046-4B0A-ACD9-19081B4D4617}"/>
            </c:ext>
          </c:extLst>
        </c:ser>
        <c:ser>
          <c:idx val="3"/>
          <c:order val="3"/>
          <c:tx>
            <c:strRef>
              <c:f>'Health Facility 18'!$BL$11</c:f>
              <c:strCache>
                <c:ptCount val="1"/>
                <c:pt idx="0">
                  <c:v>Some documents were missing when the report was prepared</c:v>
                </c:pt>
              </c:strCache>
            </c:strRef>
          </c:tx>
          <c:spPr>
            <a:solidFill>
              <a:schemeClr val="accent4"/>
            </a:solidFill>
            <a:ln>
              <a:noFill/>
            </a:ln>
            <a:effectLst/>
          </c:spPr>
          <c:invertIfNegative val="0"/>
          <c:cat>
            <c:strRef>
              <c:f>'Health Facility 18'!$BH$12:$BH$14</c:f>
              <c:strCache>
                <c:ptCount val="3"/>
                <c:pt idx="0">
                  <c:v>Select indicator</c:v>
                </c:pt>
                <c:pt idx="1">
                  <c:v>Select indicator</c:v>
                </c:pt>
                <c:pt idx="2">
                  <c:v>Select indicator</c:v>
                </c:pt>
              </c:strCache>
            </c:strRef>
          </c:cat>
          <c:val>
            <c:numRef>
              <c:f>'Health Facility 18'!$BL$12:$BL$14</c:f>
              <c:numCache>
                <c:formatCode>General</c:formatCode>
                <c:ptCount val="3"/>
                <c:pt idx="0">
                  <c:v>0</c:v>
                </c:pt>
                <c:pt idx="1">
                  <c:v>0</c:v>
                </c:pt>
                <c:pt idx="2">
                  <c:v>0</c:v>
                </c:pt>
              </c:numCache>
            </c:numRef>
          </c:val>
          <c:extLst>
            <c:ext xmlns:c16="http://schemas.microsoft.com/office/drawing/2014/chart" uri="{C3380CC4-5D6E-409C-BE32-E72D297353CC}">
              <c16:uniqueId val="{00000003-2046-4B0A-ACD9-19081B4D4617}"/>
            </c:ext>
          </c:extLst>
        </c:ser>
        <c:ser>
          <c:idx val="4"/>
          <c:order val="4"/>
          <c:tx>
            <c:strRef>
              <c:f>'Health Facility 18'!$BM$11</c:f>
              <c:strCache>
                <c:ptCount val="1"/>
                <c:pt idx="0">
                  <c:v>Some documents are now missing</c:v>
                </c:pt>
              </c:strCache>
            </c:strRef>
          </c:tx>
          <c:spPr>
            <a:solidFill>
              <a:schemeClr val="accent5"/>
            </a:solidFill>
            <a:ln>
              <a:noFill/>
            </a:ln>
            <a:effectLst/>
          </c:spPr>
          <c:invertIfNegative val="0"/>
          <c:cat>
            <c:strRef>
              <c:f>'Health Facility 18'!$BH$12:$BH$14</c:f>
              <c:strCache>
                <c:ptCount val="3"/>
                <c:pt idx="0">
                  <c:v>Select indicator</c:v>
                </c:pt>
                <c:pt idx="1">
                  <c:v>Select indicator</c:v>
                </c:pt>
                <c:pt idx="2">
                  <c:v>Select indicator</c:v>
                </c:pt>
              </c:strCache>
            </c:strRef>
          </c:cat>
          <c:val>
            <c:numRef>
              <c:f>'Health Facility 18'!$BM$12:$BM$14</c:f>
              <c:numCache>
                <c:formatCode>General</c:formatCode>
                <c:ptCount val="3"/>
                <c:pt idx="0">
                  <c:v>0</c:v>
                </c:pt>
                <c:pt idx="1">
                  <c:v>0</c:v>
                </c:pt>
                <c:pt idx="2">
                  <c:v>0</c:v>
                </c:pt>
              </c:numCache>
            </c:numRef>
          </c:val>
          <c:extLst>
            <c:ext xmlns:c16="http://schemas.microsoft.com/office/drawing/2014/chart" uri="{C3380CC4-5D6E-409C-BE32-E72D297353CC}">
              <c16:uniqueId val="{00000004-2046-4B0A-ACD9-19081B4D4617}"/>
            </c:ext>
          </c:extLst>
        </c:ser>
        <c:ser>
          <c:idx val="5"/>
          <c:order val="5"/>
          <c:tx>
            <c:strRef>
              <c:f>'Health Facility 18'!$BN$11</c:f>
              <c:strCache>
                <c:ptCount val="1"/>
                <c:pt idx="0">
                  <c:v>Other</c:v>
                </c:pt>
              </c:strCache>
            </c:strRef>
          </c:tx>
          <c:spPr>
            <a:solidFill>
              <a:schemeClr val="accent6"/>
            </a:solidFill>
            <a:ln>
              <a:noFill/>
            </a:ln>
            <a:effectLst/>
          </c:spPr>
          <c:invertIfNegative val="0"/>
          <c:cat>
            <c:strRef>
              <c:f>'Health Facility 18'!$BH$12:$BH$14</c:f>
              <c:strCache>
                <c:ptCount val="3"/>
                <c:pt idx="0">
                  <c:v>Select indicator</c:v>
                </c:pt>
                <c:pt idx="1">
                  <c:v>Select indicator</c:v>
                </c:pt>
                <c:pt idx="2">
                  <c:v>Select indicator</c:v>
                </c:pt>
              </c:strCache>
            </c:strRef>
          </c:cat>
          <c:val>
            <c:numRef>
              <c:f>'Health Facility 18'!$BN$12:$BN$14</c:f>
              <c:numCache>
                <c:formatCode>General</c:formatCode>
                <c:ptCount val="3"/>
                <c:pt idx="0">
                  <c:v>0</c:v>
                </c:pt>
                <c:pt idx="1">
                  <c:v>0</c:v>
                </c:pt>
                <c:pt idx="2">
                  <c:v>0</c:v>
                </c:pt>
              </c:numCache>
            </c:numRef>
          </c:val>
          <c:extLst>
            <c:ext xmlns:c16="http://schemas.microsoft.com/office/drawing/2014/chart" uri="{C3380CC4-5D6E-409C-BE32-E72D297353CC}">
              <c16:uniqueId val="{00000005-2046-4B0A-ACD9-19081B4D4617}"/>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18'!$AR$23</c:f>
              <c:strCache>
                <c:ptCount val="1"/>
                <c:pt idx="0">
                  <c:v>Cross check 3</c:v>
                </c:pt>
              </c:strCache>
            </c:strRef>
          </c:tx>
          <c:spPr>
            <a:solidFill>
              <a:schemeClr val="accent1"/>
            </a:solidFill>
            <a:ln>
              <a:noFill/>
            </a:ln>
            <a:effectLst/>
          </c:spPr>
          <c:invertIfNegative val="0"/>
          <c:cat>
            <c:strRef>
              <c:f>'Health Facility 18'!$AO$23:$AO$23</c:f>
              <c:strCache>
                <c:ptCount val="1"/>
                <c:pt idx="0">
                  <c:v>C — Malaria case register : ACT stock management log (quality target:  &gt;=90%, &lt;=110%)</c:v>
                </c:pt>
              </c:strCache>
            </c:strRef>
          </c:cat>
          <c:val>
            <c:numRef>
              <c:f>'Health Facility 18'!$AP$23:$AP$23</c:f>
              <c:numCache>
                <c:formatCode>0.00</c:formatCode>
                <c:ptCount val="1"/>
                <c:pt idx="0">
                  <c:v>0</c:v>
                </c:pt>
              </c:numCache>
            </c:numRef>
          </c:val>
          <c:extLst>
            <c:ext xmlns:c16="http://schemas.microsoft.com/office/drawing/2014/chart" uri="{C3380CC4-5D6E-409C-BE32-E72D297353CC}">
              <c16:uniqueId val="{00000000-39CF-46AF-A24B-F256A504FC56}"/>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18'!$AN$25</c:f>
              <c:strCache>
                <c:ptCount val="1"/>
                <c:pt idx="0">
                  <c:v>Consistency over time: Select type: Select indicator</c:v>
                </c:pt>
              </c:strCache>
            </c:strRef>
          </c:tx>
          <c:cat>
            <c:strRef>
              <c:f>'Health Facility 18'!$AN$26:$AQ$26</c:f>
              <c:strCache>
                <c:ptCount val="4"/>
                <c:pt idx="0">
                  <c:v>-</c:v>
                </c:pt>
                <c:pt idx="1">
                  <c:v>-</c:v>
                </c:pt>
                <c:pt idx="2">
                  <c:v>-</c:v>
                </c:pt>
                <c:pt idx="3">
                  <c:v>-</c:v>
                </c:pt>
              </c:strCache>
            </c:strRef>
          </c:cat>
          <c:val>
            <c:numRef>
              <c:f>'Health Facility 18'!$AN$27:$AQ$27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73A6-4605-BF22-1E3D5622FEFF}"/>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19'!$AO$9</c:f>
              <c:strCache>
                <c:ptCount val="1"/>
                <c:pt idx="0">
                  <c:v>Reporting performance &amp; Readiness to provide quality data</c:v>
                </c:pt>
              </c:strCache>
            </c:strRef>
          </c:tx>
          <c:spPr>
            <a:solidFill>
              <a:schemeClr val="accent1"/>
            </a:solidFill>
            <a:ln>
              <a:noFill/>
            </a:ln>
            <a:effectLst/>
          </c:spPr>
          <c:invertIfNegative val="0"/>
          <c:cat>
            <c:strRef>
              <c:f>'Health Facility 19'!$AO$11:$AU$11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19'!$AO$12:$AU$12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D6A7-4C22-8627-573B3C517A76}"/>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19'!$AP$13</c:f>
              <c:strCache>
                <c:ptCount val="1"/>
                <c:pt idx="0">
                  <c:v>VF Monthly report</c:v>
                </c:pt>
              </c:strCache>
            </c:strRef>
          </c:tx>
          <c:spPr>
            <a:solidFill>
              <a:schemeClr val="accent1"/>
            </a:solidFill>
            <a:ln>
              <a:noFill/>
            </a:ln>
            <a:effectLst/>
          </c:spPr>
          <c:invertIfNegative val="0"/>
          <c:cat>
            <c:strRef>
              <c:f>'Health Facility 19'!$AO$14:$AO$16</c:f>
              <c:strCache>
                <c:ptCount val="3"/>
                <c:pt idx="0">
                  <c:v>Select indicator</c:v>
                </c:pt>
                <c:pt idx="1">
                  <c:v>Select indicator</c:v>
                </c:pt>
                <c:pt idx="2">
                  <c:v>Select indicator</c:v>
                </c:pt>
              </c:strCache>
            </c:strRef>
          </c:cat>
          <c:val>
            <c:numRef>
              <c:f>'Health Facility 19'!$AP$14:$AP$16</c:f>
              <c:numCache>
                <c:formatCode>0.00</c:formatCode>
                <c:ptCount val="3"/>
                <c:pt idx="0">
                  <c:v>0</c:v>
                </c:pt>
                <c:pt idx="1">
                  <c:v>0</c:v>
                </c:pt>
                <c:pt idx="2">
                  <c:v>0</c:v>
                </c:pt>
              </c:numCache>
            </c:numRef>
          </c:val>
          <c:extLst>
            <c:ext xmlns:c16="http://schemas.microsoft.com/office/drawing/2014/chart" uri="{C3380CC4-5D6E-409C-BE32-E72D297353CC}">
              <c16:uniqueId val="{00000000-AB63-428C-9C63-3EE561A9CCC2}"/>
            </c:ext>
          </c:extLst>
        </c:ser>
        <c:ser>
          <c:idx val="1"/>
          <c:order val="1"/>
          <c:tx>
            <c:strRef>
              <c:f>'Health Facility 19'!$AQ$13</c:f>
              <c:strCache>
                <c:ptCount val="1"/>
                <c:pt idx="0">
                  <c:v>VF HMIS</c:v>
                </c:pt>
              </c:strCache>
            </c:strRef>
          </c:tx>
          <c:spPr>
            <a:solidFill>
              <a:schemeClr val="accent2"/>
            </a:solidFill>
            <a:ln>
              <a:noFill/>
            </a:ln>
            <a:effectLst/>
          </c:spPr>
          <c:invertIfNegative val="0"/>
          <c:cat>
            <c:strRef>
              <c:f>'Health Facility 19'!$AO$14:$AO$16</c:f>
              <c:strCache>
                <c:ptCount val="3"/>
                <c:pt idx="0">
                  <c:v>Select indicator</c:v>
                </c:pt>
                <c:pt idx="1">
                  <c:v>Select indicator</c:v>
                </c:pt>
                <c:pt idx="2">
                  <c:v>Select indicator</c:v>
                </c:pt>
              </c:strCache>
            </c:strRef>
          </c:cat>
          <c:val>
            <c:numRef>
              <c:f>'Health Facility 19'!$AQ$14:$AQ$16</c:f>
              <c:numCache>
                <c:formatCode>0.00</c:formatCode>
                <c:ptCount val="3"/>
                <c:pt idx="0">
                  <c:v>0</c:v>
                </c:pt>
                <c:pt idx="1">
                  <c:v>0</c:v>
                </c:pt>
                <c:pt idx="2">
                  <c:v>0</c:v>
                </c:pt>
              </c:numCache>
            </c:numRef>
          </c:val>
          <c:extLst>
            <c:ext xmlns:c16="http://schemas.microsoft.com/office/drawing/2014/chart" uri="{C3380CC4-5D6E-409C-BE32-E72D297353CC}">
              <c16:uniqueId val="{00000001-AB63-428C-9C63-3EE561A9CCC2}"/>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19'!$AR$21</c:f>
              <c:strCache>
                <c:ptCount val="1"/>
                <c:pt idx="0">
                  <c:v>Cross checks 1 &amp; 2</c:v>
                </c:pt>
              </c:strCache>
            </c:strRef>
          </c:tx>
          <c:spPr>
            <a:solidFill>
              <a:schemeClr val="accent1"/>
            </a:solidFill>
            <a:ln>
              <a:noFill/>
            </a:ln>
            <a:effectLst/>
          </c:spPr>
          <c:invertIfNegative val="0"/>
          <c:cat>
            <c:strRef>
              <c:f>'Health Facility 19'!$AO$21:$AO$22</c:f>
              <c:strCache>
                <c:ptCount val="2"/>
                <c:pt idx="0">
                  <c:v>A — Malaria case register : Laboratory register (quality target = 90%)</c:v>
                </c:pt>
                <c:pt idx="1">
                  <c:v>B — Malaria case register : Pharmacy dispensation log (quality target = 90%)</c:v>
                </c:pt>
              </c:strCache>
            </c:strRef>
          </c:cat>
          <c:val>
            <c:numRef>
              <c:f>'Health Facility 19'!$AP$21:$AP$22</c:f>
              <c:numCache>
                <c:formatCode>0.00</c:formatCode>
                <c:ptCount val="2"/>
                <c:pt idx="0">
                  <c:v>0</c:v>
                </c:pt>
                <c:pt idx="1">
                  <c:v>0</c:v>
                </c:pt>
              </c:numCache>
            </c:numRef>
          </c:val>
          <c:extLst>
            <c:ext xmlns:c16="http://schemas.microsoft.com/office/drawing/2014/chart" uri="{C3380CC4-5D6E-409C-BE32-E72D297353CC}">
              <c16:uniqueId val="{00000000-7F82-4E0D-B6B4-B97A0B2D9D4C}"/>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19'!$BI$11</c:f>
              <c:strCache>
                <c:ptCount val="1"/>
                <c:pt idx="0">
                  <c:v>No discrepancy</c:v>
                </c:pt>
              </c:strCache>
            </c:strRef>
          </c:tx>
          <c:spPr>
            <a:solidFill>
              <a:schemeClr val="accent1"/>
            </a:solidFill>
            <a:ln>
              <a:noFill/>
            </a:ln>
            <a:effectLst/>
          </c:spPr>
          <c:invertIfNegative val="0"/>
          <c:cat>
            <c:strRef>
              <c:f>'Health Facility 19'!$BH$12:$BH$14</c:f>
              <c:strCache>
                <c:ptCount val="3"/>
                <c:pt idx="0">
                  <c:v>Select indicator</c:v>
                </c:pt>
                <c:pt idx="1">
                  <c:v>Select indicator</c:v>
                </c:pt>
                <c:pt idx="2">
                  <c:v>Select indicator</c:v>
                </c:pt>
              </c:strCache>
            </c:strRef>
          </c:cat>
          <c:val>
            <c:numRef>
              <c:f>'Health Facility 19'!$BI$12:$BI$14</c:f>
              <c:numCache>
                <c:formatCode>General</c:formatCode>
                <c:ptCount val="3"/>
                <c:pt idx="0">
                  <c:v>0</c:v>
                </c:pt>
                <c:pt idx="1">
                  <c:v>0</c:v>
                </c:pt>
                <c:pt idx="2">
                  <c:v>0</c:v>
                </c:pt>
              </c:numCache>
            </c:numRef>
          </c:val>
          <c:extLst>
            <c:ext xmlns:c16="http://schemas.microsoft.com/office/drawing/2014/chart" uri="{C3380CC4-5D6E-409C-BE32-E72D297353CC}">
              <c16:uniqueId val="{00000000-9BEE-4DB2-84CF-EF2BA50B3A3D}"/>
            </c:ext>
          </c:extLst>
        </c:ser>
        <c:ser>
          <c:idx val="1"/>
          <c:order val="1"/>
          <c:tx>
            <c:strRef>
              <c:f>'Health Facility 19'!$BJ$11</c:f>
              <c:strCache>
                <c:ptCount val="1"/>
                <c:pt idx="0">
                  <c:v>Arithematic errors</c:v>
                </c:pt>
              </c:strCache>
            </c:strRef>
          </c:tx>
          <c:spPr>
            <a:solidFill>
              <a:schemeClr val="accent2"/>
            </a:solidFill>
            <a:ln>
              <a:noFill/>
            </a:ln>
            <a:effectLst/>
          </c:spPr>
          <c:invertIfNegative val="0"/>
          <c:cat>
            <c:strRef>
              <c:f>'Health Facility 19'!$BH$12:$BH$14</c:f>
              <c:strCache>
                <c:ptCount val="3"/>
                <c:pt idx="0">
                  <c:v>Select indicator</c:v>
                </c:pt>
                <c:pt idx="1">
                  <c:v>Select indicator</c:v>
                </c:pt>
                <c:pt idx="2">
                  <c:v>Select indicator</c:v>
                </c:pt>
              </c:strCache>
            </c:strRef>
          </c:cat>
          <c:val>
            <c:numRef>
              <c:f>'Health Facility 19'!$BJ$12:$BJ$14</c:f>
              <c:numCache>
                <c:formatCode>General</c:formatCode>
                <c:ptCount val="3"/>
                <c:pt idx="0">
                  <c:v>0</c:v>
                </c:pt>
                <c:pt idx="1">
                  <c:v>0</c:v>
                </c:pt>
                <c:pt idx="2">
                  <c:v>0</c:v>
                </c:pt>
              </c:numCache>
            </c:numRef>
          </c:val>
          <c:extLst>
            <c:ext xmlns:c16="http://schemas.microsoft.com/office/drawing/2014/chart" uri="{C3380CC4-5D6E-409C-BE32-E72D297353CC}">
              <c16:uniqueId val="{00000001-9BEE-4DB2-84CF-EF2BA50B3A3D}"/>
            </c:ext>
          </c:extLst>
        </c:ser>
        <c:ser>
          <c:idx val="2"/>
          <c:order val="2"/>
          <c:tx>
            <c:strRef>
              <c:f>'Health Facility 19'!$BK$11</c:f>
              <c:strCache>
                <c:ptCount val="1"/>
                <c:pt idx="0">
                  <c:v>Transcription errors</c:v>
                </c:pt>
              </c:strCache>
            </c:strRef>
          </c:tx>
          <c:spPr>
            <a:solidFill>
              <a:schemeClr val="accent3"/>
            </a:solidFill>
            <a:ln>
              <a:noFill/>
            </a:ln>
            <a:effectLst/>
          </c:spPr>
          <c:invertIfNegative val="0"/>
          <c:cat>
            <c:strRef>
              <c:f>'Health Facility 19'!$BH$12:$BH$14</c:f>
              <c:strCache>
                <c:ptCount val="3"/>
                <c:pt idx="0">
                  <c:v>Select indicator</c:v>
                </c:pt>
                <c:pt idx="1">
                  <c:v>Select indicator</c:v>
                </c:pt>
                <c:pt idx="2">
                  <c:v>Select indicator</c:v>
                </c:pt>
              </c:strCache>
            </c:strRef>
          </c:cat>
          <c:val>
            <c:numRef>
              <c:f>'Health Facility 19'!$BK$12:$BK$14</c:f>
              <c:numCache>
                <c:formatCode>General</c:formatCode>
                <c:ptCount val="3"/>
                <c:pt idx="0">
                  <c:v>0</c:v>
                </c:pt>
                <c:pt idx="1">
                  <c:v>0</c:v>
                </c:pt>
                <c:pt idx="2">
                  <c:v>0</c:v>
                </c:pt>
              </c:numCache>
            </c:numRef>
          </c:val>
          <c:extLst>
            <c:ext xmlns:c16="http://schemas.microsoft.com/office/drawing/2014/chart" uri="{C3380CC4-5D6E-409C-BE32-E72D297353CC}">
              <c16:uniqueId val="{00000002-9BEE-4DB2-84CF-EF2BA50B3A3D}"/>
            </c:ext>
          </c:extLst>
        </c:ser>
        <c:ser>
          <c:idx val="3"/>
          <c:order val="3"/>
          <c:tx>
            <c:strRef>
              <c:f>'Health Facility 19'!$BL$11</c:f>
              <c:strCache>
                <c:ptCount val="1"/>
                <c:pt idx="0">
                  <c:v>Some documents were missing when the report was prepared</c:v>
                </c:pt>
              </c:strCache>
            </c:strRef>
          </c:tx>
          <c:spPr>
            <a:solidFill>
              <a:schemeClr val="accent4"/>
            </a:solidFill>
            <a:ln>
              <a:noFill/>
            </a:ln>
            <a:effectLst/>
          </c:spPr>
          <c:invertIfNegative val="0"/>
          <c:cat>
            <c:strRef>
              <c:f>'Health Facility 19'!$BH$12:$BH$14</c:f>
              <c:strCache>
                <c:ptCount val="3"/>
                <c:pt idx="0">
                  <c:v>Select indicator</c:v>
                </c:pt>
                <c:pt idx="1">
                  <c:v>Select indicator</c:v>
                </c:pt>
                <c:pt idx="2">
                  <c:v>Select indicator</c:v>
                </c:pt>
              </c:strCache>
            </c:strRef>
          </c:cat>
          <c:val>
            <c:numRef>
              <c:f>'Health Facility 19'!$BL$12:$BL$14</c:f>
              <c:numCache>
                <c:formatCode>General</c:formatCode>
                <c:ptCount val="3"/>
                <c:pt idx="0">
                  <c:v>0</c:v>
                </c:pt>
                <c:pt idx="1">
                  <c:v>0</c:v>
                </c:pt>
                <c:pt idx="2">
                  <c:v>0</c:v>
                </c:pt>
              </c:numCache>
            </c:numRef>
          </c:val>
          <c:extLst>
            <c:ext xmlns:c16="http://schemas.microsoft.com/office/drawing/2014/chart" uri="{C3380CC4-5D6E-409C-BE32-E72D297353CC}">
              <c16:uniqueId val="{00000003-9BEE-4DB2-84CF-EF2BA50B3A3D}"/>
            </c:ext>
          </c:extLst>
        </c:ser>
        <c:ser>
          <c:idx val="4"/>
          <c:order val="4"/>
          <c:tx>
            <c:strRef>
              <c:f>'Health Facility 19'!$BM$11</c:f>
              <c:strCache>
                <c:ptCount val="1"/>
                <c:pt idx="0">
                  <c:v>Some documents are now missing</c:v>
                </c:pt>
              </c:strCache>
            </c:strRef>
          </c:tx>
          <c:spPr>
            <a:solidFill>
              <a:schemeClr val="accent5"/>
            </a:solidFill>
            <a:ln>
              <a:noFill/>
            </a:ln>
            <a:effectLst/>
          </c:spPr>
          <c:invertIfNegative val="0"/>
          <c:cat>
            <c:strRef>
              <c:f>'Health Facility 19'!$BH$12:$BH$14</c:f>
              <c:strCache>
                <c:ptCount val="3"/>
                <c:pt idx="0">
                  <c:v>Select indicator</c:v>
                </c:pt>
                <c:pt idx="1">
                  <c:v>Select indicator</c:v>
                </c:pt>
                <c:pt idx="2">
                  <c:v>Select indicator</c:v>
                </c:pt>
              </c:strCache>
            </c:strRef>
          </c:cat>
          <c:val>
            <c:numRef>
              <c:f>'Health Facility 19'!$BM$12:$BM$14</c:f>
              <c:numCache>
                <c:formatCode>General</c:formatCode>
                <c:ptCount val="3"/>
                <c:pt idx="0">
                  <c:v>0</c:v>
                </c:pt>
                <c:pt idx="1">
                  <c:v>0</c:v>
                </c:pt>
                <c:pt idx="2">
                  <c:v>0</c:v>
                </c:pt>
              </c:numCache>
            </c:numRef>
          </c:val>
          <c:extLst>
            <c:ext xmlns:c16="http://schemas.microsoft.com/office/drawing/2014/chart" uri="{C3380CC4-5D6E-409C-BE32-E72D297353CC}">
              <c16:uniqueId val="{00000004-9BEE-4DB2-84CF-EF2BA50B3A3D}"/>
            </c:ext>
          </c:extLst>
        </c:ser>
        <c:ser>
          <c:idx val="5"/>
          <c:order val="5"/>
          <c:tx>
            <c:strRef>
              <c:f>'Health Facility 19'!$BN$11</c:f>
              <c:strCache>
                <c:ptCount val="1"/>
                <c:pt idx="0">
                  <c:v>Other</c:v>
                </c:pt>
              </c:strCache>
            </c:strRef>
          </c:tx>
          <c:spPr>
            <a:solidFill>
              <a:schemeClr val="accent6"/>
            </a:solidFill>
            <a:ln>
              <a:noFill/>
            </a:ln>
            <a:effectLst/>
          </c:spPr>
          <c:invertIfNegative val="0"/>
          <c:cat>
            <c:strRef>
              <c:f>'Health Facility 19'!$BH$12:$BH$14</c:f>
              <c:strCache>
                <c:ptCount val="3"/>
                <c:pt idx="0">
                  <c:v>Select indicator</c:v>
                </c:pt>
                <c:pt idx="1">
                  <c:v>Select indicator</c:v>
                </c:pt>
                <c:pt idx="2">
                  <c:v>Select indicator</c:v>
                </c:pt>
              </c:strCache>
            </c:strRef>
          </c:cat>
          <c:val>
            <c:numRef>
              <c:f>'Health Facility 19'!$BN$12:$BN$14</c:f>
              <c:numCache>
                <c:formatCode>General</c:formatCode>
                <c:ptCount val="3"/>
                <c:pt idx="0">
                  <c:v>0</c:v>
                </c:pt>
                <c:pt idx="1">
                  <c:v>0</c:v>
                </c:pt>
                <c:pt idx="2">
                  <c:v>0</c:v>
                </c:pt>
              </c:numCache>
            </c:numRef>
          </c:val>
          <c:extLst>
            <c:ext xmlns:c16="http://schemas.microsoft.com/office/drawing/2014/chart" uri="{C3380CC4-5D6E-409C-BE32-E72D297353CC}">
              <c16:uniqueId val="{00000005-9BEE-4DB2-84CF-EF2BA50B3A3D}"/>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19'!$AR$23</c:f>
              <c:strCache>
                <c:ptCount val="1"/>
                <c:pt idx="0">
                  <c:v>Cross check 3</c:v>
                </c:pt>
              </c:strCache>
            </c:strRef>
          </c:tx>
          <c:spPr>
            <a:solidFill>
              <a:schemeClr val="accent1"/>
            </a:solidFill>
            <a:ln>
              <a:noFill/>
            </a:ln>
            <a:effectLst/>
          </c:spPr>
          <c:invertIfNegative val="0"/>
          <c:cat>
            <c:strRef>
              <c:f>'Health Facility 19'!$AO$23:$AO$23</c:f>
              <c:strCache>
                <c:ptCount val="1"/>
                <c:pt idx="0">
                  <c:v>C — Malaria case register : ACT stock management log (quality target:  &gt;=90%, &lt;=110%)</c:v>
                </c:pt>
              </c:strCache>
            </c:strRef>
          </c:cat>
          <c:val>
            <c:numRef>
              <c:f>'Health Facility 19'!$AP$23:$AP$23</c:f>
              <c:numCache>
                <c:formatCode>0.00</c:formatCode>
                <c:ptCount val="1"/>
                <c:pt idx="0">
                  <c:v>0</c:v>
                </c:pt>
              </c:numCache>
            </c:numRef>
          </c:val>
          <c:extLst>
            <c:ext xmlns:c16="http://schemas.microsoft.com/office/drawing/2014/chart" uri="{C3380CC4-5D6E-409C-BE32-E72D297353CC}">
              <c16:uniqueId val="{00000000-C3AD-45BB-B9CA-A6AE6488421E}"/>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19'!$AN$25</c:f>
              <c:strCache>
                <c:ptCount val="1"/>
                <c:pt idx="0">
                  <c:v>Consistency over time: Select type: Select indicator</c:v>
                </c:pt>
              </c:strCache>
            </c:strRef>
          </c:tx>
          <c:cat>
            <c:strRef>
              <c:f>'Health Facility 19'!$AN$26:$AQ$26</c:f>
              <c:strCache>
                <c:ptCount val="4"/>
                <c:pt idx="0">
                  <c:v>-</c:v>
                </c:pt>
                <c:pt idx="1">
                  <c:v>-</c:v>
                </c:pt>
                <c:pt idx="2">
                  <c:v>-</c:v>
                </c:pt>
                <c:pt idx="3">
                  <c:v>-</c:v>
                </c:pt>
              </c:strCache>
            </c:strRef>
          </c:cat>
          <c:val>
            <c:numRef>
              <c:f>'Health Facility 19'!$AN$27:$AQ$27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48D8-439B-8505-BBF534D0362E}"/>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20'!$AO$9</c:f>
              <c:strCache>
                <c:ptCount val="1"/>
                <c:pt idx="0">
                  <c:v>Reporting performance &amp; Readiness to provide quality data</c:v>
                </c:pt>
              </c:strCache>
            </c:strRef>
          </c:tx>
          <c:spPr>
            <a:solidFill>
              <a:schemeClr val="accent1"/>
            </a:solidFill>
            <a:ln>
              <a:noFill/>
            </a:ln>
            <a:effectLst/>
          </c:spPr>
          <c:invertIfNegative val="0"/>
          <c:cat>
            <c:strRef>
              <c:f>'Health Facility 20'!$AO$11:$AU$11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20'!$AO$12:$AU$12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ACB0-4A94-A4DB-08733A6BA550}"/>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20'!$AP$13</c:f>
              <c:strCache>
                <c:ptCount val="1"/>
                <c:pt idx="0">
                  <c:v>VF Monthly report</c:v>
                </c:pt>
              </c:strCache>
            </c:strRef>
          </c:tx>
          <c:spPr>
            <a:solidFill>
              <a:schemeClr val="accent1"/>
            </a:solidFill>
            <a:ln>
              <a:noFill/>
            </a:ln>
            <a:effectLst/>
          </c:spPr>
          <c:invertIfNegative val="0"/>
          <c:cat>
            <c:strRef>
              <c:f>'Health Facility 20'!$AO$14:$AO$16</c:f>
              <c:strCache>
                <c:ptCount val="3"/>
                <c:pt idx="0">
                  <c:v>Select indicator</c:v>
                </c:pt>
                <c:pt idx="1">
                  <c:v>Select indicator</c:v>
                </c:pt>
                <c:pt idx="2">
                  <c:v>Select indicator</c:v>
                </c:pt>
              </c:strCache>
            </c:strRef>
          </c:cat>
          <c:val>
            <c:numRef>
              <c:f>'Health Facility 20'!$AP$14:$AP$16</c:f>
              <c:numCache>
                <c:formatCode>0.00</c:formatCode>
                <c:ptCount val="3"/>
                <c:pt idx="0">
                  <c:v>0</c:v>
                </c:pt>
                <c:pt idx="1">
                  <c:v>0</c:v>
                </c:pt>
                <c:pt idx="2">
                  <c:v>0</c:v>
                </c:pt>
              </c:numCache>
            </c:numRef>
          </c:val>
          <c:extLst>
            <c:ext xmlns:c16="http://schemas.microsoft.com/office/drawing/2014/chart" uri="{C3380CC4-5D6E-409C-BE32-E72D297353CC}">
              <c16:uniqueId val="{00000000-225A-419E-9A31-926492886F69}"/>
            </c:ext>
          </c:extLst>
        </c:ser>
        <c:ser>
          <c:idx val="1"/>
          <c:order val="1"/>
          <c:tx>
            <c:strRef>
              <c:f>'Health Facility 20'!$AQ$13</c:f>
              <c:strCache>
                <c:ptCount val="1"/>
                <c:pt idx="0">
                  <c:v>VF HMIS</c:v>
                </c:pt>
              </c:strCache>
            </c:strRef>
          </c:tx>
          <c:spPr>
            <a:solidFill>
              <a:schemeClr val="accent2"/>
            </a:solidFill>
            <a:ln>
              <a:noFill/>
            </a:ln>
            <a:effectLst/>
          </c:spPr>
          <c:invertIfNegative val="0"/>
          <c:cat>
            <c:strRef>
              <c:f>'Health Facility 20'!$AO$14:$AO$16</c:f>
              <c:strCache>
                <c:ptCount val="3"/>
                <c:pt idx="0">
                  <c:v>Select indicator</c:v>
                </c:pt>
                <c:pt idx="1">
                  <c:v>Select indicator</c:v>
                </c:pt>
                <c:pt idx="2">
                  <c:v>Select indicator</c:v>
                </c:pt>
              </c:strCache>
            </c:strRef>
          </c:cat>
          <c:val>
            <c:numRef>
              <c:f>'Health Facility 20'!$AQ$14:$AQ$16</c:f>
              <c:numCache>
                <c:formatCode>0.00</c:formatCode>
                <c:ptCount val="3"/>
                <c:pt idx="0">
                  <c:v>0</c:v>
                </c:pt>
                <c:pt idx="1">
                  <c:v>0</c:v>
                </c:pt>
                <c:pt idx="2">
                  <c:v>0</c:v>
                </c:pt>
              </c:numCache>
            </c:numRef>
          </c:val>
          <c:extLst>
            <c:ext xmlns:c16="http://schemas.microsoft.com/office/drawing/2014/chart" uri="{C3380CC4-5D6E-409C-BE32-E72D297353CC}">
              <c16:uniqueId val="{00000001-225A-419E-9A31-926492886F69}"/>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20'!$AR$21</c:f>
              <c:strCache>
                <c:ptCount val="1"/>
                <c:pt idx="0">
                  <c:v>Cross checks 1 &amp; 2</c:v>
                </c:pt>
              </c:strCache>
            </c:strRef>
          </c:tx>
          <c:spPr>
            <a:solidFill>
              <a:schemeClr val="accent1"/>
            </a:solidFill>
            <a:ln>
              <a:noFill/>
            </a:ln>
            <a:effectLst/>
          </c:spPr>
          <c:invertIfNegative val="0"/>
          <c:cat>
            <c:strRef>
              <c:f>'Health Facility 20'!$AO$21:$AO$22</c:f>
              <c:strCache>
                <c:ptCount val="2"/>
                <c:pt idx="0">
                  <c:v>A — Malaria case register : Laboratory register (quality target = 90%)</c:v>
                </c:pt>
                <c:pt idx="1">
                  <c:v>B — Malaria case register : Pharmacy dispensation log (quality target = 90%)</c:v>
                </c:pt>
              </c:strCache>
            </c:strRef>
          </c:cat>
          <c:val>
            <c:numRef>
              <c:f>'Health Facility 20'!$AP$21:$AP$22</c:f>
              <c:numCache>
                <c:formatCode>0.00</c:formatCode>
                <c:ptCount val="2"/>
                <c:pt idx="0">
                  <c:v>0</c:v>
                </c:pt>
                <c:pt idx="1">
                  <c:v>0</c:v>
                </c:pt>
              </c:numCache>
            </c:numRef>
          </c:val>
          <c:extLst>
            <c:ext xmlns:c16="http://schemas.microsoft.com/office/drawing/2014/chart" uri="{C3380CC4-5D6E-409C-BE32-E72D297353CC}">
              <c16:uniqueId val="{00000000-A100-4C2A-B399-0155A5CA5F6D}"/>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20'!$BI$11</c:f>
              <c:strCache>
                <c:ptCount val="1"/>
                <c:pt idx="0">
                  <c:v>No discrepancy</c:v>
                </c:pt>
              </c:strCache>
            </c:strRef>
          </c:tx>
          <c:spPr>
            <a:solidFill>
              <a:schemeClr val="accent1"/>
            </a:solidFill>
            <a:ln>
              <a:noFill/>
            </a:ln>
            <a:effectLst/>
          </c:spPr>
          <c:invertIfNegative val="0"/>
          <c:cat>
            <c:strRef>
              <c:f>'Health Facility 20'!$BH$12:$BH$14</c:f>
              <c:strCache>
                <c:ptCount val="3"/>
                <c:pt idx="0">
                  <c:v>Select indicator</c:v>
                </c:pt>
                <c:pt idx="1">
                  <c:v>Select indicator</c:v>
                </c:pt>
                <c:pt idx="2">
                  <c:v>Select indicator</c:v>
                </c:pt>
              </c:strCache>
            </c:strRef>
          </c:cat>
          <c:val>
            <c:numRef>
              <c:f>'Health Facility 20'!$BI$12:$BI$14</c:f>
              <c:numCache>
                <c:formatCode>General</c:formatCode>
                <c:ptCount val="3"/>
                <c:pt idx="0">
                  <c:v>0</c:v>
                </c:pt>
                <c:pt idx="1">
                  <c:v>0</c:v>
                </c:pt>
                <c:pt idx="2">
                  <c:v>0</c:v>
                </c:pt>
              </c:numCache>
            </c:numRef>
          </c:val>
          <c:extLst>
            <c:ext xmlns:c16="http://schemas.microsoft.com/office/drawing/2014/chart" uri="{C3380CC4-5D6E-409C-BE32-E72D297353CC}">
              <c16:uniqueId val="{00000000-0A37-4358-9395-3B0DC2F3A887}"/>
            </c:ext>
          </c:extLst>
        </c:ser>
        <c:ser>
          <c:idx val="1"/>
          <c:order val="1"/>
          <c:tx>
            <c:strRef>
              <c:f>'Health Facility 20'!$BJ$11</c:f>
              <c:strCache>
                <c:ptCount val="1"/>
                <c:pt idx="0">
                  <c:v>Arithematic errors</c:v>
                </c:pt>
              </c:strCache>
            </c:strRef>
          </c:tx>
          <c:spPr>
            <a:solidFill>
              <a:schemeClr val="accent2"/>
            </a:solidFill>
            <a:ln>
              <a:noFill/>
            </a:ln>
            <a:effectLst/>
          </c:spPr>
          <c:invertIfNegative val="0"/>
          <c:cat>
            <c:strRef>
              <c:f>'Health Facility 20'!$BH$12:$BH$14</c:f>
              <c:strCache>
                <c:ptCount val="3"/>
                <c:pt idx="0">
                  <c:v>Select indicator</c:v>
                </c:pt>
                <c:pt idx="1">
                  <c:v>Select indicator</c:v>
                </c:pt>
                <c:pt idx="2">
                  <c:v>Select indicator</c:v>
                </c:pt>
              </c:strCache>
            </c:strRef>
          </c:cat>
          <c:val>
            <c:numRef>
              <c:f>'Health Facility 20'!$BJ$12:$BJ$14</c:f>
              <c:numCache>
                <c:formatCode>General</c:formatCode>
                <c:ptCount val="3"/>
                <c:pt idx="0">
                  <c:v>0</c:v>
                </c:pt>
                <c:pt idx="1">
                  <c:v>0</c:v>
                </c:pt>
                <c:pt idx="2">
                  <c:v>0</c:v>
                </c:pt>
              </c:numCache>
            </c:numRef>
          </c:val>
          <c:extLst>
            <c:ext xmlns:c16="http://schemas.microsoft.com/office/drawing/2014/chart" uri="{C3380CC4-5D6E-409C-BE32-E72D297353CC}">
              <c16:uniqueId val="{00000001-0A37-4358-9395-3B0DC2F3A887}"/>
            </c:ext>
          </c:extLst>
        </c:ser>
        <c:ser>
          <c:idx val="2"/>
          <c:order val="2"/>
          <c:tx>
            <c:strRef>
              <c:f>'Health Facility 20'!$BK$11</c:f>
              <c:strCache>
                <c:ptCount val="1"/>
                <c:pt idx="0">
                  <c:v>Transcription errors</c:v>
                </c:pt>
              </c:strCache>
            </c:strRef>
          </c:tx>
          <c:spPr>
            <a:solidFill>
              <a:schemeClr val="accent3"/>
            </a:solidFill>
            <a:ln>
              <a:noFill/>
            </a:ln>
            <a:effectLst/>
          </c:spPr>
          <c:invertIfNegative val="0"/>
          <c:cat>
            <c:strRef>
              <c:f>'Health Facility 20'!$BH$12:$BH$14</c:f>
              <c:strCache>
                <c:ptCount val="3"/>
                <c:pt idx="0">
                  <c:v>Select indicator</c:v>
                </c:pt>
                <c:pt idx="1">
                  <c:v>Select indicator</c:v>
                </c:pt>
                <c:pt idx="2">
                  <c:v>Select indicator</c:v>
                </c:pt>
              </c:strCache>
            </c:strRef>
          </c:cat>
          <c:val>
            <c:numRef>
              <c:f>'Health Facility 20'!$BK$12:$BK$14</c:f>
              <c:numCache>
                <c:formatCode>General</c:formatCode>
                <c:ptCount val="3"/>
                <c:pt idx="0">
                  <c:v>0</c:v>
                </c:pt>
                <c:pt idx="1">
                  <c:v>0</c:v>
                </c:pt>
                <c:pt idx="2">
                  <c:v>0</c:v>
                </c:pt>
              </c:numCache>
            </c:numRef>
          </c:val>
          <c:extLst>
            <c:ext xmlns:c16="http://schemas.microsoft.com/office/drawing/2014/chart" uri="{C3380CC4-5D6E-409C-BE32-E72D297353CC}">
              <c16:uniqueId val="{00000002-0A37-4358-9395-3B0DC2F3A887}"/>
            </c:ext>
          </c:extLst>
        </c:ser>
        <c:ser>
          <c:idx val="3"/>
          <c:order val="3"/>
          <c:tx>
            <c:strRef>
              <c:f>'Health Facility 20'!$BL$11</c:f>
              <c:strCache>
                <c:ptCount val="1"/>
                <c:pt idx="0">
                  <c:v>Some documents were missing when the report was prepared</c:v>
                </c:pt>
              </c:strCache>
            </c:strRef>
          </c:tx>
          <c:spPr>
            <a:solidFill>
              <a:schemeClr val="accent4"/>
            </a:solidFill>
            <a:ln>
              <a:noFill/>
            </a:ln>
            <a:effectLst/>
          </c:spPr>
          <c:invertIfNegative val="0"/>
          <c:cat>
            <c:strRef>
              <c:f>'Health Facility 20'!$BH$12:$BH$14</c:f>
              <c:strCache>
                <c:ptCount val="3"/>
                <c:pt idx="0">
                  <c:v>Select indicator</c:v>
                </c:pt>
                <c:pt idx="1">
                  <c:v>Select indicator</c:v>
                </c:pt>
                <c:pt idx="2">
                  <c:v>Select indicator</c:v>
                </c:pt>
              </c:strCache>
            </c:strRef>
          </c:cat>
          <c:val>
            <c:numRef>
              <c:f>'Health Facility 20'!$BL$12:$BL$14</c:f>
              <c:numCache>
                <c:formatCode>General</c:formatCode>
                <c:ptCount val="3"/>
                <c:pt idx="0">
                  <c:v>0</c:v>
                </c:pt>
                <c:pt idx="1">
                  <c:v>0</c:v>
                </c:pt>
                <c:pt idx="2">
                  <c:v>0</c:v>
                </c:pt>
              </c:numCache>
            </c:numRef>
          </c:val>
          <c:extLst>
            <c:ext xmlns:c16="http://schemas.microsoft.com/office/drawing/2014/chart" uri="{C3380CC4-5D6E-409C-BE32-E72D297353CC}">
              <c16:uniqueId val="{00000003-0A37-4358-9395-3B0DC2F3A887}"/>
            </c:ext>
          </c:extLst>
        </c:ser>
        <c:ser>
          <c:idx val="4"/>
          <c:order val="4"/>
          <c:tx>
            <c:strRef>
              <c:f>'Health Facility 20'!$BM$11</c:f>
              <c:strCache>
                <c:ptCount val="1"/>
                <c:pt idx="0">
                  <c:v>Some documents are now missing</c:v>
                </c:pt>
              </c:strCache>
            </c:strRef>
          </c:tx>
          <c:spPr>
            <a:solidFill>
              <a:schemeClr val="accent5"/>
            </a:solidFill>
            <a:ln>
              <a:noFill/>
            </a:ln>
            <a:effectLst/>
          </c:spPr>
          <c:invertIfNegative val="0"/>
          <c:cat>
            <c:strRef>
              <c:f>'Health Facility 20'!$BH$12:$BH$14</c:f>
              <c:strCache>
                <c:ptCount val="3"/>
                <c:pt idx="0">
                  <c:v>Select indicator</c:v>
                </c:pt>
                <c:pt idx="1">
                  <c:v>Select indicator</c:v>
                </c:pt>
                <c:pt idx="2">
                  <c:v>Select indicator</c:v>
                </c:pt>
              </c:strCache>
            </c:strRef>
          </c:cat>
          <c:val>
            <c:numRef>
              <c:f>'Health Facility 20'!$BM$12:$BM$14</c:f>
              <c:numCache>
                <c:formatCode>General</c:formatCode>
                <c:ptCount val="3"/>
                <c:pt idx="0">
                  <c:v>0</c:v>
                </c:pt>
                <c:pt idx="1">
                  <c:v>0</c:v>
                </c:pt>
                <c:pt idx="2">
                  <c:v>0</c:v>
                </c:pt>
              </c:numCache>
            </c:numRef>
          </c:val>
          <c:extLst>
            <c:ext xmlns:c16="http://schemas.microsoft.com/office/drawing/2014/chart" uri="{C3380CC4-5D6E-409C-BE32-E72D297353CC}">
              <c16:uniqueId val="{00000004-0A37-4358-9395-3B0DC2F3A887}"/>
            </c:ext>
          </c:extLst>
        </c:ser>
        <c:ser>
          <c:idx val="5"/>
          <c:order val="5"/>
          <c:tx>
            <c:strRef>
              <c:f>'Health Facility 20'!$BN$11</c:f>
              <c:strCache>
                <c:ptCount val="1"/>
                <c:pt idx="0">
                  <c:v>Other</c:v>
                </c:pt>
              </c:strCache>
            </c:strRef>
          </c:tx>
          <c:spPr>
            <a:solidFill>
              <a:schemeClr val="accent6"/>
            </a:solidFill>
            <a:ln>
              <a:noFill/>
            </a:ln>
            <a:effectLst/>
          </c:spPr>
          <c:invertIfNegative val="0"/>
          <c:cat>
            <c:strRef>
              <c:f>'Health Facility 20'!$BH$12:$BH$14</c:f>
              <c:strCache>
                <c:ptCount val="3"/>
                <c:pt idx="0">
                  <c:v>Select indicator</c:v>
                </c:pt>
                <c:pt idx="1">
                  <c:v>Select indicator</c:v>
                </c:pt>
                <c:pt idx="2">
                  <c:v>Select indicator</c:v>
                </c:pt>
              </c:strCache>
            </c:strRef>
          </c:cat>
          <c:val>
            <c:numRef>
              <c:f>'Health Facility 20'!$BN$12:$BN$14</c:f>
              <c:numCache>
                <c:formatCode>General</c:formatCode>
                <c:ptCount val="3"/>
                <c:pt idx="0">
                  <c:v>0</c:v>
                </c:pt>
                <c:pt idx="1">
                  <c:v>0</c:v>
                </c:pt>
                <c:pt idx="2">
                  <c:v>0</c:v>
                </c:pt>
              </c:numCache>
            </c:numRef>
          </c:val>
          <c:extLst>
            <c:ext xmlns:c16="http://schemas.microsoft.com/office/drawing/2014/chart" uri="{C3380CC4-5D6E-409C-BE32-E72D297353CC}">
              <c16:uniqueId val="{00000005-0A37-4358-9395-3B0DC2F3A887}"/>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20'!$AR$23</c:f>
              <c:strCache>
                <c:ptCount val="1"/>
                <c:pt idx="0">
                  <c:v>Cross check 3</c:v>
                </c:pt>
              </c:strCache>
            </c:strRef>
          </c:tx>
          <c:spPr>
            <a:solidFill>
              <a:schemeClr val="accent1"/>
            </a:solidFill>
            <a:ln>
              <a:noFill/>
            </a:ln>
            <a:effectLst/>
          </c:spPr>
          <c:invertIfNegative val="0"/>
          <c:cat>
            <c:strRef>
              <c:f>'Health Facility 20'!$AO$23:$AO$23</c:f>
              <c:strCache>
                <c:ptCount val="1"/>
                <c:pt idx="0">
                  <c:v>C — Malaria case register : ACT stock management log (quality target:  &gt;=90%, &lt;=110%)</c:v>
                </c:pt>
              </c:strCache>
            </c:strRef>
          </c:cat>
          <c:val>
            <c:numRef>
              <c:f>'Health Facility 20'!$AP$23:$AP$23</c:f>
              <c:numCache>
                <c:formatCode>0.00</c:formatCode>
                <c:ptCount val="1"/>
                <c:pt idx="0">
                  <c:v>0</c:v>
                </c:pt>
              </c:numCache>
            </c:numRef>
          </c:val>
          <c:extLst>
            <c:ext xmlns:c16="http://schemas.microsoft.com/office/drawing/2014/chart" uri="{C3380CC4-5D6E-409C-BE32-E72D297353CC}">
              <c16:uniqueId val="{00000000-7145-4A61-A6A0-9858AAA20086}"/>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20'!$AN$25</c:f>
              <c:strCache>
                <c:ptCount val="1"/>
                <c:pt idx="0">
                  <c:v>Consistency over time: Select type: Select indicator</c:v>
                </c:pt>
              </c:strCache>
            </c:strRef>
          </c:tx>
          <c:cat>
            <c:strRef>
              <c:f>'Health Facility 20'!$AN$26:$AQ$26</c:f>
              <c:strCache>
                <c:ptCount val="4"/>
                <c:pt idx="0">
                  <c:v>-</c:v>
                </c:pt>
                <c:pt idx="1">
                  <c:v>-</c:v>
                </c:pt>
                <c:pt idx="2">
                  <c:v>-</c:v>
                </c:pt>
                <c:pt idx="3">
                  <c:v>-</c:v>
                </c:pt>
              </c:strCache>
            </c:strRef>
          </c:cat>
          <c:val>
            <c:numRef>
              <c:f>'Health Facility 20'!$AN$27:$AQ$27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5210-4BA8-A8CB-20BEE45A6443}"/>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1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21'!$AO$9</c:f>
              <c:strCache>
                <c:ptCount val="1"/>
                <c:pt idx="0">
                  <c:v>Reporting performance &amp; Readiness to provide quality data</c:v>
                </c:pt>
              </c:strCache>
            </c:strRef>
          </c:tx>
          <c:spPr>
            <a:solidFill>
              <a:schemeClr val="accent1"/>
            </a:solidFill>
            <a:ln>
              <a:noFill/>
            </a:ln>
            <a:effectLst/>
          </c:spPr>
          <c:invertIfNegative val="0"/>
          <c:cat>
            <c:strRef>
              <c:f>'Health Facility 21'!$AO$11:$AU$11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21'!$AO$12:$AU$12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6972-4DEC-8047-A05FB9ADD09C}"/>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21'!$AP$13</c:f>
              <c:strCache>
                <c:ptCount val="1"/>
                <c:pt idx="0">
                  <c:v>VF Monthly report</c:v>
                </c:pt>
              </c:strCache>
            </c:strRef>
          </c:tx>
          <c:spPr>
            <a:solidFill>
              <a:schemeClr val="accent1"/>
            </a:solidFill>
            <a:ln>
              <a:noFill/>
            </a:ln>
            <a:effectLst/>
          </c:spPr>
          <c:invertIfNegative val="0"/>
          <c:cat>
            <c:strRef>
              <c:f>'Health Facility 21'!$AO$14:$AO$16</c:f>
              <c:strCache>
                <c:ptCount val="3"/>
                <c:pt idx="0">
                  <c:v>Select indicator</c:v>
                </c:pt>
                <c:pt idx="1">
                  <c:v>Select indicator</c:v>
                </c:pt>
                <c:pt idx="2">
                  <c:v>Select indicator</c:v>
                </c:pt>
              </c:strCache>
            </c:strRef>
          </c:cat>
          <c:val>
            <c:numRef>
              <c:f>'Health Facility 21'!$AP$14:$AP$16</c:f>
              <c:numCache>
                <c:formatCode>0.00</c:formatCode>
                <c:ptCount val="3"/>
                <c:pt idx="0">
                  <c:v>0</c:v>
                </c:pt>
                <c:pt idx="1">
                  <c:v>0</c:v>
                </c:pt>
                <c:pt idx="2">
                  <c:v>0</c:v>
                </c:pt>
              </c:numCache>
            </c:numRef>
          </c:val>
          <c:extLst>
            <c:ext xmlns:c16="http://schemas.microsoft.com/office/drawing/2014/chart" uri="{C3380CC4-5D6E-409C-BE32-E72D297353CC}">
              <c16:uniqueId val="{00000000-65AA-41FD-8B4E-028FF988EF67}"/>
            </c:ext>
          </c:extLst>
        </c:ser>
        <c:ser>
          <c:idx val="1"/>
          <c:order val="1"/>
          <c:tx>
            <c:strRef>
              <c:f>'Health Facility 21'!$AQ$13</c:f>
              <c:strCache>
                <c:ptCount val="1"/>
                <c:pt idx="0">
                  <c:v>VF HMIS</c:v>
                </c:pt>
              </c:strCache>
            </c:strRef>
          </c:tx>
          <c:spPr>
            <a:solidFill>
              <a:schemeClr val="accent2"/>
            </a:solidFill>
            <a:ln>
              <a:noFill/>
            </a:ln>
            <a:effectLst/>
          </c:spPr>
          <c:invertIfNegative val="0"/>
          <c:cat>
            <c:strRef>
              <c:f>'Health Facility 21'!$AO$14:$AO$16</c:f>
              <c:strCache>
                <c:ptCount val="3"/>
                <c:pt idx="0">
                  <c:v>Select indicator</c:v>
                </c:pt>
                <c:pt idx="1">
                  <c:v>Select indicator</c:v>
                </c:pt>
                <c:pt idx="2">
                  <c:v>Select indicator</c:v>
                </c:pt>
              </c:strCache>
            </c:strRef>
          </c:cat>
          <c:val>
            <c:numRef>
              <c:f>'Health Facility 21'!$AQ$14:$AQ$16</c:f>
              <c:numCache>
                <c:formatCode>0.00</c:formatCode>
                <c:ptCount val="3"/>
                <c:pt idx="0">
                  <c:v>0</c:v>
                </c:pt>
                <c:pt idx="1">
                  <c:v>0</c:v>
                </c:pt>
                <c:pt idx="2">
                  <c:v>0</c:v>
                </c:pt>
              </c:numCache>
            </c:numRef>
          </c:val>
          <c:extLst>
            <c:ext xmlns:c16="http://schemas.microsoft.com/office/drawing/2014/chart" uri="{C3380CC4-5D6E-409C-BE32-E72D297353CC}">
              <c16:uniqueId val="{00000001-65AA-41FD-8B4E-028FF988EF67}"/>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21'!$AR$21</c:f>
              <c:strCache>
                <c:ptCount val="1"/>
                <c:pt idx="0">
                  <c:v>Cross checks 1 &amp; 2</c:v>
                </c:pt>
              </c:strCache>
            </c:strRef>
          </c:tx>
          <c:spPr>
            <a:solidFill>
              <a:schemeClr val="accent1"/>
            </a:solidFill>
            <a:ln>
              <a:noFill/>
            </a:ln>
            <a:effectLst/>
          </c:spPr>
          <c:invertIfNegative val="0"/>
          <c:cat>
            <c:strRef>
              <c:f>'Health Facility 21'!$AO$21:$AO$22</c:f>
              <c:strCache>
                <c:ptCount val="2"/>
                <c:pt idx="0">
                  <c:v>A — Malaria case register : Laboratory register (quality target = 90%)</c:v>
                </c:pt>
                <c:pt idx="1">
                  <c:v>B — Malaria case register : Pharmacy dispensation log (quality target = 90%)</c:v>
                </c:pt>
              </c:strCache>
            </c:strRef>
          </c:cat>
          <c:val>
            <c:numRef>
              <c:f>'Health Facility 21'!$AP$21:$AP$22</c:f>
              <c:numCache>
                <c:formatCode>0.00</c:formatCode>
                <c:ptCount val="2"/>
                <c:pt idx="0">
                  <c:v>0</c:v>
                </c:pt>
                <c:pt idx="1">
                  <c:v>0</c:v>
                </c:pt>
              </c:numCache>
            </c:numRef>
          </c:val>
          <c:extLst>
            <c:ext xmlns:c16="http://schemas.microsoft.com/office/drawing/2014/chart" uri="{C3380CC4-5D6E-409C-BE32-E72D297353CC}">
              <c16:uniqueId val="{00000000-4702-4979-8A83-E6384283AE2C}"/>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21'!$BI$11</c:f>
              <c:strCache>
                <c:ptCount val="1"/>
                <c:pt idx="0">
                  <c:v>No discrepancy</c:v>
                </c:pt>
              </c:strCache>
            </c:strRef>
          </c:tx>
          <c:spPr>
            <a:solidFill>
              <a:schemeClr val="accent1"/>
            </a:solidFill>
            <a:ln>
              <a:noFill/>
            </a:ln>
            <a:effectLst/>
          </c:spPr>
          <c:invertIfNegative val="0"/>
          <c:cat>
            <c:strRef>
              <c:f>'Health Facility 21'!$BH$12:$BH$14</c:f>
              <c:strCache>
                <c:ptCount val="3"/>
                <c:pt idx="0">
                  <c:v>Select indicator</c:v>
                </c:pt>
                <c:pt idx="1">
                  <c:v>Select indicator</c:v>
                </c:pt>
                <c:pt idx="2">
                  <c:v>Select indicator</c:v>
                </c:pt>
              </c:strCache>
            </c:strRef>
          </c:cat>
          <c:val>
            <c:numRef>
              <c:f>'Health Facility 21'!$BI$12:$BI$14</c:f>
              <c:numCache>
                <c:formatCode>General</c:formatCode>
                <c:ptCount val="3"/>
                <c:pt idx="0">
                  <c:v>0</c:v>
                </c:pt>
                <c:pt idx="1">
                  <c:v>0</c:v>
                </c:pt>
                <c:pt idx="2">
                  <c:v>0</c:v>
                </c:pt>
              </c:numCache>
            </c:numRef>
          </c:val>
          <c:extLst>
            <c:ext xmlns:c16="http://schemas.microsoft.com/office/drawing/2014/chart" uri="{C3380CC4-5D6E-409C-BE32-E72D297353CC}">
              <c16:uniqueId val="{00000000-0B62-4D59-A5BF-C75FD083561E}"/>
            </c:ext>
          </c:extLst>
        </c:ser>
        <c:ser>
          <c:idx val="1"/>
          <c:order val="1"/>
          <c:tx>
            <c:strRef>
              <c:f>'Health Facility 21'!$BJ$11</c:f>
              <c:strCache>
                <c:ptCount val="1"/>
                <c:pt idx="0">
                  <c:v>Arithematic errors</c:v>
                </c:pt>
              </c:strCache>
            </c:strRef>
          </c:tx>
          <c:spPr>
            <a:solidFill>
              <a:schemeClr val="accent2"/>
            </a:solidFill>
            <a:ln>
              <a:noFill/>
            </a:ln>
            <a:effectLst/>
          </c:spPr>
          <c:invertIfNegative val="0"/>
          <c:cat>
            <c:strRef>
              <c:f>'Health Facility 21'!$BH$12:$BH$14</c:f>
              <c:strCache>
                <c:ptCount val="3"/>
                <c:pt idx="0">
                  <c:v>Select indicator</c:v>
                </c:pt>
                <c:pt idx="1">
                  <c:v>Select indicator</c:v>
                </c:pt>
                <c:pt idx="2">
                  <c:v>Select indicator</c:v>
                </c:pt>
              </c:strCache>
            </c:strRef>
          </c:cat>
          <c:val>
            <c:numRef>
              <c:f>'Health Facility 21'!$BJ$12:$BJ$14</c:f>
              <c:numCache>
                <c:formatCode>General</c:formatCode>
                <c:ptCount val="3"/>
                <c:pt idx="0">
                  <c:v>0</c:v>
                </c:pt>
                <c:pt idx="1">
                  <c:v>0</c:v>
                </c:pt>
                <c:pt idx="2">
                  <c:v>0</c:v>
                </c:pt>
              </c:numCache>
            </c:numRef>
          </c:val>
          <c:extLst>
            <c:ext xmlns:c16="http://schemas.microsoft.com/office/drawing/2014/chart" uri="{C3380CC4-5D6E-409C-BE32-E72D297353CC}">
              <c16:uniqueId val="{00000001-0B62-4D59-A5BF-C75FD083561E}"/>
            </c:ext>
          </c:extLst>
        </c:ser>
        <c:ser>
          <c:idx val="2"/>
          <c:order val="2"/>
          <c:tx>
            <c:strRef>
              <c:f>'Health Facility 21'!$BK$11</c:f>
              <c:strCache>
                <c:ptCount val="1"/>
                <c:pt idx="0">
                  <c:v>Transcription errors</c:v>
                </c:pt>
              </c:strCache>
            </c:strRef>
          </c:tx>
          <c:spPr>
            <a:solidFill>
              <a:schemeClr val="accent3"/>
            </a:solidFill>
            <a:ln>
              <a:noFill/>
            </a:ln>
            <a:effectLst/>
          </c:spPr>
          <c:invertIfNegative val="0"/>
          <c:cat>
            <c:strRef>
              <c:f>'Health Facility 21'!$BH$12:$BH$14</c:f>
              <c:strCache>
                <c:ptCount val="3"/>
                <c:pt idx="0">
                  <c:v>Select indicator</c:v>
                </c:pt>
                <c:pt idx="1">
                  <c:v>Select indicator</c:v>
                </c:pt>
                <c:pt idx="2">
                  <c:v>Select indicator</c:v>
                </c:pt>
              </c:strCache>
            </c:strRef>
          </c:cat>
          <c:val>
            <c:numRef>
              <c:f>'Health Facility 21'!$BK$12:$BK$14</c:f>
              <c:numCache>
                <c:formatCode>General</c:formatCode>
                <c:ptCount val="3"/>
                <c:pt idx="0">
                  <c:v>0</c:v>
                </c:pt>
                <c:pt idx="1">
                  <c:v>0</c:v>
                </c:pt>
                <c:pt idx="2">
                  <c:v>0</c:v>
                </c:pt>
              </c:numCache>
            </c:numRef>
          </c:val>
          <c:extLst>
            <c:ext xmlns:c16="http://schemas.microsoft.com/office/drawing/2014/chart" uri="{C3380CC4-5D6E-409C-BE32-E72D297353CC}">
              <c16:uniqueId val="{00000002-0B62-4D59-A5BF-C75FD083561E}"/>
            </c:ext>
          </c:extLst>
        </c:ser>
        <c:ser>
          <c:idx val="3"/>
          <c:order val="3"/>
          <c:tx>
            <c:strRef>
              <c:f>'Health Facility 21'!$BL$11</c:f>
              <c:strCache>
                <c:ptCount val="1"/>
                <c:pt idx="0">
                  <c:v>Some documents were missing when the report was prepared</c:v>
                </c:pt>
              </c:strCache>
            </c:strRef>
          </c:tx>
          <c:spPr>
            <a:solidFill>
              <a:schemeClr val="accent4"/>
            </a:solidFill>
            <a:ln>
              <a:noFill/>
            </a:ln>
            <a:effectLst/>
          </c:spPr>
          <c:invertIfNegative val="0"/>
          <c:cat>
            <c:strRef>
              <c:f>'Health Facility 21'!$BH$12:$BH$14</c:f>
              <c:strCache>
                <c:ptCount val="3"/>
                <c:pt idx="0">
                  <c:v>Select indicator</c:v>
                </c:pt>
                <c:pt idx="1">
                  <c:v>Select indicator</c:v>
                </c:pt>
                <c:pt idx="2">
                  <c:v>Select indicator</c:v>
                </c:pt>
              </c:strCache>
            </c:strRef>
          </c:cat>
          <c:val>
            <c:numRef>
              <c:f>'Health Facility 21'!$BL$12:$BL$14</c:f>
              <c:numCache>
                <c:formatCode>General</c:formatCode>
                <c:ptCount val="3"/>
                <c:pt idx="0">
                  <c:v>0</c:v>
                </c:pt>
                <c:pt idx="1">
                  <c:v>0</c:v>
                </c:pt>
                <c:pt idx="2">
                  <c:v>0</c:v>
                </c:pt>
              </c:numCache>
            </c:numRef>
          </c:val>
          <c:extLst>
            <c:ext xmlns:c16="http://schemas.microsoft.com/office/drawing/2014/chart" uri="{C3380CC4-5D6E-409C-BE32-E72D297353CC}">
              <c16:uniqueId val="{00000003-0B62-4D59-A5BF-C75FD083561E}"/>
            </c:ext>
          </c:extLst>
        </c:ser>
        <c:ser>
          <c:idx val="4"/>
          <c:order val="4"/>
          <c:tx>
            <c:strRef>
              <c:f>'Health Facility 21'!$BM$11</c:f>
              <c:strCache>
                <c:ptCount val="1"/>
                <c:pt idx="0">
                  <c:v>Some documents are now missing</c:v>
                </c:pt>
              </c:strCache>
            </c:strRef>
          </c:tx>
          <c:spPr>
            <a:solidFill>
              <a:schemeClr val="accent5"/>
            </a:solidFill>
            <a:ln>
              <a:noFill/>
            </a:ln>
            <a:effectLst/>
          </c:spPr>
          <c:invertIfNegative val="0"/>
          <c:cat>
            <c:strRef>
              <c:f>'Health Facility 21'!$BH$12:$BH$14</c:f>
              <c:strCache>
                <c:ptCount val="3"/>
                <c:pt idx="0">
                  <c:v>Select indicator</c:v>
                </c:pt>
                <c:pt idx="1">
                  <c:v>Select indicator</c:v>
                </c:pt>
                <c:pt idx="2">
                  <c:v>Select indicator</c:v>
                </c:pt>
              </c:strCache>
            </c:strRef>
          </c:cat>
          <c:val>
            <c:numRef>
              <c:f>'Health Facility 21'!$BM$12:$BM$14</c:f>
              <c:numCache>
                <c:formatCode>General</c:formatCode>
                <c:ptCount val="3"/>
                <c:pt idx="0">
                  <c:v>0</c:v>
                </c:pt>
                <c:pt idx="1">
                  <c:v>0</c:v>
                </c:pt>
                <c:pt idx="2">
                  <c:v>0</c:v>
                </c:pt>
              </c:numCache>
            </c:numRef>
          </c:val>
          <c:extLst>
            <c:ext xmlns:c16="http://schemas.microsoft.com/office/drawing/2014/chart" uri="{C3380CC4-5D6E-409C-BE32-E72D297353CC}">
              <c16:uniqueId val="{00000004-0B62-4D59-A5BF-C75FD083561E}"/>
            </c:ext>
          </c:extLst>
        </c:ser>
        <c:ser>
          <c:idx val="5"/>
          <c:order val="5"/>
          <c:tx>
            <c:strRef>
              <c:f>'Health Facility 21'!$BN$11</c:f>
              <c:strCache>
                <c:ptCount val="1"/>
                <c:pt idx="0">
                  <c:v>Other</c:v>
                </c:pt>
              </c:strCache>
            </c:strRef>
          </c:tx>
          <c:spPr>
            <a:solidFill>
              <a:schemeClr val="accent6"/>
            </a:solidFill>
            <a:ln>
              <a:noFill/>
            </a:ln>
            <a:effectLst/>
          </c:spPr>
          <c:invertIfNegative val="0"/>
          <c:cat>
            <c:strRef>
              <c:f>'Health Facility 21'!$BH$12:$BH$14</c:f>
              <c:strCache>
                <c:ptCount val="3"/>
                <c:pt idx="0">
                  <c:v>Select indicator</c:v>
                </c:pt>
                <c:pt idx="1">
                  <c:v>Select indicator</c:v>
                </c:pt>
                <c:pt idx="2">
                  <c:v>Select indicator</c:v>
                </c:pt>
              </c:strCache>
            </c:strRef>
          </c:cat>
          <c:val>
            <c:numRef>
              <c:f>'Health Facility 21'!$BN$12:$BN$14</c:f>
              <c:numCache>
                <c:formatCode>General</c:formatCode>
                <c:ptCount val="3"/>
                <c:pt idx="0">
                  <c:v>0</c:v>
                </c:pt>
                <c:pt idx="1">
                  <c:v>0</c:v>
                </c:pt>
                <c:pt idx="2">
                  <c:v>0</c:v>
                </c:pt>
              </c:numCache>
            </c:numRef>
          </c:val>
          <c:extLst>
            <c:ext xmlns:c16="http://schemas.microsoft.com/office/drawing/2014/chart" uri="{C3380CC4-5D6E-409C-BE32-E72D297353CC}">
              <c16:uniqueId val="{00000005-0B62-4D59-A5BF-C75FD083561E}"/>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21'!$AR$23</c:f>
              <c:strCache>
                <c:ptCount val="1"/>
                <c:pt idx="0">
                  <c:v>Cross check 3</c:v>
                </c:pt>
              </c:strCache>
            </c:strRef>
          </c:tx>
          <c:spPr>
            <a:solidFill>
              <a:schemeClr val="accent1"/>
            </a:solidFill>
            <a:ln>
              <a:noFill/>
            </a:ln>
            <a:effectLst/>
          </c:spPr>
          <c:invertIfNegative val="0"/>
          <c:cat>
            <c:strRef>
              <c:f>'Health Facility 21'!$AO$23:$AO$23</c:f>
              <c:strCache>
                <c:ptCount val="1"/>
                <c:pt idx="0">
                  <c:v>C — Malaria case register : ACT stock management log (quality target:  &gt;=90%, &lt;=110%)</c:v>
                </c:pt>
              </c:strCache>
            </c:strRef>
          </c:cat>
          <c:val>
            <c:numRef>
              <c:f>'Health Facility 21'!$AP$23:$AP$23</c:f>
              <c:numCache>
                <c:formatCode>0.00</c:formatCode>
                <c:ptCount val="1"/>
                <c:pt idx="0">
                  <c:v>0</c:v>
                </c:pt>
              </c:numCache>
            </c:numRef>
          </c:val>
          <c:extLst>
            <c:ext xmlns:c16="http://schemas.microsoft.com/office/drawing/2014/chart" uri="{C3380CC4-5D6E-409C-BE32-E72D297353CC}">
              <c16:uniqueId val="{00000000-6907-49F0-9A6C-6C08EE6C40AE}"/>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21'!$AN$25</c:f>
              <c:strCache>
                <c:ptCount val="1"/>
                <c:pt idx="0">
                  <c:v>Consistency over time: Select type: Select indicator</c:v>
                </c:pt>
              </c:strCache>
            </c:strRef>
          </c:tx>
          <c:cat>
            <c:strRef>
              <c:f>'Health Facility 21'!$AN$26:$AQ$26</c:f>
              <c:strCache>
                <c:ptCount val="4"/>
                <c:pt idx="0">
                  <c:v>-</c:v>
                </c:pt>
                <c:pt idx="1">
                  <c:v>-</c:v>
                </c:pt>
                <c:pt idx="2">
                  <c:v>-</c:v>
                </c:pt>
                <c:pt idx="3">
                  <c:v>-</c:v>
                </c:pt>
              </c:strCache>
            </c:strRef>
          </c:cat>
          <c:val>
            <c:numRef>
              <c:f>'Health Facility 21'!$AN$27:$AQ$27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C862-4671-A144-EF6CBE6BF440}"/>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1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22'!$AO$9</c:f>
              <c:strCache>
                <c:ptCount val="1"/>
                <c:pt idx="0">
                  <c:v>Reporting performance &amp; Readiness to provide quality data</c:v>
                </c:pt>
              </c:strCache>
            </c:strRef>
          </c:tx>
          <c:spPr>
            <a:solidFill>
              <a:schemeClr val="accent1"/>
            </a:solidFill>
            <a:ln>
              <a:noFill/>
            </a:ln>
            <a:effectLst/>
          </c:spPr>
          <c:invertIfNegative val="0"/>
          <c:cat>
            <c:strRef>
              <c:f>'Health Facility 22'!$AO$11:$AU$11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22'!$AO$12:$AU$12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C291-4761-83C1-AF80B9C9A866}"/>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22'!$AP$13</c:f>
              <c:strCache>
                <c:ptCount val="1"/>
                <c:pt idx="0">
                  <c:v>VF Monthly report</c:v>
                </c:pt>
              </c:strCache>
            </c:strRef>
          </c:tx>
          <c:spPr>
            <a:solidFill>
              <a:schemeClr val="accent1"/>
            </a:solidFill>
            <a:ln>
              <a:noFill/>
            </a:ln>
            <a:effectLst/>
          </c:spPr>
          <c:invertIfNegative val="0"/>
          <c:cat>
            <c:strRef>
              <c:f>'Health Facility 22'!$AO$14:$AO$16</c:f>
              <c:strCache>
                <c:ptCount val="3"/>
                <c:pt idx="0">
                  <c:v>Select indicator</c:v>
                </c:pt>
                <c:pt idx="1">
                  <c:v>Select indicator</c:v>
                </c:pt>
                <c:pt idx="2">
                  <c:v>Select indicator</c:v>
                </c:pt>
              </c:strCache>
            </c:strRef>
          </c:cat>
          <c:val>
            <c:numRef>
              <c:f>'Health Facility 22'!$AP$14:$AP$16</c:f>
              <c:numCache>
                <c:formatCode>0.00</c:formatCode>
                <c:ptCount val="3"/>
                <c:pt idx="0">
                  <c:v>0</c:v>
                </c:pt>
                <c:pt idx="1">
                  <c:v>0</c:v>
                </c:pt>
                <c:pt idx="2">
                  <c:v>0</c:v>
                </c:pt>
              </c:numCache>
            </c:numRef>
          </c:val>
          <c:extLst>
            <c:ext xmlns:c16="http://schemas.microsoft.com/office/drawing/2014/chart" uri="{C3380CC4-5D6E-409C-BE32-E72D297353CC}">
              <c16:uniqueId val="{00000000-2035-4F6A-BD46-71278329DDB0}"/>
            </c:ext>
          </c:extLst>
        </c:ser>
        <c:ser>
          <c:idx val="1"/>
          <c:order val="1"/>
          <c:tx>
            <c:strRef>
              <c:f>'Health Facility 22'!$AQ$13</c:f>
              <c:strCache>
                <c:ptCount val="1"/>
                <c:pt idx="0">
                  <c:v>VF HMIS</c:v>
                </c:pt>
              </c:strCache>
            </c:strRef>
          </c:tx>
          <c:spPr>
            <a:solidFill>
              <a:schemeClr val="accent2"/>
            </a:solidFill>
            <a:ln>
              <a:noFill/>
            </a:ln>
            <a:effectLst/>
          </c:spPr>
          <c:invertIfNegative val="0"/>
          <c:cat>
            <c:strRef>
              <c:f>'Health Facility 22'!$AO$14:$AO$16</c:f>
              <c:strCache>
                <c:ptCount val="3"/>
                <c:pt idx="0">
                  <c:v>Select indicator</c:v>
                </c:pt>
                <c:pt idx="1">
                  <c:v>Select indicator</c:v>
                </c:pt>
                <c:pt idx="2">
                  <c:v>Select indicator</c:v>
                </c:pt>
              </c:strCache>
            </c:strRef>
          </c:cat>
          <c:val>
            <c:numRef>
              <c:f>'Health Facility 22'!$AQ$14:$AQ$16</c:f>
              <c:numCache>
                <c:formatCode>0.00</c:formatCode>
                <c:ptCount val="3"/>
                <c:pt idx="0">
                  <c:v>0</c:v>
                </c:pt>
                <c:pt idx="1">
                  <c:v>0</c:v>
                </c:pt>
                <c:pt idx="2">
                  <c:v>0</c:v>
                </c:pt>
              </c:numCache>
            </c:numRef>
          </c:val>
          <c:extLst>
            <c:ext xmlns:c16="http://schemas.microsoft.com/office/drawing/2014/chart" uri="{C3380CC4-5D6E-409C-BE32-E72D297353CC}">
              <c16:uniqueId val="{00000001-2035-4F6A-BD46-71278329DDB0}"/>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22'!$AR$21</c:f>
              <c:strCache>
                <c:ptCount val="1"/>
                <c:pt idx="0">
                  <c:v>Cross checks 1 &amp; 2</c:v>
                </c:pt>
              </c:strCache>
            </c:strRef>
          </c:tx>
          <c:spPr>
            <a:solidFill>
              <a:schemeClr val="accent1"/>
            </a:solidFill>
            <a:ln>
              <a:noFill/>
            </a:ln>
            <a:effectLst/>
          </c:spPr>
          <c:invertIfNegative val="0"/>
          <c:cat>
            <c:strRef>
              <c:f>'Health Facility 22'!$AO$21:$AO$22</c:f>
              <c:strCache>
                <c:ptCount val="2"/>
                <c:pt idx="0">
                  <c:v>A — Malaria case register : Laboratory register (quality target = 90%)</c:v>
                </c:pt>
                <c:pt idx="1">
                  <c:v>B — Malaria case register : Pharmacy dispensation log (quality target = 90%)</c:v>
                </c:pt>
              </c:strCache>
            </c:strRef>
          </c:cat>
          <c:val>
            <c:numRef>
              <c:f>'Health Facility 22'!$AP$21:$AP$22</c:f>
              <c:numCache>
                <c:formatCode>0.00</c:formatCode>
                <c:ptCount val="2"/>
                <c:pt idx="0">
                  <c:v>0</c:v>
                </c:pt>
                <c:pt idx="1">
                  <c:v>0</c:v>
                </c:pt>
              </c:numCache>
            </c:numRef>
          </c:val>
          <c:extLst>
            <c:ext xmlns:c16="http://schemas.microsoft.com/office/drawing/2014/chart" uri="{C3380CC4-5D6E-409C-BE32-E72D297353CC}">
              <c16:uniqueId val="{00000000-2190-4F90-976D-B0CA0A4AEF63}"/>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22'!$BI$11</c:f>
              <c:strCache>
                <c:ptCount val="1"/>
                <c:pt idx="0">
                  <c:v>No discrepancy</c:v>
                </c:pt>
              </c:strCache>
            </c:strRef>
          </c:tx>
          <c:spPr>
            <a:solidFill>
              <a:schemeClr val="accent1"/>
            </a:solidFill>
            <a:ln>
              <a:noFill/>
            </a:ln>
            <a:effectLst/>
          </c:spPr>
          <c:invertIfNegative val="0"/>
          <c:cat>
            <c:strRef>
              <c:f>'Health Facility 22'!$BH$12:$BH$14</c:f>
              <c:strCache>
                <c:ptCount val="3"/>
                <c:pt idx="0">
                  <c:v>Select indicator</c:v>
                </c:pt>
                <c:pt idx="1">
                  <c:v>Select indicator</c:v>
                </c:pt>
                <c:pt idx="2">
                  <c:v>Select indicator</c:v>
                </c:pt>
              </c:strCache>
            </c:strRef>
          </c:cat>
          <c:val>
            <c:numRef>
              <c:f>'Health Facility 22'!$BI$12:$BI$14</c:f>
              <c:numCache>
                <c:formatCode>General</c:formatCode>
                <c:ptCount val="3"/>
                <c:pt idx="0">
                  <c:v>0</c:v>
                </c:pt>
                <c:pt idx="1">
                  <c:v>0</c:v>
                </c:pt>
                <c:pt idx="2">
                  <c:v>0</c:v>
                </c:pt>
              </c:numCache>
            </c:numRef>
          </c:val>
          <c:extLst>
            <c:ext xmlns:c16="http://schemas.microsoft.com/office/drawing/2014/chart" uri="{C3380CC4-5D6E-409C-BE32-E72D297353CC}">
              <c16:uniqueId val="{00000000-F72C-4B7B-9E54-21FB9CCA1B56}"/>
            </c:ext>
          </c:extLst>
        </c:ser>
        <c:ser>
          <c:idx val="1"/>
          <c:order val="1"/>
          <c:tx>
            <c:strRef>
              <c:f>'Health Facility 22'!$BJ$11</c:f>
              <c:strCache>
                <c:ptCount val="1"/>
                <c:pt idx="0">
                  <c:v>Arithematic errors</c:v>
                </c:pt>
              </c:strCache>
            </c:strRef>
          </c:tx>
          <c:spPr>
            <a:solidFill>
              <a:schemeClr val="accent2"/>
            </a:solidFill>
            <a:ln>
              <a:noFill/>
            </a:ln>
            <a:effectLst/>
          </c:spPr>
          <c:invertIfNegative val="0"/>
          <c:cat>
            <c:strRef>
              <c:f>'Health Facility 22'!$BH$12:$BH$14</c:f>
              <c:strCache>
                <c:ptCount val="3"/>
                <c:pt idx="0">
                  <c:v>Select indicator</c:v>
                </c:pt>
                <c:pt idx="1">
                  <c:v>Select indicator</c:v>
                </c:pt>
                <c:pt idx="2">
                  <c:v>Select indicator</c:v>
                </c:pt>
              </c:strCache>
            </c:strRef>
          </c:cat>
          <c:val>
            <c:numRef>
              <c:f>'Health Facility 22'!$BJ$12:$BJ$14</c:f>
              <c:numCache>
                <c:formatCode>General</c:formatCode>
                <c:ptCount val="3"/>
                <c:pt idx="0">
                  <c:v>0</c:v>
                </c:pt>
                <c:pt idx="1">
                  <c:v>0</c:v>
                </c:pt>
                <c:pt idx="2">
                  <c:v>0</c:v>
                </c:pt>
              </c:numCache>
            </c:numRef>
          </c:val>
          <c:extLst>
            <c:ext xmlns:c16="http://schemas.microsoft.com/office/drawing/2014/chart" uri="{C3380CC4-5D6E-409C-BE32-E72D297353CC}">
              <c16:uniqueId val="{00000001-F72C-4B7B-9E54-21FB9CCA1B56}"/>
            </c:ext>
          </c:extLst>
        </c:ser>
        <c:ser>
          <c:idx val="2"/>
          <c:order val="2"/>
          <c:tx>
            <c:strRef>
              <c:f>'Health Facility 22'!$BK$11</c:f>
              <c:strCache>
                <c:ptCount val="1"/>
                <c:pt idx="0">
                  <c:v>Transcription errors</c:v>
                </c:pt>
              </c:strCache>
            </c:strRef>
          </c:tx>
          <c:spPr>
            <a:solidFill>
              <a:schemeClr val="accent3"/>
            </a:solidFill>
            <a:ln>
              <a:noFill/>
            </a:ln>
            <a:effectLst/>
          </c:spPr>
          <c:invertIfNegative val="0"/>
          <c:cat>
            <c:strRef>
              <c:f>'Health Facility 22'!$BH$12:$BH$14</c:f>
              <c:strCache>
                <c:ptCount val="3"/>
                <c:pt idx="0">
                  <c:v>Select indicator</c:v>
                </c:pt>
                <c:pt idx="1">
                  <c:v>Select indicator</c:v>
                </c:pt>
                <c:pt idx="2">
                  <c:v>Select indicator</c:v>
                </c:pt>
              </c:strCache>
            </c:strRef>
          </c:cat>
          <c:val>
            <c:numRef>
              <c:f>'Health Facility 22'!$BK$12:$BK$14</c:f>
              <c:numCache>
                <c:formatCode>General</c:formatCode>
                <c:ptCount val="3"/>
                <c:pt idx="0">
                  <c:v>0</c:v>
                </c:pt>
                <c:pt idx="1">
                  <c:v>0</c:v>
                </c:pt>
                <c:pt idx="2">
                  <c:v>0</c:v>
                </c:pt>
              </c:numCache>
            </c:numRef>
          </c:val>
          <c:extLst>
            <c:ext xmlns:c16="http://schemas.microsoft.com/office/drawing/2014/chart" uri="{C3380CC4-5D6E-409C-BE32-E72D297353CC}">
              <c16:uniqueId val="{00000002-F72C-4B7B-9E54-21FB9CCA1B56}"/>
            </c:ext>
          </c:extLst>
        </c:ser>
        <c:ser>
          <c:idx val="3"/>
          <c:order val="3"/>
          <c:tx>
            <c:strRef>
              <c:f>'Health Facility 22'!$BL$11</c:f>
              <c:strCache>
                <c:ptCount val="1"/>
                <c:pt idx="0">
                  <c:v>Some documents were missing when the report was prepared</c:v>
                </c:pt>
              </c:strCache>
            </c:strRef>
          </c:tx>
          <c:spPr>
            <a:solidFill>
              <a:schemeClr val="accent4"/>
            </a:solidFill>
            <a:ln>
              <a:noFill/>
            </a:ln>
            <a:effectLst/>
          </c:spPr>
          <c:invertIfNegative val="0"/>
          <c:cat>
            <c:strRef>
              <c:f>'Health Facility 22'!$BH$12:$BH$14</c:f>
              <c:strCache>
                <c:ptCount val="3"/>
                <c:pt idx="0">
                  <c:v>Select indicator</c:v>
                </c:pt>
                <c:pt idx="1">
                  <c:v>Select indicator</c:v>
                </c:pt>
                <c:pt idx="2">
                  <c:v>Select indicator</c:v>
                </c:pt>
              </c:strCache>
            </c:strRef>
          </c:cat>
          <c:val>
            <c:numRef>
              <c:f>'Health Facility 22'!$BL$12:$BL$14</c:f>
              <c:numCache>
                <c:formatCode>General</c:formatCode>
                <c:ptCount val="3"/>
                <c:pt idx="0">
                  <c:v>0</c:v>
                </c:pt>
                <c:pt idx="1">
                  <c:v>0</c:v>
                </c:pt>
                <c:pt idx="2">
                  <c:v>0</c:v>
                </c:pt>
              </c:numCache>
            </c:numRef>
          </c:val>
          <c:extLst>
            <c:ext xmlns:c16="http://schemas.microsoft.com/office/drawing/2014/chart" uri="{C3380CC4-5D6E-409C-BE32-E72D297353CC}">
              <c16:uniqueId val="{00000003-F72C-4B7B-9E54-21FB9CCA1B56}"/>
            </c:ext>
          </c:extLst>
        </c:ser>
        <c:ser>
          <c:idx val="4"/>
          <c:order val="4"/>
          <c:tx>
            <c:strRef>
              <c:f>'Health Facility 22'!$BM$11</c:f>
              <c:strCache>
                <c:ptCount val="1"/>
                <c:pt idx="0">
                  <c:v>Some documents are now missing</c:v>
                </c:pt>
              </c:strCache>
            </c:strRef>
          </c:tx>
          <c:spPr>
            <a:solidFill>
              <a:schemeClr val="accent5"/>
            </a:solidFill>
            <a:ln>
              <a:noFill/>
            </a:ln>
            <a:effectLst/>
          </c:spPr>
          <c:invertIfNegative val="0"/>
          <c:cat>
            <c:strRef>
              <c:f>'Health Facility 22'!$BH$12:$BH$14</c:f>
              <c:strCache>
                <c:ptCount val="3"/>
                <c:pt idx="0">
                  <c:v>Select indicator</c:v>
                </c:pt>
                <c:pt idx="1">
                  <c:v>Select indicator</c:v>
                </c:pt>
                <c:pt idx="2">
                  <c:v>Select indicator</c:v>
                </c:pt>
              </c:strCache>
            </c:strRef>
          </c:cat>
          <c:val>
            <c:numRef>
              <c:f>'Health Facility 22'!$BM$12:$BM$14</c:f>
              <c:numCache>
                <c:formatCode>General</c:formatCode>
                <c:ptCount val="3"/>
                <c:pt idx="0">
                  <c:v>0</c:v>
                </c:pt>
                <c:pt idx="1">
                  <c:v>0</c:v>
                </c:pt>
                <c:pt idx="2">
                  <c:v>0</c:v>
                </c:pt>
              </c:numCache>
            </c:numRef>
          </c:val>
          <c:extLst>
            <c:ext xmlns:c16="http://schemas.microsoft.com/office/drawing/2014/chart" uri="{C3380CC4-5D6E-409C-BE32-E72D297353CC}">
              <c16:uniqueId val="{00000004-F72C-4B7B-9E54-21FB9CCA1B56}"/>
            </c:ext>
          </c:extLst>
        </c:ser>
        <c:ser>
          <c:idx val="5"/>
          <c:order val="5"/>
          <c:tx>
            <c:strRef>
              <c:f>'Health Facility 22'!$BN$11</c:f>
              <c:strCache>
                <c:ptCount val="1"/>
                <c:pt idx="0">
                  <c:v>Other</c:v>
                </c:pt>
              </c:strCache>
            </c:strRef>
          </c:tx>
          <c:spPr>
            <a:solidFill>
              <a:schemeClr val="accent6"/>
            </a:solidFill>
            <a:ln>
              <a:noFill/>
            </a:ln>
            <a:effectLst/>
          </c:spPr>
          <c:invertIfNegative val="0"/>
          <c:cat>
            <c:strRef>
              <c:f>'Health Facility 22'!$BH$12:$BH$14</c:f>
              <c:strCache>
                <c:ptCount val="3"/>
                <c:pt idx="0">
                  <c:v>Select indicator</c:v>
                </c:pt>
                <c:pt idx="1">
                  <c:v>Select indicator</c:v>
                </c:pt>
                <c:pt idx="2">
                  <c:v>Select indicator</c:v>
                </c:pt>
              </c:strCache>
            </c:strRef>
          </c:cat>
          <c:val>
            <c:numRef>
              <c:f>'Health Facility 22'!$BN$12:$BN$14</c:f>
              <c:numCache>
                <c:formatCode>General</c:formatCode>
                <c:ptCount val="3"/>
                <c:pt idx="0">
                  <c:v>0</c:v>
                </c:pt>
                <c:pt idx="1">
                  <c:v>0</c:v>
                </c:pt>
                <c:pt idx="2">
                  <c:v>0</c:v>
                </c:pt>
              </c:numCache>
            </c:numRef>
          </c:val>
          <c:extLst>
            <c:ext xmlns:c16="http://schemas.microsoft.com/office/drawing/2014/chart" uri="{C3380CC4-5D6E-409C-BE32-E72D297353CC}">
              <c16:uniqueId val="{00000005-F72C-4B7B-9E54-21FB9CCA1B56}"/>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22'!$AR$23</c:f>
              <c:strCache>
                <c:ptCount val="1"/>
                <c:pt idx="0">
                  <c:v>Cross check 3</c:v>
                </c:pt>
              </c:strCache>
            </c:strRef>
          </c:tx>
          <c:spPr>
            <a:solidFill>
              <a:schemeClr val="accent1"/>
            </a:solidFill>
            <a:ln>
              <a:noFill/>
            </a:ln>
            <a:effectLst/>
          </c:spPr>
          <c:invertIfNegative val="0"/>
          <c:cat>
            <c:strRef>
              <c:f>'Health Facility 22'!$AO$23:$AO$23</c:f>
              <c:strCache>
                <c:ptCount val="1"/>
                <c:pt idx="0">
                  <c:v>C — Malaria case register : ACT stock management log (quality target:  &gt;=90%, &lt;=110%)</c:v>
                </c:pt>
              </c:strCache>
            </c:strRef>
          </c:cat>
          <c:val>
            <c:numRef>
              <c:f>'Health Facility 22'!$AP$23:$AP$23</c:f>
              <c:numCache>
                <c:formatCode>0.00</c:formatCode>
                <c:ptCount val="1"/>
                <c:pt idx="0">
                  <c:v>0</c:v>
                </c:pt>
              </c:numCache>
            </c:numRef>
          </c:val>
          <c:extLst>
            <c:ext xmlns:c16="http://schemas.microsoft.com/office/drawing/2014/chart" uri="{C3380CC4-5D6E-409C-BE32-E72D297353CC}">
              <c16:uniqueId val="{00000000-4E4C-4529-8485-B6472841ED8C}"/>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22'!$AN$25</c:f>
              <c:strCache>
                <c:ptCount val="1"/>
                <c:pt idx="0">
                  <c:v>Consistency over time: Select type: Select indicator</c:v>
                </c:pt>
              </c:strCache>
            </c:strRef>
          </c:tx>
          <c:cat>
            <c:strRef>
              <c:f>'Health Facility 22'!$AN$26:$AQ$26</c:f>
              <c:strCache>
                <c:ptCount val="4"/>
                <c:pt idx="0">
                  <c:v>-</c:v>
                </c:pt>
                <c:pt idx="1">
                  <c:v>-</c:v>
                </c:pt>
                <c:pt idx="2">
                  <c:v>-</c:v>
                </c:pt>
                <c:pt idx="3">
                  <c:v>-</c:v>
                </c:pt>
              </c:strCache>
            </c:strRef>
          </c:cat>
          <c:val>
            <c:numRef>
              <c:f>'Health Facility 22'!$AN$27:$AQ$27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934F-453D-AFD8-0A65ED577EB9}"/>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1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23'!$AO$9</c:f>
              <c:strCache>
                <c:ptCount val="1"/>
                <c:pt idx="0">
                  <c:v>Reporting performance &amp; Readiness to provide quality data</c:v>
                </c:pt>
              </c:strCache>
            </c:strRef>
          </c:tx>
          <c:spPr>
            <a:solidFill>
              <a:schemeClr val="accent1"/>
            </a:solidFill>
            <a:ln>
              <a:noFill/>
            </a:ln>
            <a:effectLst/>
          </c:spPr>
          <c:invertIfNegative val="0"/>
          <c:cat>
            <c:strRef>
              <c:f>'Health Facility 23'!$AO$11:$AU$11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23'!$AO$12:$AU$12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3448-4D20-A8FB-DEBFDD7B2003}"/>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23'!$AP$13</c:f>
              <c:strCache>
                <c:ptCount val="1"/>
                <c:pt idx="0">
                  <c:v>VF Monthly report</c:v>
                </c:pt>
              </c:strCache>
            </c:strRef>
          </c:tx>
          <c:spPr>
            <a:solidFill>
              <a:schemeClr val="accent1"/>
            </a:solidFill>
            <a:ln>
              <a:noFill/>
            </a:ln>
            <a:effectLst/>
          </c:spPr>
          <c:invertIfNegative val="0"/>
          <c:cat>
            <c:strRef>
              <c:f>'Health Facility 23'!$AO$14:$AO$16</c:f>
              <c:strCache>
                <c:ptCount val="3"/>
                <c:pt idx="0">
                  <c:v>Select indicator</c:v>
                </c:pt>
                <c:pt idx="1">
                  <c:v>Select indicator</c:v>
                </c:pt>
                <c:pt idx="2">
                  <c:v>Select indicator</c:v>
                </c:pt>
              </c:strCache>
            </c:strRef>
          </c:cat>
          <c:val>
            <c:numRef>
              <c:f>'Health Facility 23'!$AP$14:$AP$16</c:f>
              <c:numCache>
                <c:formatCode>0.00</c:formatCode>
                <c:ptCount val="3"/>
                <c:pt idx="0">
                  <c:v>0</c:v>
                </c:pt>
                <c:pt idx="1">
                  <c:v>0</c:v>
                </c:pt>
                <c:pt idx="2">
                  <c:v>0</c:v>
                </c:pt>
              </c:numCache>
            </c:numRef>
          </c:val>
          <c:extLst>
            <c:ext xmlns:c16="http://schemas.microsoft.com/office/drawing/2014/chart" uri="{C3380CC4-5D6E-409C-BE32-E72D297353CC}">
              <c16:uniqueId val="{00000000-E942-4F60-A75E-04340188C90A}"/>
            </c:ext>
          </c:extLst>
        </c:ser>
        <c:ser>
          <c:idx val="1"/>
          <c:order val="1"/>
          <c:tx>
            <c:strRef>
              <c:f>'Health Facility 23'!$AQ$13</c:f>
              <c:strCache>
                <c:ptCount val="1"/>
                <c:pt idx="0">
                  <c:v>VF HMIS</c:v>
                </c:pt>
              </c:strCache>
            </c:strRef>
          </c:tx>
          <c:spPr>
            <a:solidFill>
              <a:schemeClr val="accent2"/>
            </a:solidFill>
            <a:ln>
              <a:noFill/>
            </a:ln>
            <a:effectLst/>
          </c:spPr>
          <c:invertIfNegative val="0"/>
          <c:cat>
            <c:strRef>
              <c:f>'Health Facility 23'!$AO$14:$AO$16</c:f>
              <c:strCache>
                <c:ptCount val="3"/>
                <c:pt idx="0">
                  <c:v>Select indicator</c:v>
                </c:pt>
                <c:pt idx="1">
                  <c:v>Select indicator</c:v>
                </c:pt>
                <c:pt idx="2">
                  <c:v>Select indicator</c:v>
                </c:pt>
              </c:strCache>
            </c:strRef>
          </c:cat>
          <c:val>
            <c:numRef>
              <c:f>'Health Facility 23'!$AQ$14:$AQ$16</c:f>
              <c:numCache>
                <c:formatCode>0.00</c:formatCode>
                <c:ptCount val="3"/>
                <c:pt idx="0">
                  <c:v>0</c:v>
                </c:pt>
                <c:pt idx="1">
                  <c:v>0</c:v>
                </c:pt>
                <c:pt idx="2">
                  <c:v>0</c:v>
                </c:pt>
              </c:numCache>
            </c:numRef>
          </c:val>
          <c:extLst>
            <c:ext xmlns:c16="http://schemas.microsoft.com/office/drawing/2014/chart" uri="{C3380CC4-5D6E-409C-BE32-E72D297353CC}">
              <c16:uniqueId val="{00000001-E942-4F60-A75E-04340188C90A}"/>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23'!$AR$21</c:f>
              <c:strCache>
                <c:ptCount val="1"/>
                <c:pt idx="0">
                  <c:v>Cross checks 1 &amp; 2</c:v>
                </c:pt>
              </c:strCache>
            </c:strRef>
          </c:tx>
          <c:spPr>
            <a:solidFill>
              <a:schemeClr val="accent1"/>
            </a:solidFill>
            <a:ln>
              <a:noFill/>
            </a:ln>
            <a:effectLst/>
          </c:spPr>
          <c:invertIfNegative val="0"/>
          <c:cat>
            <c:strRef>
              <c:f>'Health Facility 23'!$AO$21:$AO$22</c:f>
              <c:strCache>
                <c:ptCount val="2"/>
                <c:pt idx="0">
                  <c:v>A — Malaria case register : Laboratory register (quality target = 90%)</c:v>
                </c:pt>
                <c:pt idx="1">
                  <c:v>B — Malaria case register : Pharmacy dispensation log (quality target = 90%)</c:v>
                </c:pt>
              </c:strCache>
            </c:strRef>
          </c:cat>
          <c:val>
            <c:numRef>
              <c:f>'Health Facility 23'!$AP$21:$AP$22</c:f>
              <c:numCache>
                <c:formatCode>0.00</c:formatCode>
                <c:ptCount val="2"/>
                <c:pt idx="0">
                  <c:v>0</c:v>
                </c:pt>
                <c:pt idx="1">
                  <c:v>0</c:v>
                </c:pt>
              </c:numCache>
            </c:numRef>
          </c:val>
          <c:extLst>
            <c:ext xmlns:c16="http://schemas.microsoft.com/office/drawing/2014/chart" uri="{C3380CC4-5D6E-409C-BE32-E72D297353CC}">
              <c16:uniqueId val="{00000000-C190-4417-A582-7EFE7EC19920}"/>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23'!$BI$11</c:f>
              <c:strCache>
                <c:ptCount val="1"/>
                <c:pt idx="0">
                  <c:v>No discrepancy</c:v>
                </c:pt>
              </c:strCache>
            </c:strRef>
          </c:tx>
          <c:spPr>
            <a:solidFill>
              <a:schemeClr val="accent1"/>
            </a:solidFill>
            <a:ln>
              <a:noFill/>
            </a:ln>
            <a:effectLst/>
          </c:spPr>
          <c:invertIfNegative val="0"/>
          <c:cat>
            <c:strRef>
              <c:f>'Health Facility 23'!$BH$12:$BH$14</c:f>
              <c:strCache>
                <c:ptCount val="3"/>
                <c:pt idx="0">
                  <c:v>Select indicator</c:v>
                </c:pt>
                <c:pt idx="1">
                  <c:v>Select indicator</c:v>
                </c:pt>
                <c:pt idx="2">
                  <c:v>Select indicator</c:v>
                </c:pt>
              </c:strCache>
            </c:strRef>
          </c:cat>
          <c:val>
            <c:numRef>
              <c:f>'Health Facility 23'!$BI$12:$BI$14</c:f>
              <c:numCache>
                <c:formatCode>General</c:formatCode>
                <c:ptCount val="3"/>
                <c:pt idx="0">
                  <c:v>0</c:v>
                </c:pt>
                <c:pt idx="1">
                  <c:v>0</c:v>
                </c:pt>
                <c:pt idx="2">
                  <c:v>0</c:v>
                </c:pt>
              </c:numCache>
            </c:numRef>
          </c:val>
          <c:extLst>
            <c:ext xmlns:c16="http://schemas.microsoft.com/office/drawing/2014/chart" uri="{C3380CC4-5D6E-409C-BE32-E72D297353CC}">
              <c16:uniqueId val="{00000000-A8C0-49C1-9446-8D9D90663DBF}"/>
            </c:ext>
          </c:extLst>
        </c:ser>
        <c:ser>
          <c:idx val="1"/>
          <c:order val="1"/>
          <c:tx>
            <c:strRef>
              <c:f>'Health Facility 23'!$BJ$11</c:f>
              <c:strCache>
                <c:ptCount val="1"/>
                <c:pt idx="0">
                  <c:v>Arithematic errors</c:v>
                </c:pt>
              </c:strCache>
            </c:strRef>
          </c:tx>
          <c:spPr>
            <a:solidFill>
              <a:schemeClr val="accent2"/>
            </a:solidFill>
            <a:ln>
              <a:noFill/>
            </a:ln>
            <a:effectLst/>
          </c:spPr>
          <c:invertIfNegative val="0"/>
          <c:cat>
            <c:strRef>
              <c:f>'Health Facility 23'!$BH$12:$BH$14</c:f>
              <c:strCache>
                <c:ptCount val="3"/>
                <c:pt idx="0">
                  <c:v>Select indicator</c:v>
                </c:pt>
                <c:pt idx="1">
                  <c:v>Select indicator</c:v>
                </c:pt>
                <c:pt idx="2">
                  <c:v>Select indicator</c:v>
                </c:pt>
              </c:strCache>
            </c:strRef>
          </c:cat>
          <c:val>
            <c:numRef>
              <c:f>'Health Facility 23'!$BJ$12:$BJ$14</c:f>
              <c:numCache>
                <c:formatCode>General</c:formatCode>
                <c:ptCount val="3"/>
                <c:pt idx="0">
                  <c:v>0</c:v>
                </c:pt>
                <c:pt idx="1">
                  <c:v>0</c:v>
                </c:pt>
                <c:pt idx="2">
                  <c:v>0</c:v>
                </c:pt>
              </c:numCache>
            </c:numRef>
          </c:val>
          <c:extLst>
            <c:ext xmlns:c16="http://schemas.microsoft.com/office/drawing/2014/chart" uri="{C3380CC4-5D6E-409C-BE32-E72D297353CC}">
              <c16:uniqueId val="{00000001-A8C0-49C1-9446-8D9D90663DBF}"/>
            </c:ext>
          </c:extLst>
        </c:ser>
        <c:ser>
          <c:idx val="2"/>
          <c:order val="2"/>
          <c:tx>
            <c:strRef>
              <c:f>'Health Facility 23'!$BK$11</c:f>
              <c:strCache>
                <c:ptCount val="1"/>
                <c:pt idx="0">
                  <c:v>Transcription errors</c:v>
                </c:pt>
              </c:strCache>
            </c:strRef>
          </c:tx>
          <c:spPr>
            <a:solidFill>
              <a:schemeClr val="accent3"/>
            </a:solidFill>
            <a:ln>
              <a:noFill/>
            </a:ln>
            <a:effectLst/>
          </c:spPr>
          <c:invertIfNegative val="0"/>
          <c:cat>
            <c:strRef>
              <c:f>'Health Facility 23'!$BH$12:$BH$14</c:f>
              <c:strCache>
                <c:ptCount val="3"/>
                <c:pt idx="0">
                  <c:v>Select indicator</c:v>
                </c:pt>
                <c:pt idx="1">
                  <c:v>Select indicator</c:v>
                </c:pt>
                <c:pt idx="2">
                  <c:v>Select indicator</c:v>
                </c:pt>
              </c:strCache>
            </c:strRef>
          </c:cat>
          <c:val>
            <c:numRef>
              <c:f>'Health Facility 23'!$BK$12:$BK$14</c:f>
              <c:numCache>
                <c:formatCode>General</c:formatCode>
                <c:ptCount val="3"/>
                <c:pt idx="0">
                  <c:v>0</c:v>
                </c:pt>
                <c:pt idx="1">
                  <c:v>0</c:v>
                </c:pt>
                <c:pt idx="2">
                  <c:v>0</c:v>
                </c:pt>
              </c:numCache>
            </c:numRef>
          </c:val>
          <c:extLst>
            <c:ext xmlns:c16="http://schemas.microsoft.com/office/drawing/2014/chart" uri="{C3380CC4-5D6E-409C-BE32-E72D297353CC}">
              <c16:uniqueId val="{00000002-A8C0-49C1-9446-8D9D90663DBF}"/>
            </c:ext>
          </c:extLst>
        </c:ser>
        <c:ser>
          <c:idx val="3"/>
          <c:order val="3"/>
          <c:tx>
            <c:strRef>
              <c:f>'Health Facility 23'!$BL$11</c:f>
              <c:strCache>
                <c:ptCount val="1"/>
                <c:pt idx="0">
                  <c:v>Some documents were missing when the report was prepared</c:v>
                </c:pt>
              </c:strCache>
            </c:strRef>
          </c:tx>
          <c:spPr>
            <a:solidFill>
              <a:schemeClr val="accent4"/>
            </a:solidFill>
            <a:ln>
              <a:noFill/>
            </a:ln>
            <a:effectLst/>
          </c:spPr>
          <c:invertIfNegative val="0"/>
          <c:cat>
            <c:strRef>
              <c:f>'Health Facility 23'!$BH$12:$BH$14</c:f>
              <c:strCache>
                <c:ptCount val="3"/>
                <c:pt idx="0">
                  <c:v>Select indicator</c:v>
                </c:pt>
                <c:pt idx="1">
                  <c:v>Select indicator</c:v>
                </c:pt>
                <c:pt idx="2">
                  <c:v>Select indicator</c:v>
                </c:pt>
              </c:strCache>
            </c:strRef>
          </c:cat>
          <c:val>
            <c:numRef>
              <c:f>'Health Facility 23'!$BL$12:$BL$14</c:f>
              <c:numCache>
                <c:formatCode>General</c:formatCode>
                <c:ptCount val="3"/>
                <c:pt idx="0">
                  <c:v>0</c:v>
                </c:pt>
                <c:pt idx="1">
                  <c:v>0</c:v>
                </c:pt>
                <c:pt idx="2">
                  <c:v>0</c:v>
                </c:pt>
              </c:numCache>
            </c:numRef>
          </c:val>
          <c:extLst>
            <c:ext xmlns:c16="http://schemas.microsoft.com/office/drawing/2014/chart" uri="{C3380CC4-5D6E-409C-BE32-E72D297353CC}">
              <c16:uniqueId val="{00000003-A8C0-49C1-9446-8D9D90663DBF}"/>
            </c:ext>
          </c:extLst>
        </c:ser>
        <c:ser>
          <c:idx val="4"/>
          <c:order val="4"/>
          <c:tx>
            <c:strRef>
              <c:f>'Health Facility 23'!$BM$11</c:f>
              <c:strCache>
                <c:ptCount val="1"/>
                <c:pt idx="0">
                  <c:v>Some documents are now missing</c:v>
                </c:pt>
              </c:strCache>
            </c:strRef>
          </c:tx>
          <c:spPr>
            <a:solidFill>
              <a:schemeClr val="accent5"/>
            </a:solidFill>
            <a:ln>
              <a:noFill/>
            </a:ln>
            <a:effectLst/>
          </c:spPr>
          <c:invertIfNegative val="0"/>
          <c:cat>
            <c:strRef>
              <c:f>'Health Facility 23'!$BH$12:$BH$14</c:f>
              <c:strCache>
                <c:ptCount val="3"/>
                <c:pt idx="0">
                  <c:v>Select indicator</c:v>
                </c:pt>
                <c:pt idx="1">
                  <c:v>Select indicator</c:v>
                </c:pt>
                <c:pt idx="2">
                  <c:v>Select indicator</c:v>
                </c:pt>
              </c:strCache>
            </c:strRef>
          </c:cat>
          <c:val>
            <c:numRef>
              <c:f>'Health Facility 23'!$BM$12:$BM$14</c:f>
              <c:numCache>
                <c:formatCode>General</c:formatCode>
                <c:ptCount val="3"/>
                <c:pt idx="0">
                  <c:v>0</c:v>
                </c:pt>
                <c:pt idx="1">
                  <c:v>0</c:v>
                </c:pt>
                <c:pt idx="2">
                  <c:v>0</c:v>
                </c:pt>
              </c:numCache>
            </c:numRef>
          </c:val>
          <c:extLst>
            <c:ext xmlns:c16="http://schemas.microsoft.com/office/drawing/2014/chart" uri="{C3380CC4-5D6E-409C-BE32-E72D297353CC}">
              <c16:uniqueId val="{00000004-A8C0-49C1-9446-8D9D90663DBF}"/>
            </c:ext>
          </c:extLst>
        </c:ser>
        <c:ser>
          <c:idx val="5"/>
          <c:order val="5"/>
          <c:tx>
            <c:strRef>
              <c:f>'Health Facility 23'!$BN$11</c:f>
              <c:strCache>
                <c:ptCount val="1"/>
                <c:pt idx="0">
                  <c:v>Other</c:v>
                </c:pt>
              </c:strCache>
            </c:strRef>
          </c:tx>
          <c:spPr>
            <a:solidFill>
              <a:schemeClr val="accent6"/>
            </a:solidFill>
            <a:ln>
              <a:noFill/>
            </a:ln>
            <a:effectLst/>
          </c:spPr>
          <c:invertIfNegative val="0"/>
          <c:cat>
            <c:strRef>
              <c:f>'Health Facility 23'!$BH$12:$BH$14</c:f>
              <c:strCache>
                <c:ptCount val="3"/>
                <c:pt idx="0">
                  <c:v>Select indicator</c:v>
                </c:pt>
                <c:pt idx="1">
                  <c:v>Select indicator</c:v>
                </c:pt>
                <c:pt idx="2">
                  <c:v>Select indicator</c:v>
                </c:pt>
              </c:strCache>
            </c:strRef>
          </c:cat>
          <c:val>
            <c:numRef>
              <c:f>'Health Facility 23'!$BN$12:$BN$14</c:f>
              <c:numCache>
                <c:formatCode>General</c:formatCode>
                <c:ptCount val="3"/>
                <c:pt idx="0">
                  <c:v>0</c:v>
                </c:pt>
                <c:pt idx="1">
                  <c:v>0</c:v>
                </c:pt>
                <c:pt idx="2">
                  <c:v>0</c:v>
                </c:pt>
              </c:numCache>
            </c:numRef>
          </c:val>
          <c:extLst>
            <c:ext xmlns:c16="http://schemas.microsoft.com/office/drawing/2014/chart" uri="{C3380CC4-5D6E-409C-BE32-E72D297353CC}">
              <c16:uniqueId val="{00000005-A8C0-49C1-9446-8D9D90663DBF}"/>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23'!$AR$23</c:f>
              <c:strCache>
                <c:ptCount val="1"/>
                <c:pt idx="0">
                  <c:v>Cross check 3</c:v>
                </c:pt>
              </c:strCache>
            </c:strRef>
          </c:tx>
          <c:spPr>
            <a:solidFill>
              <a:schemeClr val="accent1"/>
            </a:solidFill>
            <a:ln>
              <a:noFill/>
            </a:ln>
            <a:effectLst/>
          </c:spPr>
          <c:invertIfNegative val="0"/>
          <c:cat>
            <c:strRef>
              <c:f>'Health Facility 23'!$AO$23:$AO$23</c:f>
              <c:strCache>
                <c:ptCount val="1"/>
                <c:pt idx="0">
                  <c:v>C — Malaria case register : ACT stock management log (quality target:  &gt;=90%, &lt;=110%)</c:v>
                </c:pt>
              </c:strCache>
            </c:strRef>
          </c:cat>
          <c:val>
            <c:numRef>
              <c:f>'Health Facility 23'!$AP$23:$AP$23</c:f>
              <c:numCache>
                <c:formatCode>0.00</c:formatCode>
                <c:ptCount val="1"/>
                <c:pt idx="0">
                  <c:v>0</c:v>
                </c:pt>
              </c:numCache>
            </c:numRef>
          </c:val>
          <c:extLst>
            <c:ext xmlns:c16="http://schemas.microsoft.com/office/drawing/2014/chart" uri="{C3380CC4-5D6E-409C-BE32-E72D297353CC}">
              <c16:uniqueId val="{00000000-73D1-4C43-A109-BCE3C3D9194A}"/>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23'!$AN$25</c:f>
              <c:strCache>
                <c:ptCount val="1"/>
                <c:pt idx="0">
                  <c:v>Consistency over time: Select type: Select indicator</c:v>
                </c:pt>
              </c:strCache>
            </c:strRef>
          </c:tx>
          <c:cat>
            <c:strRef>
              <c:f>'Health Facility 23'!$AN$26:$AQ$26</c:f>
              <c:strCache>
                <c:ptCount val="4"/>
                <c:pt idx="0">
                  <c:v>-</c:v>
                </c:pt>
                <c:pt idx="1">
                  <c:v>-</c:v>
                </c:pt>
                <c:pt idx="2">
                  <c:v>-</c:v>
                </c:pt>
                <c:pt idx="3">
                  <c:v>-</c:v>
                </c:pt>
              </c:strCache>
            </c:strRef>
          </c:cat>
          <c:val>
            <c:numRef>
              <c:f>'Health Facility 23'!$AN$27:$AQ$27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7E1E-41E1-A8E2-6AE10EA3E203}"/>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1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1'!$AO$9</c:f>
          <c:strCache>
            <c:ptCount val="1"/>
            <c:pt idx="0">
              <c:v>Reporting performance &amp; Readiness to provide quality data</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40618778233785846"/>
          <c:y val="0.15049999999999999"/>
          <c:w val="0.53171240189724545"/>
          <c:h val="0.77117147856517931"/>
        </c:manualLayout>
      </c:layout>
      <c:barChart>
        <c:barDir val="bar"/>
        <c:grouping val="clustered"/>
        <c:varyColors val="0"/>
        <c:ser>
          <c:idx val="0"/>
          <c:order val="0"/>
          <c:tx>
            <c:strRef>
              <c:f>'Health Facility 24'!$AO$9</c:f>
              <c:strCache>
                <c:ptCount val="1"/>
                <c:pt idx="0">
                  <c:v>Reporting performance &amp; Readiness to provide quality data</c:v>
                </c:pt>
              </c:strCache>
            </c:strRef>
          </c:tx>
          <c:spPr>
            <a:solidFill>
              <a:schemeClr val="accent1"/>
            </a:solidFill>
            <a:ln>
              <a:noFill/>
            </a:ln>
            <a:effectLst/>
          </c:spPr>
          <c:invertIfNegative val="0"/>
          <c:cat>
            <c:strRef>
              <c:f>'Health Facility 24'!$AO$11:$AU$11</c:f>
              <c:strCache>
                <c:ptCount val="7"/>
                <c:pt idx="0">
                  <c:v>Completeness of Monthly report</c:v>
                </c:pt>
                <c:pt idx="1">
                  <c:v>% Cases with missing data</c:v>
                </c:pt>
                <c:pt idx="2">
                  <c:v>Timeliness of reporting</c:v>
                </c:pt>
                <c:pt idx="3">
                  <c:v>Source documents available</c:v>
                </c:pt>
                <c:pt idx="4">
                  <c:v>Source documents Up-to-date</c:v>
                </c:pt>
                <c:pt idx="5">
                  <c:v>Source documents standard issue</c:v>
                </c:pt>
                <c:pt idx="6">
                  <c:v>System Assessment (% readiness)</c:v>
                </c:pt>
              </c:strCache>
            </c:strRef>
          </c:cat>
          <c:val>
            <c:numRef>
              <c:f>'Health Facility 24'!$AO$12:$AU$12</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867B-46E6-A370-7FC66F68786E}"/>
            </c:ext>
          </c:extLst>
        </c:ser>
        <c:dLbls>
          <c:showLegendKey val="0"/>
          <c:showVal val="0"/>
          <c:showCatName val="0"/>
          <c:showSerName val="0"/>
          <c:showPercent val="0"/>
          <c:showBubbleSize val="0"/>
        </c:dLbls>
        <c:gapWidth val="182"/>
        <c:axId val="627967768"/>
        <c:axId val="627967440"/>
      </c:barChart>
      <c:catAx>
        <c:axId val="627967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440"/>
        <c:crosses val="autoZero"/>
        <c:auto val="1"/>
        <c:lblAlgn val="ctr"/>
        <c:lblOffset val="100"/>
        <c:noMultiLvlLbl val="0"/>
      </c:catAx>
      <c:valAx>
        <c:axId val="6279674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677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1'!$AN$13</c:f>
          <c:strCache>
            <c:ptCount val="1"/>
            <c:pt idx="0">
              <c:v>Verification factors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1.9754827274137934E-2"/>
          <c:y val="7.9748460890686837E-2"/>
          <c:w val="0.96504697876842938"/>
          <c:h val="0.80808080808080807"/>
        </c:manualLayout>
      </c:layout>
      <c:barChart>
        <c:barDir val="col"/>
        <c:grouping val="clustered"/>
        <c:varyColors val="0"/>
        <c:ser>
          <c:idx val="0"/>
          <c:order val="0"/>
          <c:tx>
            <c:strRef>
              <c:f>'Health Facility 24'!$AP$13</c:f>
              <c:strCache>
                <c:ptCount val="1"/>
                <c:pt idx="0">
                  <c:v>VF Monthly report</c:v>
                </c:pt>
              </c:strCache>
            </c:strRef>
          </c:tx>
          <c:spPr>
            <a:solidFill>
              <a:schemeClr val="accent1"/>
            </a:solidFill>
            <a:ln>
              <a:noFill/>
            </a:ln>
            <a:effectLst/>
          </c:spPr>
          <c:invertIfNegative val="0"/>
          <c:cat>
            <c:strRef>
              <c:f>'Health Facility 24'!$AO$14:$AO$16</c:f>
              <c:strCache>
                <c:ptCount val="3"/>
                <c:pt idx="0">
                  <c:v>Select indicator</c:v>
                </c:pt>
                <c:pt idx="1">
                  <c:v>Select indicator</c:v>
                </c:pt>
                <c:pt idx="2">
                  <c:v>Select indicator</c:v>
                </c:pt>
              </c:strCache>
            </c:strRef>
          </c:cat>
          <c:val>
            <c:numRef>
              <c:f>'Health Facility 24'!$AP$14:$AP$16</c:f>
              <c:numCache>
                <c:formatCode>0.00</c:formatCode>
                <c:ptCount val="3"/>
                <c:pt idx="0">
                  <c:v>0</c:v>
                </c:pt>
                <c:pt idx="1">
                  <c:v>0</c:v>
                </c:pt>
                <c:pt idx="2">
                  <c:v>0</c:v>
                </c:pt>
              </c:numCache>
            </c:numRef>
          </c:val>
          <c:extLst>
            <c:ext xmlns:c16="http://schemas.microsoft.com/office/drawing/2014/chart" uri="{C3380CC4-5D6E-409C-BE32-E72D297353CC}">
              <c16:uniqueId val="{00000000-5B88-4168-B730-EFEE4E84ABDE}"/>
            </c:ext>
          </c:extLst>
        </c:ser>
        <c:ser>
          <c:idx val="1"/>
          <c:order val="1"/>
          <c:tx>
            <c:strRef>
              <c:f>'Health Facility 24'!$AQ$13</c:f>
              <c:strCache>
                <c:ptCount val="1"/>
                <c:pt idx="0">
                  <c:v>VF HMIS</c:v>
                </c:pt>
              </c:strCache>
            </c:strRef>
          </c:tx>
          <c:spPr>
            <a:solidFill>
              <a:schemeClr val="accent2"/>
            </a:solidFill>
            <a:ln>
              <a:noFill/>
            </a:ln>
            <a:effectLst/>
          </c:spPr>
          <c:invertIfNegative val="0"/>
          <c:cat>
            <c:strRef>
              <c:f>'Health Facility 24'!$AO$14:$AO$16</c:f>
              <c:strCache>
                <c:ptCount val="3"/>
                <c:pt idx="0">
                  <c:v>Select indicator</c:v>
                </c:pt>
                <c:pt idx="1">
                  <c:v>Select indicator</c:v>
                </c:pt>
                <c:pt idx="2">
                  <c:v>Select indicator</c:v>
                </c:pt>
              </c:strCache>
            </c:strRef>
          </c:cat>
          <c:val>
            <c:numRef>
              <c:f>'Health Facility 24'!$AQ$14:$AQ$16</c:f>
              <c:numCache>
                <c:formatCode>0.00</c:formatCode>
                <c:ptCount val="3"/>
                <c:pt idx="0">
                  <c:v>0</c:v>
                </c:pt>
                <c:pt idx="1">
                  <c:v>0</c:v>
                </c:pt>
                <c:pt idx="2">
                  <c:v>0</c:v>
                </c:pt>
              </c:numCache>
            </c:numRef>
          </c:val>
          <c:extLst>
            <c:ext xmlns:c16="http://schemas.microsoft.com/office/drawing/2014/chart" uri="{C3380CC4-5D6E-409C-BE32-E72D297353CC}">
              <c16:uniqueId val="{00000001-5B88-4168-B730-EFEE4E84ABDE}"/>
            </c:ext>
          </c:extLst>
        </c:ser>
        <c:dLbls>
          <c:showLegendKey val="0"/>
          <c:showVal val="0"/>
          <c:showCatName val="0"/>
          <c:showSerName val="0"/>
          <c:showPercent val="0"/>
          <c:showBubbleSize val="0"/>
        </c:dLbls>
        <c:gapWidth val="219"/>
        <c:overlap val="-27"/>
        <c:axId val="627994008"/>
        <c:axId val="627993680"/>
      </c:barChart>
      <c:catAx>
        <c:axId val="627994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93680"/>
        <c:crosses val="autoZero"/>
        <c:auto val="1"/>
        <c:lblAlgn val="ctr"/>
        <c:lblOffset val="100"/>
        <c:noMultiLvlLbl val="0"/>
      </c:catAx>
      <c:valAx>
        <c:axId val="6279936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94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1'!$AR$21</c:f>
          <c:strCache>
            <c:ptCount val="1"/>
            <c:pt idx="0">
              <c:v>Cross checks 1 &amp; 2</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99314822059024"/>
          <c:y val="9.3661616161616168E-2"/>
          <c:w val="0.81707177071192083"/>
          <c:h val="0.8200169012964289"/>
        </c:manualLayout>
      </c:layout>
      <c:barChart>
        <c:barDir val="col"/>
        <c:grouping val="clustered"/>
        <c:varyColors val="0"/>
        <c:ser>
          <c:idx val="0"/>
          <c:order val="0"/>
          <c:tx>
            <c:strRef>
              <c:f>'Health Facility 24'!$AR$21</c:f>
              <c:strCache>
                <c:ptCount val="1"/>
                <c:pt idx="0">
                  <c:v>Cross checks 1 &amp; 2</c:v>
                </c:pt>
              </c:strCache>
            </c:strRef>
          </c:tx>
          <c:spPr>
            <a:solidFill>
              <a:schemeClr val="accent1"/>
            </a:solidFill>
            <a:ln>
              <a:noFill/>
            </a:ln>
            <a:effectLst/>
          </c:spPr>
          <c:invertIfNegative val="0"/>
          <c:cat>
            <c:strRef>
              <c:f>'Health Facility 24'!$AO$21:$AO$22</c:f>
              <c:strCache>
                <c:ptCount val="2"/>
                <c:pt idx="0">
                  <c:v>A — Malaria case register : Laboratory register (quality target = 90%)</c:v>
                </c:pt>
                <c:pt idx="1">
                  <c:v>B — Malaria case register : Pharmacy dispensation log (quality target = 90%)</c:v>
                </c:pt>
              </c:strCache>
            </c:strRef>
          </c:cat>
          <c:val>
            <c:numRef>
              <c:f>'Health Facility 24'!$AP$21:$AP$22</c:f>
              <c:numCache>
                <c:formatCode>0.00</c:formatCode>
                <c:ptCount val="2"/>
                <c:pt idx="0">
                  <c:v>0</c:v>
                </c:pt>
                <c:pt idx="1">
                  <c:v>0</c:v>
                </c:pt>
              </c:numCache>
            </c:numRef>
          </c:val>
          <c:extLst>
            <c:ext xmlns:c16="http://schemas.microsoft.com/office/drawing/2014/chart" uri="{C3380CC4-5D6E-409C-BE32-E72D297353CC}">
              <c16:uniqueId val="{00000000-DCC6-4466-A559-4C02BE9BDF00}"/>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1'!$AZ$9</c:f>
          <c:strCache>
            <c:ptCount val="1"/>
            <c:pt idx="0">
              <c:v>Reasons for discrepancy, by indicator</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xMode val="edge"/>
          <c:yMode val="edge"/>
          <c:x val="3.1213747812579878E-2"/>
          <c:y val="0.10335402565578836"/>
          <c:w val="0.9375725043748403"/>
          <c:h val="0.63888888888888884"/>
        </c:manualLayout>
      </c:layout>
      <c:barChart>
        <c:barDir val="col"/>
        <c:grouping val="percentStacked"/>
        <c:varyColors val="0"/>
        <c:ser>
          <c:idx val="0"/>
          <c:order val="0"/>
          <c:tx>
            <c:strRef>
              <c:f>'Health Facility 24'!$BI$11</c:f>
              <c:strCache>
                <c:ptCount val="1"/>
                <c:pt idx="0">
                  <c:v>No discrepancy</c:v>
                </c:pt>
              </c:strCache>
            </c:strRef>
          </c:tx>
          <c:spPr>
            <a:solidFill>
              <a:schemeClr val="accent1"/>
            </a:solidFill>
            <a:ln>
              <a:noFill/>
            </a:ln>
            <a:effectLst/>
          </c:spPr>
          <c:invertIfNegative val="0"/>
          <c:cat>
            <c:strRef>
              <c:f>'Health Facility 24'!$BH$12:$BH$14</c:f>
              <c:strCache>
                <c:ptCount val="3"/>
                <c:pt idx="0">
                  <c:v>Select indicator</c:v>
                </c:pt>
                <c:pt idx="1">
                  <c:v>Select indicator</c:v>
                </c:pt>
                <c:pt idx="2">
                  <c:v>Select indicator</c:v>
                </c:pt>
              </c:strCache>
            </c:strRef>
          </c:cat>
          <c:val>
            <c:numRef>
              <c:f>'Health Facility 24'!$BI$12:$BI$14</c:f>
              <c:numCache>
                <c:formatCode>General</c:formatCode>
                <c:ptCount val="3"/>
                <c:pt idx="0">
                  <c:v>0</c:v>
                </c:pt>
                <c:pt idx="1">
                  <c:v>0</c:v>
                </c:pt>
                <c:pt idx="2">
                  <c:v>0</c:v>
                </c:pt>
              </c:numCache>
            </c:numRef>
          </c:val>
          <c:extLst>
            <c:ext xmlns:c16="http://schemas.microsoft.com/office/drawing/2014/chart" uri="{C3380CC4-5D6E-409C-BE32-E72D297353CC}">
              <c16:uniqueId val="{00000000-87B3-4013-B4EF-5207888886A3}"/>
            </c:ext>
          </c:extLst>
        </c:ser>
        <c:ser>
          <c:idx val="1"/>
          <c:order val="1"/>
          <c:tx>
            <c:strRef>
              <c:f>'Health Facility 24'!$BJ$11</c:f>
              <c:strCache>
                <c:ptCount val="1"/>
                <c:pt idx="0">
                  <c:v>Arithematic errors</c:v>
                </c:pt>
              </c:strCache>
            </c:strRef>
          </c:tx>
          <c:spPr>
            <a:solidFill>
              <a:schemeClr val="accent2"/>
            </a:solidFill>
            <a:ln>
              <a:noFill/>
            </a:ln>
            <a:effectLst/>
          </c:spPr>
          <c:invertIfNegative val="0"/>
          <c:cat>
            <c:strRef>
              <c:f>'Health Facility 24'!$BH$12:$BH$14</c:f>
              <c:strCache>
                <c:ptCount val="3"/>
                <c:pt idx="0">
                  <c:v>Select indicator</c:v>
                </c:pt>
                <c:pt idx="1">
                  <c:v>Select indicator</c:v>
                </c:pt>
                <c:pt idx="2">
                  <c:v>Select indicator</c:v>
                </c:pt>
              </c:strCache>
            </c:strRef>
          </c:cat>
          <c:val>
            <c:numRef>
              <c:f>'Health Facility 24'!$BJ$12:$BJ$14</c:f>
              <c:numCache>
                <c:formatCode>General</c:formatCode>
                <c:ptCount val="3"/>
                <c:pt idx="0">
                  <c:v>0</c:v>
                </c:pt>
                <c:pt idx="1">
                  <c:v>0</c:v>
                </c:pt>
                <c:pt idx="2">
                  <c:v>0</c:v>
                </c:pt>
              </c:numCache>
            </c:numRef>
          </c:val>
          <c:extLst>
            <c:ext xmlns:c16="http://schemas.microsoft.com/office/drawing/2014/chart" uri="{C3380CC4-5D6E-409C-BE32-E72D297353CC}">
              <c16:uniqueId val="{00000001-87B3-4013-B4EF-5207888886A3}"/>
            </c:ext>
          </c:extLst>
        </c:ser>
        <c:ser>
          <c:idx val="2"/>
          <c:order val="2"/>
          <c:tx>
            <c:strRef>
              <c:f>'Health Facility 24'!$BK$11</c:f>
              <c:strCache>
                <c:ptCount val="1"/>
                <c:pt idx="0">
                  <c:v>Transcription errors</c:v>
                </c:pt>
              </c:strCache>
            </c:strRef>
          </c:tx>
          <c:spPr>
            <a:solidFill>
              <a:schemeClr val="accent3"/>
            </a:solidFill>
            <a:ln>
              <a:noFill/>
            </a:ln>
            <a:effectLst/>
          </c:spPr>
          <c:invertIfNegative val="0"/>
          <c:cat>
            <c:strRef>
              <c:f>'Health Facility 24'!$BH$12:$BH$14</c:f>
              <c:strCache>
                <c:ptCount val="3"/>
                <c:pt idx="0">
                  <c:v>Select indicator</c:v>
                </c:pt>
                <c:pt idx="1">
                  <c:v>Select indicator</c:v>
                </c:pt>
                <c:pt idx="2">
                  <c:v>Select indicator</c:v>
                </c:pt>
              </c:strCache>
            </c:strRef>
          </c:cat>
          <c:val>
            <c:numRef>
              <c:f>'Health Facility 24'!$BK$12:$BK$14</c:f>
              <c:numCache>
                <c:formatCode>General</c:formatCode>
                <c:ptCount val="3"/>
                <c:pt idx="0">
                  <c:v>0</c:v>
                </c:pt>
                <c:pt idx="1">
                  <c:v>0</c:v>
                </c:pt>
                <c:pt idx="2">
                  <c:v>0</c:v>
                </c:pt>
              </c:numCache>
            </c:numRef>
          </c:val>
          <c:extLst>
            <c:ext xmlns:c16="http://schemas.microsoft.com/office/drawing/2014/chart" uri="{C3380CC4-5D6E-409C-BE32-E72D297353CC}">
              <c16:uniqueId val="{00000002-87B3-4013-B4EF-5207888886A3}"/>
            </c:ext>
          </c:extLst>
        </c:ser>
        <c:ser>
          <c:idx val="3"/>
          <c:order val="3"/>
          <c:tx>
            <c:strRef>
              <c:f>'Health Facility 24'!$BL$11</c:f>
              <c:strCache>
                <c:ptCount val="1"/>
                <c:pt idx="0">
                  <c:v>Some documents were missing when the report was prepared</c:v>
                </c:pt>
              </c:strCache>
            </c:strRef>
          </c:tx>
          <c:spPr>
            <a:solidFill>
              <a:schemeClr val="accent4"/>
            </a:solidFill>
            <a:ln>
              <a:noFill/>
            </a:ln>
            <a:effectLst/>
          </c:spPr>
          <c:invertIfNegative val="0"/>
          <c:cat>
            <c:strRef>
              <c:f>'Health Facility 24'!$BH$12:$BH$14</c:f>
              <c:strCache>
                <c:ptCount val="3"/>
                <c:pt idx="0">
                  <c:v>Select indicator</c:v>
                </c:pt>
                <c:pt idx="1">
                  <c:v>Select indicator</c:v>
                </c:pt>
                <c:pt idx="2">
                  <c:v>Select indicator</c:v>
                </c:pt>
              </c:strCache>
            </c:strRef>
          </c:cat>
          <c:val>
            <c:numRef>
              <c:f>'Health Facility 24'!$BL$12:$BL$14</c:f>
              <c:numCache>
                <c:formatCode>General</c:formatCode>
                <c:ptCount val="3"/>
                <c:pt idx="0">
                  <c:v>0</c:v>
                </c:pt>
                <c:pt idx="1">
                  <c:v>0</c:v>
                </c:pt>
                <c:pt idx="2">
                  <c:v>0</c:v>
                </c:pt>
              </c:numCache>
            </c:numRef>
          </c:val>
          <c:extLst>
            <c:ext xmlns:c16="http://schemas.microsoft.com/office/drawing/2014/chart" uri="{C3380CC4-5D6E-409C-BE32-E72D297353CC}">
              <c16:uniqueId val="{00000003-87B3-4013-B4EF-5207888886A3}"/>
            </c:ext>
          </c:extLst>
        </c:ser>
        <c:ser>
          <c:idx val="4"/>
          <c:order val="4"/>
          <c:tx>
            <c:strRef>
              <c:f>'Health Facility 24'!$BM$11</c:f>
              <c:strCache>
                <c:ptCount val="1"/>
                <c:pt idx="0">
                  <c:v>Some documents are now missing</c:v>
                </c:pt>
              </c:strCache>
            </c:strRef>
          </c:tx>
          <c:spPr>
            <a:solidFill>
              <a:schemeClr val="accent5"/>
            </a:solidFill>
            <a:ln>
              <a:noFill/>
            </a:ln>
            <a:effectLst/>
          </c:spPr>
          <c:invertIfNegative val="0"/>
          <c:cat>
            <c:strRef>
              <c:f>'Health Facility 24'!$BH$12:$BH$14</c:f>
              <c:strCache>
                <c:ptCount val="3"/>
                <c:pt idx="0">
                  <c:v>Select indicator</c:v>
                </c:pt>
                <c:pt idx="1">
                  <c:v>Select indicator</c:v>
                </c:pt>
                <c:pt idx="2">
                  <c:v>Select indicator</c:v>
                </c:pt>
              </c:strCache>
            </c:strRef>
          </c:cat>
          <c:val>
            <c:numRef>
              <c:f>'Health Facility 24'!$BM$12:$BM$14</c:f>
              <c:numCache>
                <c:formatCode>General</c:formatCode>
                <c:ptCount val="3"/>
                <c:pt idx="0">
                  <c:v>0</c:v>
                </c:pt>
                <c:pt idx="1">
                  <c:v>0</c:v>
                </c:pt>
                <c:pt idx="2">
                  <c:v>0</c:v>
                </c:pt>
              </c:numCache>
            </c:numRef>
          </c:val>
          <c:extLst>
            <c:ext xmlns:c16="http://schemas.microsoft.com/office/drawing/2014/chart" uri="{C3380CC4-5D6E-409C-BE32-E72D297353CC}">
              <c16:uniqueId val="{00000004-87B3-4013-B4EF-5207888886A3}"/>
            </c:ext>
          </c:extLst>
        </c:ser>
        <c:ser>
          <c:idx val="5"/>
          <c:order val="5"/>
          <c:tx>
            <c:strRef>
              <c:f>'Health Facility 24'!$BN$11</c:f>
              <c:strCache>
                <c:ptCount val="1"/>
                <c:pt idx="0">
                  <c:v>Other</c:v>
                </c:pt>
              </c:strCache>
            </c:strRef>
          </c:tx>
          <c:spPr>
            <a:solidFill>
              <a:schemeClr val="accent6"/>
            </a:solidFill>
            <a:ln>
              <a:noFill/>
            </a:ln>
            <a:effectLst/>
          </c:spPr>
          <c:invertIfNegative val="0"/>
          <c:cat>
            <c:strRef>
              <c:f>'Health Facility 24'!$BH$12:$BH$14</c:f>
              <c:strCache>
                <c:ptCount val="3"/>
                <c:pt idx="0">
                  <c:v>Select indicator</c:v>
                </c:pt>
                <c:pt idx="1">
                  <c:v>Select indicator</c:v>
                </c:pt>
                <c:pt idx="2">
                  <c:v>Select indicator</c:v>
                </c:pt>
              </c:strCache>
            </c:strRef>
          </c:cat>
          <c:val>
            <c:numRef>
              <c:f>'Health Facility 24'!$BN$12:$BN$14</c:f>
              <c:numCache>
                <c:formatCode>General</c:formatCode>
                <c:ptCount val="3"/>
                <c:pt idx="0">
                  <c:v>0</c:v>
                </c:pt>
                <c:pt idx="1">
                  <c:v>0</c:v>
                </c:pt>
                <c:pt idx="2">
                  <c:v>0</c:v>
                </c:pt>
              </c:numCache>
            </c:numRef>
          </c:val>
          <c:extLst>
            <c:ext xmlns:c16="http://schemas.microsoft.com/office/drawing/2014/chart" uri="{C3380CC4-5D6E-409C-BE32-E72D297353CC}">
              <c16:uniqueId val="{00000005-87B3-4013-B4EF-5207888886A3}"/>
            </c:ext>
          </c:extLst>
        </c:ser>
        <c:dLbls>
          <c:showLegendKey val="0"/>
          <c:showVal val="0"/>
          <c:showCatName val="0"/>
          <c:showSerName val="0"/>
          <c:showPercent val="0"/>
          <c:showBubbleSize val="0"/>
        </c:dLbls>
        <c:gapWidth val="150"/>
        <c:overlap val="100"/>
        <c:axId val="627974328"/>
        <c:axId val="628018280"/>
      </c:barChart>
      <c:catAx>
        <c:axId val="627974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8280"/>
        <c:crosses val="autoZero"/>
        <c:auto val="1"/>
        <c:lblAlgn val="ctr"/>
        <c:lblOffset val="100"/>
        <c:noMultiLvlLbl val="0"/>
      </c:catAx>
      <c:valAx>
        <c:axId val="628018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328"/>
        <c:crosses val="autoZero"/>
        <c:crossBetween val="between"/>
      </c:valAx>
      <c:spPr>
        <a:noFill/>
        <a:ln>
          <a:noFill/>
        </a:ln>
        <a:effectLst/>
      </c:spPr>
    </c:plotArea>
    <c:legend>
      <c:legendPos val="b"/>
      <c:layout>
        <c:manualLayout>
          <c:xMode val="edge"/>
          <c:yMode val="edge"/>
          <c:x val="1.2985811320640939E-2"/>
          <c:y val="0.74020035624940428"/>
          <c:w val="0.98005241438193724"/>
          <c:h val="0.1986781554417571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1'!$AR$23</c:f>
          <c:strCache>
            <c:ptCount val="1"/>
            <c:pt idx="0">
              <c:v>Cross check 3</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'Health Facility 24'!$AR$23</c:f>
              <c:strCache>
                <c:ptCount val="1"/>
                <c:pt idx="0">
                  <c:v>Cross check 3</c:v>
                </c:pt>
              </c:strCache>
            </c:strRef>
          </c:tx>
          <c:spPr>
            <a:solidFill>
              <a:schemeClr val="accent1"/>
            </a:solidFill>
            <a:ln>
              <a:noFill/>
            </a:ln>
            <a:effectLst/>
          </c:spPr>
          <c:invertIfNegative val="0"/>
          <c:cat>
            <c:strRef>
              <c:f>'Health Facility 24'!$AO$23:$AO$23</c:f>
              <c:strCache>
                <c:ptCount val="1"/>
                <c:pt idx="0">
                  <c:v>C — Malaria case register : ACT stock management log (quality target:  &gt;=90%, &lt;=110%)</c:v>
                </c:pt>
              </c:strCache>
            </c:strRef>
          </c:cat>
          <c:val>
            <c:numRef>
              <c:f>'Health Facility 24'!$AP$23:$AP$23</c:f>
              <c:numCache>
                <c:formatCode>0.00</c:formatCode>
                <c:ptCount val="1"/>
                <c:pt idx="0">
                  <c:v>0</c:v>
                </c:pt>
              </c:numCache>
            </c:numRef>
          </c:val>
          <c:extLst>
            <c:ext xmlns:c16="http://schemas.microsoft.com/office/drawing/2014/chart" uri="{C3380CC4-5D6E-409C-BE32-E72D297353CC}">
              <c16:uniqueId val="{00000000-CAA9-4A16-9928-2AEA78E7342A}"/>
            </c:ext>
          </c:extLst>
        </c:ser>
        <c:dLbls>
          <c:showLegendKey val="0"/>
          <c:showVal val="0"/>
          <c:showCatName val="0"/>
          <c:showSerName val="0"/>
          <c:showPercent val="0"/>
          <c:showBubbleSize val="0"/>
        </c:dLbls>
        <c:gapWidth val="219"/>
        <c:overlap val="-27"/>
        <c:axId val="628014016"/>
        <c:axId val="627974656"/>
      </c:barChart>
      <c:catAx>
        <c:axId val="6280140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7974656"/>
        <c:crosses val="autoZero"/>
        <c:auto val="1"/>
        <c:lblAlgn val="ctr"/>
        <c:lblOffset val="100"/>
        <c:noMultiLvlLbl val="0"/>
      </c:catAx>
      <c:valAx>
        <c:axId val="6279746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0140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'Health Facility 1'!$AN$25</c:f>
          <c:strCache>
            <c:ptCount val="1"/>
            <c:pt idx="0">
              <c:v>Consistency over time: Select type: Select indicator</c:v>
            </c:pt>
          </c:strCache>
        </c:strRef>
      </c:tx>
      <c:layout>
        <c:manualLayout>
          <c:xMode val="edge"/>
          <c:yMode val="edge"/>
          <c:x val="0.1501012236499974"/>
          <c:y val="3.2941163604549434E-2"/>
        </c:manualLayout>
      </c:layout>
      <c:overlay val="0"/>
      <c:txPr>
        <a:bodyPr/>
        <a:lstStyle/>
        <a:p>
          <a:pPr>
            <a:defRPr sz="1200"/>
          </a:pPr>
          <a:endParaRPr lang="en-US"/>
        </a:p>
      </c:txPr>
    </c:title>
    <c:autoTitleDeleted val="0"/>
    <c:plotArea>
      <c:layout>
        <c:manualLayout>
          <c:layoutTarget val="inner"/>
          <c:xMode val="edge"/>
          <c:yMode val="edge"/>
          <c:x val="0.17783208169972128"/>
          <c:y val="0.1765267648382112"/>
          <c:w val="0.72905333133663286"/>
          <c:h val="0.62941387108559743"/>
        </c:manualLayout>
      </c:layout>
      <c:lineChart>
        <c:grouping val="standard"/>
        <c:varyColors val="0"/>
        <c:ser>
          <c:idx val="0"/>
          <c:order val="0"/>
          <c:tx>
            <c:strRef>
              <c:f>'Health Facility 24'!$AN$25</c:f>
              <c:strCache>
                <c:ptCount val="1"/>
                <c:pt idx="0">
                  <c:v>Consistency over time: Select type: Select indicator</c:v>
                </c:pt>
              </c:strCache>
            </c:strRef>
          </c:tx>
          <c:cat>
            <c:strRef>
              <c:f>'Health Facility 24'!$AN$26:$AQ$26</c:f>
              <c:strCache>
                <c:ptCount val="4"/>
                <c:pt idx="0">
                  <c:v>-</c:v>
                </c:pt>
                <c:pt idx="1">
                  <c:v>-</c:v>
                </c:pt>
                <c:pt idx="2">
                  <c:v>-</c:v>
                </c:pt>
                <c:pt idx="3">
                  <c:v>-</c:v>
                </c:pt>
              </c:strCache>
            </c:strRef>
          </c:cat>
          <c:val>
            <c:numRef>
              <c:f>'Health Facility 24'!$AN$27:$AQ$27</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338F-49B4-AB81-A9D77ED217A9}"/>
            </c:ext>
          </c:extLst>
        </c:ser>
        <c:dLbls>
          <c:showLegendKey val="0"/>
          <c:showVal val="0"/>
          <c:showCatName val="0"/>
          <c:showSerName val="0"/>
          <c:showPercent val="0"/>
          <c:showBubbleSize val="0"/>
        </c:dLbls>
        <c:marker val="1"/>
        <c:smooth val="0"/>
        <c:axId val="131668992"/>
        <c:axId val="131683456"/>
      </c:lineChart>
      <c:catAx>
        <c:axId val="131668992"/>
        <c:scaling>
          <c:orientation val="minMax"/>
        </c:scaling>
        <c:delete val="0"/>
        <c:axPos val="b"/>
        <c:title>
          <c:tx>
            <c:rich>
              <a:bodyPr/>
              <a:lstStyle/>
              <a:p>
                <a:pPr>
                  <a:defRPr sz="1100"/>
                </a:pPr>
                <a:r>
                  <a:rPr lang="en-US" sz="1100"/>
                  <a:t>Months</a:t>
                </a:r>
              </a:p>
            </c:rich>
          </c:tx>
          <c:layout>
            <c:manualLayout>
              <c:xMode val="edge"/>
              <c:yMode val="edge"/>
              <c:x val="0.53039810055550729"/>
              <c:y val="0.91103906147290603"/>
            </c:manualLayout>
          </c:layout>
          <c:overlay val="0"/>
        </c:title>
        <c:numFmt formatCode="mmm\-yy" sourceLinked="0"/>
        <c:majorTickMark val="out"/>
        <c:minorTickMark val="none"/>
        <c:tickLblPos val="nextTo"/>
        <c:txPr>
          <a:bodyPr/>
          <a:lstStyle/>
          <a:p>
            <a:pPr>
              <a:defRPr sz="1100"/>
            </a:pPr>
            <a:endParaRPr lang="en-US"/>
          </a:p>
        </c:txPr>
        <c:crossAx val="131683456"/>
        <c:crosses val="autoZero"/>
        <c:auto val="0"/>
        <c:lblAlgn val="ctr"/>
        <c:lblOffset val="100"/>
        <c:noMultiLvlLbl val="0"/>
      </c:catAx>
      <c:valAx>
        <c:axId val="131683456"/>
        <c:scaling>
          <c:orientation val="minMax"/>
          <c:min val="0"/>
        </c:scaling>
        <c:delete val="0"/>
        <c:axPos val="l"/>
        <c:majorGridlines/>
        <c:title>
          <c:tx>
            <c:rich>
              <a:bodyPr rot="-5400000" vert="horz"/>
              <a:lstStyle/>
              <a:p>
                <a:pPr>
                  <a:defRPr sz="1100"/>
                </a:pPr>
                <a:r>
                  <a:rPr lang="en-US" sz="1100"/>
                  <a:t>Indicator value</a:t>
                </a:r>
              </a:p>
            </c:rich>
          </c:tx>
          <c:layout>
            <c:manualLayout>
              <c:xMode val="edge"/>
              <c:yMode val="edge"/>
              <c:x val="2.6966208991344678E-2"/>
              <c:y val="0.34100913316165155"/>
            </c:manualLayout>
          </c:layout>
          <c:overlay val="0"/>
        </c:title>
        <c:numFmt formatCode="General" sourceLinked="1"/>
        <c:majorTickMark val="out"/>
        <c:minorTickMark val="none"/>
        <c:tickLblPos val="nextTo"/>
        <c:crossAx val="131668992"/>
        <c:crosses val="autoZero"/>
        <c:crossBetween val="midCat"/>
      </c:valAx>
    </c:plotArea>
    <c:plotVisOnly val="1"/>
    <c:dispBlanksAs val="gap"/>
    <c:showDLblsOverMax val="0"/>
  </c:chart>
  <c:printSettings>
    <c:headerFooter/>
    <c:pageMargins b="0.75" l="0.7" r="0.7" t="0.75" header="0.3" footer="0.3"/>
    <c:pageSetup/>
  </c:printSettings>
</c:chartSpace>
</file>

<file path=xl/charts/chart1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Analysis!$C$106</c:f>
          <c:strCache>
            <c:ptCount val="1"/>
            <c:pt idx="0">
              <c:v>Data Element Completeness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4456036745406818E-2"/>
          <c:y val="0.17171296296296296"/>
          <c:w val="0.83465354330708663"/>
          <c:h val="0.67003098571011954"/>
        </c:manualLayout>
      </c:layout>
      <c:barChart>
        <c:barDir val="col"/>
        <c:grouping val="clustered"/>
        <c:varyColors val="0"/>
        <c:ser>
          <c:idx val="0"/>
          <c:order val="0"/>
          <c:spPr>
            <a:solidFill>
              <a:schemeClr val="accent1"/>
            </a:solidFill>
            <a:ln>
              <a:noFill/>
            </a:ln>
            <a:effectLst/>
          </c:spPr>
          <c:invertIfNegative val="0"/>
          <c:cat>
            <c:strRef>
              <c:f>Analysis!$C$107:$C$113</c:f>
              <c:strCache>
                <c:ptCount val="7"/>
                <c:pt idx="0">
                  <c:v>Unique ID</c:v>
                </c:pt>
                <c:pt idx="1">
                  <c:v>Visit date </c:v>
                </c:pt>
                <c:pt idx="2">
                  <c:v>Client name</c:v>
                </c:pt>
                <c:pt idx="3">
                  <c:v>Age</c:v>
                </c:pt>
                <c:pt idx="4">
                  <c:v>Diagnosis (any type)</c:v>
                </c:pt>
                <c:pt idx="5">
                  <c:v>Treatment given</c:v>
                </c:pt>
                <c:pt idx="6">
                  <c:v>% of source documents  with no missing data</c:v>
                </c:pt>
              </c:strCache>
            </c:strRef>
          </c:cat>
          <c:val>
            <c:numRef>
              <c:f>Analysis!$D$107:$D$113</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BCDC-4021-90AB-EF1569641322}"/>
            </c:ext>
          </c:extLst>
        </c:ser>
        <c:dLbls>
          <c:showLegendKey val="0"/>
          <c:showVal val="0"/>
          <c:showCatName val="0"/>
          <c:showSerName val="0"/>
          <c:showPercent val="0"/>
          <c:showBubbleSize val="0"/>
        </c:dLbls>
        <c:gapWidth val="219"/>
        <c:overlap val="-27"/>
        <c:axId val="876658984"/>
        <c:axId val="876660296"/>
      </c:barChart>
      <c:catAx>
        <c:axId val="8766589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6660296"/>
        <c:crosses val="autoZero"/>
        <c:auto val="1"/>
        <c:lblAlgn val="ctr"/>
        <c:lblOffset val="100"/>
        <c:noMultiLvlLbl val="0"/>
      </c:catAx>
      <c:valAx>
        <c:axId val="8766602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66589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Analysis!$C$85</c:f>
          <c:strCache>
            <c:ptCount val="1"/>
            <c:pt idx="0">
              <c:v>Overall VF for priority indicators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Analysis!$D$86</c:f>
              <c:strCache>
                <c:ptCount val="1"/>
                <c:pt idx="0">
                  <c:v>VF Monthly Report</c:v>
                </c:pt>
              </c:strCache>
            </c:strRef>
          </c:tx>
          <c:spPr>
            <a:solidFill>
              <a:schemeClr val="accent1"/>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Analysis!$D$87:$D$91</c:f>
              <c:numCache>
                <c:formatCode>0.00</c:formatCode>
                <c:ptCount val="5"/>
                <c:pt idx="0">
                  <c:v>0</c:v>
                </c:pt>
                <c:pt idx="1">
                  <c:v>0</c:v>
                </c:pt>
                <c:pt idx="2">
                  <c:v>0</c:v>
                </c:pt>
                <c:pt idx="3">
                  <c:v>0.91795838352718206</c:v>
                </c:pt>
                <c:pt idx="4">
                  <c:v>0.94289587866851909</c:v>
                </c:pt>
              </c:numCache>
            </c:numRef>
          </c:val>
          <c:extLst>
            <c:ext xmlns:c16="http://schemas.microsoft.com/office/drawing/2014/chart" uri="{C3380CC4-5D6E-409C-BE32-E72D297353CC}">
              <c16:uniqueId val="{00000000-F93F-491B-9121-5A8E96E2F884}"/>
            </c:ext>
          </c:extLst>
        </c:ser>
        <c:ser>
          <c:idx val="1"/>
          <c:order val="1"/>
          <c:tx>
            <c:strRef>
              <c:f>Analysis!$E$86</c:f>
              <c:strCache>
                <c:ptCount val="1"/>
                <c:pt idx="0">
                  <c:v>VF HMIS</c:v>
                </c:pt>
              </c:strCache>
            </c:strRef>
          </c:tx>
          <c:spPr>
            <a:solidFill>
              <a:schemeClr val="accent2"/>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Analysis!$E$87:$E$91</c:f>
              <c:numCache>
                <c:formatCode>0.00</c:formatCode>
                <c:ptCount val="5"/>
                <c:pt idx="0">
                  <c:v>0</c:v>
                </c:pt>
                <c:pt idx="1">
                  <c:v>0</c:v>
                </c:pt>
                <c:pt idx="2">
                  <c:v>0</c:v>
                </c:pt>
                <c:pt idx="3">
                  <c:v>0.94152796911799985</c:v>
                </c:pt>
                <c:pt idx="4">
                  <c:v>0.94626048555615339</c:v>
                </c:pt>
              </c:numCache>
            </c:numRef>
          </c:val>
          <c:extLst>
            <c:ext xmlns:c16="http://schemas.microsoft.com/office/drawing/2014/chart" uri="{C3380CC4-5D6E-409C-BE32-E72D297353CC}">
              <c16:uniqueId val="{00000001-F93F-491B-9121-5A8E96E2F884}"/>
            </c:ext>
          </c:extLst>
        </c:ser>
        <c:dLbls>
          <c:showLegendKey val="0"/>
          <c:showVal val="0"/>
          <c:showCatName val="0"/>
          <c:showSerName val="0"/>
          <c:showPercent val="0"/>
          <c:showBubbleSize val="0"/>
        </c:dLbls>
        <c:gapWidth val="219"/>
        <c:axId val="1013193408"/>
        <c:axId val="1013148800"/>
      </c:barChart>
      <c:scatterChart>
        <c:scatterStyle val="lineMarker"/>
        <c:varyColors val="0"/>
        <c:ser>
          <c:idx val="2"/>
          <c:order val="2"/>
          <c:tx>
            <c:strRef>
              <c:f>Analysis!$G$86</c:f>
              <c:strCache>
                <c:ptCount val="1"/>
                <c:pt idx="0">
                  <c:v>Target</c:v>
                </c:pt>
              </c:strCache>
            </c:strRef>
          </c:tx>
          <c:spPr>
            <a:ln w="28575" cap="rnd">
              <a:noFill/>
              <a:round/>
            </a:ln>
            <a:effectLst/>
          </c:spPr>
          <c:marker>
            <c:symbol val="none"/>
          </c:marker>
          <c:errBars>
            <c:errDir val="y"/>
            <c:errBarType val="both"/>
            <c:errValType val="cust"/>
            <c:noEndCap val="0"/>
            <c:plus>
              <c:numRef>
                <c:f>Analysis!$F$87</c:f>
                <c:numCache>
                  <c:formatCode>General</c:formatCode>
                  <c:ptCount val="1"/>
                  <c:pt idx="0">
                    <c:v>0.25</c:v>
                  </c:pt>
                </c:numCache>
              </c:numRef>
            </c:plus>
            <c:minus>
              <c:numRef>
                <c:f>Analysis!$F$87</c:f>
                <c:numCache>
                  <c:formatCode>General</c:formatCode>
                  <c:ptCount val="1"/>
                  <c:pt idx="0">
                    <c:v>0.25</c:v>
                  </c:pt>
                </c:numCache>
              </c:numRef>
            </c:minus>
            <c:spPr>
              <a:noFill/>
              <a:ln w="9525" cap="flat" cmpd="sng" algn="ctr">
                <a:solidFill>
                  <a:schemeClr val="bg2">
                    <a:lumMod val="50000"/>
                  </a:schemeClr>
                </a:solidFill>
                <a:round/>
              </a:ln>
              <a:effectLst/>
            </c:spPr>
          </c:errBars>
          <c:errBars>
            <c:errDir val="x"/>
            <c:errBarType val="both"/>
            <c:errValType val="cust"/>
            <c:noEndCap val="0"/>
            <c:plus>
              <c:numLit>
                <c:formatCode>General</c:formatCode>
                <c:ptCount val="1"/>
                <c:pt idx="0">
                  <c:v>0.5</c:v>
                </c:pt>
              </c:numLit>
            </c:plus>
            <c:minus>
              <c:numLit>
                <c:formatCode>General</c:formatCode>
                <c:ptCount val="1"/>
                <c:pt idx="0">
                  <c:v>0.5</c:v>
                </c:pt>
              </c:numLit>
            </c:minus>
            <c:spPr>
              <a:noFill/>
              <a:ln w="9525" cap="flat" cmpd="sng" algn="ctr">
                <a:noFill/>
                <a:round/>
              </a:ln>
              <a:effectLst/>
            </c:spPr>
          </c:errBars>
          <c:xVal>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xVal>
          <c:yVal>
            <c:numRef>
              <c:f>Analysis!$G$87:$G$91</c:f>
              <c:numCache>
                <c:formatCode>0%</c:formatCode>
                <c:ptCount val="5"/>
                <c:pt idx="0">
                  <c:v>1</c:v>
                </c:pt>
                <c:pt idx="1">
                  <c:v>1</c:v>
                </c:pt>
                <c:pt idx="2">
                  <c:v>1</c:v>
                </c:pt>
                <c:pt idx="3">
                  <c:v>1</c:v>
                </c:pt>
                <c:pt idx="4">
                  <c:v>1</c:v>
                </c:pt>
              </c:numCache>
            </c:numRef>
          </c:yVal>
          <c:smooth val="0"/>
          <c:extLst>
            <c:ext xmlns:c16="http://schemas.microsoft.com/office/drawing/2014/chart" uri="{C3380CC4-5D6E-409C-BE32-E72D297353CC}">
              <c16:uniqueId val="{00000004-F93F-491B-9121-5A8E96E2F884}"/>
            </c:ext>
          </c:extLst>
        </c:ser>
        <c:dLbls>
          <c:showLegendKey val="0"/>
          <c:showVal val="0"/>
          <c:showCatName val="0"/>
          <c:showSerName val="0"/>
          <c:showPercent val="0"/>
          <c:showBubbleSize val="0"/>
        </c:dLbls>
        <c:axId val="1013193408"/>
        <c:axId val="1013148800"/>
      </c:scatterChart>
      <c:catAx>
        <c:axId val="1013193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3148800"/>
        <c:crosses val="autoZero"/>
        <c:auto val="1"/>
        <c:lblAlgn val="ctr"/>
        <c:lblOffset val="100"/>
        <c:noMultiLvlLbl val="0"/>
      </c:catAx>
      <c:valAx>
        <c:axId val="101314880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3193408"/>
        <c:crosses val="autoZero"/>
        <c:crossBetween val="between"/>
      </c:valAx>
      <c:spPr>
        <a:noFill/>
        <a:ln>
          <a:noFill/>
        </a:ln>
        <a:effectLst/>
      </c:spPr>
    </c:plotArea>
    <c:legend>
      <c:legendPos val="b"/>
      <c:legendEntry>
        <c:idx val="2"/>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Analysis!$BS$38</c:f>
          <c:strCache>
            <c:ptCount val="1"/>
            <c:pt idx="0">
              <c:v>Distribution of reasons for discrepancy, by indicator</c:v>
            </c:pt>
          </c:strCache>
        </c:strRef>
      </c:tx>
      <c:overlay val="0"/>
      <c:spPr>
        <a:noFill/>
        <a:ln>
          <a:noFill/>
        </a:ln>
        <a:effectLst/>
      </c:spPr>
      <c:txPr>
        <a:bodyPr rot="0" spcFirstLastPara="1" vertOverflow="ellipsis" vert="horz" wrap="square" anchor="ctr" anchorCtr="1"/>
        <a:lstStyle/>
        <a:p>
          <a:pPr>
            <a:defRPr sz="18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5.8433688940047579E-2"/>
          <c:y val="0.13711795893870976"/>
          <c:w val="0.92537901957851165"/>
          <c:h val="0.57705069756694038"/>
        </c:manualLayout>
      </c:layout>
      <c:barChart>
        <c:barDir val="col"/>
        <c:grouping val="percentStacked"/>
        <c:varyColors val="0"/>
        <c:ser>
          <c:idx val="0"/>
          <c:order val="0"/>
          <c:tx>
            <c:strRef>
              <c:f>Analysis!$CA$40</c:f>
              <c:strCache>
                <c:ptCount val="1"/>
                <c:pt idx="0">
                  <c:v>No discrepancy</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Analysis!$CA$41:$CA$45</c:f>
              <c:numCache>
                <c:formatCode>General</c:formatCode>
                <c:ptCount val="5"/>
                <c:pt idx="0">
                  <c:v>1</c:v>
                </c:pt>
                <c:pt idx="1">
                  <c:v>1</c:v>
                </c:pt>
                <c:pt idx="2">
                  <c:v>0</c:v>
                </c:pt>
                <c:pt idx="3">
                  <c:v>5</c:v>
                </c:pt>
                <c:pt idx="4">
                  <c:v>0</c:v>
                </c:pt>
              </c:numCache>
            </c:numRef>
          </c:val>
          <c:extLst>
            <c:ext xmlns:c16="http://schemas.microsoft.com/office/drawing/2014/chart" uri="{C3380CC4-5D6E-409C-BE32-E72D297353CC}">
              <c16:uniqueId val="{00000000-5128-4F35-9D68-3719E94E7A2A}"/>
            </c:ext>
          </c:extLst>
        </c:ser>
        <c:ser>
          <c:idx val="1"/>
          <c:order val="1"/>
          <c:tx>
            <c:strRef>
              <c:f>Analysis!$CB$40</c:f>
              <c:strCache>
                <c:ptCount val="1"/>
                <c:pt idx="0">
                  <c:v>Arithematic errors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Analysis!$CB$41:$CB$45</c:f>
              <c:numCache>
                <c:formatCode>General</c:formatCode>
                <c:ptCount val="5"/>
                <c:pt idx="0">
                  <c:v>1</c:v>
                </c:pt>
                <c:pt idx="1">
                  <c:v>0</c:v>
                </c:pt>
                <c:pt idx="2">
                  <c:v>0</c:v>
                </c:pt>
                <c:pt idx="3">
                  <c:v>2</c:v>
                </c:pt>
                <c:pt idx="4">
                  <c:v>4</c:v>
                </c:pt>
              </c:numCache>
            </c:numRef>
          </c:val>
          <c:extLst>
            <c:ext xmlns:c16="http://schemas.microsoft.com/office/drawing/2014/chart" uri="{C3380CC4-5D6E-409C-BE32-E72D297353CC}">
              <c16:uniqueId val="{00000001-5128-4F35-9D68-3719E94E7A2A}"/>
            </c:ext>
          </c:extLst>
        </c:ser>
        <c:ser>
          <c:idx val="2"/>
          <c:order val="2"/>
          <c:tx>
            <c:strRef>
              <c:f>Analysis!$CC$40</c:f>
              <c:strCache>
                <c:ptCount val="1"/>
                <c:pt idx="0">
                  <c:v>Transcription errors</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Analysis!$CC$41:$CC$45</c:f>
              <c:numCache>
                <c:formatCode>General</c:formatCode>
                <c:ptCount val="5"/>
                <c:pt idx="0">
                  <c:v>1</c:v>
                </c:pt>
                <c:pt idx="1">
                  <c:v>1</c:v>
                </c:pt>
                <c:pt idx="2">
                  <c:v>0</c:v>
                </c:pt>
                <c:pt idx="3">
                  <c:v>2</c:v>
                </c:pt>
                <c:pt idx="4">
                  <c:v>3</c:v>
                </c:pt>
              </c:numCache>
            </c:numRef>
          </c:val>
          <c:extLst>
            <c:ext xmlns:c16="http://schemas.microsoft.com/office/drawing/2014/chart" uri="{C3380CC4-5D6E-409C-BE32-E72D297353CC}">
              <c16:uniqueId val="{00000002-5128-4F35-9D68-3719E94E7A2A}"/>
            </c:ext>
          </c:extLst>
        </c:ser>
        <c:ser>
          <c:idx val="3"/>
          <c:order val="3"/>
          <c:tx>
            <c:strRef>
              <c:f>Analysis!$CD$40</c:f>
              <c:strCache>
                <c:ptCount val="1"/>
                <c:pt idx="0">
                  <c:v>Some documents were missing when the report was prepared</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Analysis!$CD$41:$CD$45</c:f>
              <c:numCache>
                <c:formatCode>General</c:formatCode>
                <c:ptCount val="5"/>
                <c:pt idx="0">
                  <c:v>0</c:v>
                </c:pt>
                <c:pt idx="1">
                  <c:v>1</c:v>
                </c:pt>
                <c:pt idx="2">
                  <c:v>0</c:v>
                </c:pt>
                <c:pt idx="3">
                  <c:v>4</c:v>
                </c:pt>
                <c:pt idx="4">
                  <c:v>2</c:v>
                </c:pt>
              </c:numCache>
            </c:numRef>
          </c:val>
          <c:extLst>
            <c:ext xmlns:c16="http://schemas.microsoft.com/office/drawing/2014/chart" uri="{C3380CC4-5D6E-409C-BE32-E72D297353CC}">
              <c16:uniqueId val="{00000003-5128-4F35-9D68-3719E94E7A2A}"/>
            </c:ext>
          </c:extLst>
        </c:ser>
        <c:ser>
          <c:idx val="4"/>
          <c:order val="4"/>
          <c:tx>
            <c:strRef>
              <c:f>Analysis!$CE$40</c:f>
              <c:strCache>
                <c:ptCount val="1"/>
                <c:pt idx="0">
                  <c:v>Some documents are now missing</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Analysis!$CE$41:$CE$45</c:f>
              <c:numCache>
                <c:formatCode>General</c:formatCode>
                <c:ptCount val="5"/>
                <c:pt idx="0">
                  <c:v>0</c:v>
                </c:pt>
                <c:pt idx="1">
                  <c:v>0</c:v>
                </c:pt>
                <c:pt idx="2">
                  <c:v>0</c:v>
                </c:pt>
                <c:pt idx="3">
                  <c:v>2</c:v>
                </c:pt>
                <c:pt idx="4">
                  <c:v>6</c:v>
                </c:pt>
              </c:numCache>
            </c:numRef>
          </c:val>
          <c:extLst>
            <c:ext xmlns:c16="http://schemas.microsoft.com/office/drawing/2014/chart" uri="{C3380CC4-5D6E-409C-BE32-E72D297353CC}">
              <c16:uniqueId val="{00000004-5128-4F35-9D68-3719E94E7A2A}"/>
            </c:ext>
          </c:extLst>
        </c:ser>
        <c:ser>
          <c:idx val="5"/>
          <c:order val="5"/>
          <c:tx>
            <c:strRef>
              <c:f>Analysis!$CF$40</c:f>
              <c:strCache>
                <c:ptCount val="1"/>
                <c:pt idx="0">
                  <c:v>Other</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Analysis!$CF$41:$CF$45</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5128-4F35-9D68-3719E94E7A2A}"/>
            </c:ext>
          </c:extLst>
        </c:ser>
        <c:dLbls>
          <c:dLblPos val="inEnd"/>
          <c:showLegendKey val="0"/>
          <c:showVal val="1"/>
          <c:showCatName val="0"/>
          <c:showSerName val="0"/>
          <c:showPercent val="0"/>
          <c:showBubbleSize val="0"/>
        </c:dLbls>
        <c:gapWidth val="150"/>
        <c:overlap val="100"/>
        <c:axId val="1002414512"/>
        <c:axId val="1002415824"/>
      </c:barChart>
      <c:catAx>
        <c:axId val="1002414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crossAx val="1002415824"/>
        <c:crosses val="autoZero"/>
        <c:auto val="1"/>
        <c:lblAlgn val="ctr"/>
        <c:lblOffset val="100"/>
        <c:noMultiLvlLbl val="0"/>
      </c:catAx>
      <c:valAx>
        <c:axId val="1002415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crossAx val="10024145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Analysis!$D$69</c:f>
          <c:strCache>
            <c:ptCount val="1"/>
            <c:pt idx="0">
              <c:v>1. Select type:  Select indicator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254668166479191"/>
          <c:y val="0.25968127490039844"/>
          <c:w val="0.81116760404949384"/>
          <c:h val="0.50098252658656717"/>
        </c:manualLayout>
      </c:layout>
      <c:barChart>
        <c:barDir val="col"/>
        <c:grouping val="clustered"/>
        <c:varyColors val="0"/>
        <c:ser>
          <c:idx val="2"/>
          <c:order val="0"/>
          <c:tx>
            <c:strRef>
              <c:f>Analysis!$D$70</c:f>
              <c:strCache>
                <c:ptCount val="1"/>
                <c:pt idx="0">
                  <c:v>VF Monthly Report</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Analysis!$D$71:$D$78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6-7D56-4D2B-8872-33A129C52FED}"/>
            </c:ext>
          </c:extLst>
        </c:ser>
        <c:ser>
          <c:idx val="3"/>
          <c:order val="1"/>
          <c:tx>
            <c:strRef>
              <c:f>Analysis!$E$70</c:f>
              <c:strCache>
                <c:ptCount val="1"/>
                <c:pt idx="0">
                  <c:v>VF HMIS</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Analysis!$E$71:$E$78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7-7D56-4D2B-8872-33A129C52FED}"/>
            </c:ext>
          </c:extLst>
        </c:ser>
        <c:dLbls>
          <c:showLegendKey val="0"/>
          <c:showVal val="0"/>
          <c:showCatName val="0"/>
          <c:showSerName val="0"/>
          <c:showPercent val="0"/>
          <c:showBubbleSize val="0"/>
        </c:dLbls>
        <c:gapWidth val="219"/>
        <c:axId val="941202776"/>
        <c:axId val="941202120"/>
      </c:barChart>
      <c:catAx>
        <c:axId val="941202776"/>
        <c:scaling>
          <c:orientation val="minMax"/>
        </c:scaling>
        <c:delete val="0"/>
        <c:axPos val="b"/>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(1)'!$Y$2</c:f>
              <c:strCache>
                <c:ptCount val="1"/>
                <c:pt idx="0">
                  <c:v>Number of health facilities</c:v>
                </c:pt>
              </c:strCache>
            </c:strRef>
          </c:tx>
          <c:layout>
            <c:manualLayout>
              <c:xMode val="edge"/>
              <c:yMode val="edge"/>
              <c:x val="1.750000287073538E-2"/>
              <c:y val="0.20167877073618226"/>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layout>
        <c:manualLayout>
          <c:xMode val="edge"/>
          <c:yMode val="edge"/>
          <c:x val="0.31865430821147356"/>
          <c:y val="0.88709131976032873"/>
          <c:w val="0.37562167371091698"/>
          <c:h val="7.2043479624807852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ln>
      <a:solidFill>
        <a:schemeClr val="dk1"/>
      </a:solidFill>
    </a:ln>
  </c:spPr>
  <c:txPr>
    <a:bodyPr/>
    <a:lstStyle/>
    <a:p>
      <a:pPr>
        <a:defRPr/>
      </a:pPr>
      <a:endParaRPr lang="en-US"/>
    </a:p>
  </c:txPr>
  <c:printSettings>
    <c:headerFooter/>
    <c:pageMargins b="0.75" l="0.7" r="0.7" t="0.75" header="0.3" footer="0.3"/>
    <c:pageSetup/>
  </c:printSettings>
</c:chartSpace>
</file>

<file path=xl/charts/chart1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Analysis!$P$39</c:f>
          <c:strCache>
            <c:ptCount val="1"/>
            <c:pt idx="0">
              <c:v>Cross Check C</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6361513825666385"/>
          <c:y val="0.14776897065877298"/>
          <c:w val="0.80151524341464664"/>
          <c:h val="0.61572061854020721"/>
        </c:manualLayout>
      </c:layout>
      <c:barChart>
        <c:barDir val="col"/>
        <c:grouping val="clustered"/>
        <c:varyColors val="0"/>
        <c:ser>
          <c:idx val="2"/>
          <c:order val="0"/>
          <c:tx>
            <c:strRef>
              <c:f>Analysis!$P$41</c:f>
              <c:strCache>
                <c:ptCount val="1"/>
                <c:pt idx="0">
                  <c:v>C — Malaria case register : ACT stock management log
 (quality target:  &gt;=90%, &lt;=110%)</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Analysis!$N$71:$N$78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E5E2-4DEB-BE12-31FC3EAAFEE3}"/>
            </c:ext>
          </c:extLst>
        </c:ser>
        <c:dLbls>
          <c:showLegendKey val="0"/>
          <c:showVal val="0"/>
          <c:showCatName val="0"/>
          <c:showSerName val="0"/>
          <c:showPercent val="0"/>
          <c:showBubbleSize val="0"/>
        </c:dLbls>
        <c:gapWidth val="219"/>
        <c:axId val="941202776"/>
        <c:axId val="941202120"/>
      </c:barChart>
      <c:catAx>
        <c:axId val="941202776"/>
        <c:scaling>
          <c:orientation val="minMax"/>
        </c:scaling>
        <c:delete val="0"/>
        <c:axPos val="b"/>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(1)'!$Y$2</c:f>
              <c:strCache>
                <c:ptCount val="1"/>
                <c:pt idx="0">
                  <c:v>Number of health facilities</c:v>
                </c:pt>
              </c:strCache>
            </c:strRef>
          </c:tx>
          <c:layout>
            <c:manualLayout>
              <c:xMode val="edge"/>
              <c:yMode val="edge"/>
              <c:x val="1.4577259475218658E-2"/>
              <c:y val="0.2693364421680299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ln>
      <a:solidFill>
        <a:schemeClr val="dk1"/>
      </a:solidFill>
    </a:ln>
  </c:spPr>
  <c:txPr>
    <a:bodyPr/>
    <a:lstStyle/>
    <a:p>
      <a:pPr>
        <a:defRPr/>
      </a:pPr>
      <a:endParaRPr lang="en-US"/>
    </a:p>
  </c:txPr>
  <c:printSettings>
    <c:headerFooter/>
    <c:pageMargins b="0.75" l="0.7" r="0.7" t="0.75" header="0.3" footer="0.3"/>
    <c:pageSetup/>
  </c:printSettings>
</c:chartSpace>
</file>

<file path=xl/charts/chart1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Analysis!$C$98</c:f>
          <c:strCache>
            <c:ptCount val="1"/>
            <c:pt idx="0">
              <c:v>Completeness  &amp; timeliness of data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0659808911081237"/>
          <c:y val="0.19597868764964047"/>
          <c:w val="0.84001426310544924"/>
          <c:h val="0.53089242162594363"/>
        </c:manualLayout>
      </c:layout>
      <c:barChart>
        <c:barDir val="col"/>
        <c:grouping val="clustered"/>
        <c:varyColors val="0"/>
        <c:ser>
          <c:idx val="0"/>
          <c:order val="0"/>
          <c:tx>
            <c:strRef>
              <c:f>Analysis!$D$98</c:f>
              <c:strCache>
                <c:ptCount val="1"/>
                <c:pt idx="0">
                  <c:v>value</c:v>
                </c:pt>
              </c:strCache>
            </c:strRef>
          </c:tx>
          <c:spPr>
            <a:solidFill>
              <a:schemeClr val="accent1"/>
            </a:solidFill>
            <a:ln>
              <a:noFill/>
            </a:ln>
            <a:effectLst/>
          </c:spPr>
          <c:invertIfNegative val="0"/>
          <c:cat>
            <c:strRef>
              <c:f>Analysis!$C$99:$C$101</c:f>
              <c:strCache>
                <c:ptCount val="3"/>
                <c:pt idx="0">
                  <c:v>Completeness of monthly report</c:v>
                </c:pt>
                <c:pt idx="1">
                  <c:v>Timeliness of monthly reports</c:v>
                </c:pt>
                <c:pt idx="2">
                  <c:v>% of source documents  with no missing data</c:v>
                </c:pt>
              </c:strCache>
            </c:strRef>
          </c:cat>
          <c:val>
            <c:numRef>
              <c:f>Analysis!$D$99:$D$101</c:f>
              <c:numCache>
                <c:formatCode>0%</c:formatCode>
                <c:ptCount val="3"/>
                <c:pt idx="0">
                  <c:v>0</c:v>
                </c:pt>
                <c:pt idx="1">
                  <c:v>0</c:v>
                </c:pt>
                <c:pt idx="2">
                  <c:v>0</c:v>
                </c:pt>
              </c:numCache>
            </c:numRef>
          </c:val>
          <c:extLst>
            <c:ext xmlns:c16="http://schemas.microsoft.com/office/drawing/2014/chart" uri="{C3380CC4-5D6E-409C-BE32-E72D297353CC}">
              <c16:uniqueId val="{00000006-9596-4BE4-B462-07E89C183A8D}"/>
            </c:ext>
          </c:extLst>
        </c:ser>
        <c:dLbls>
          <c:showLegendKey val="0"/>
          <c:showVal val="0"/>
          <c:showCatName val="0"/>
          <c:showSerName val="0"/>
          <c:showPercent val="0"/>
          <c:showBubbleSize val="0"/>
        </c:dLbls>
        <c:gapWidth val="219"/>
        <c:axId val="1047495600"/>
        <c:axId val="1047492976"/>
      </c:barChart>
      <c:lineChart>
        <c:grouping val="standard"/>
        <c:varyColors val="0"/>
        <c:ser>
          <c:idx val="1"/>
          <c:order val="1"/>
          <c:tx>
            <c:strRef>
              <c:f>Analysis!$E$98</c:f>
              <c:strCache>
                <c:ptCount val="1"/>
                <c:pt idx="0">
                  <c:v>Target</c:v>
                </c:pt>
              </c:strCache>
            </c:strRef>
          </c:tx>
          <c:spPr>
            <a:ln w="19050" cap="rnd">
              <a:solidFill>
                <a:schemeClr val="bg2">
                  <a:lumMod val="50000"/>
                </a:schemeClr>
              </a:solidFill>
              <a:prstDash val="sysDash"/>
              <a:round/>
            </a:ln>
            <a:effectLst/>
          </c:spPr>
          <c:marker>
            <c:symbol val="none"/>
          </c:marker>
          <c:val>
            <c:numRef>
              <c:f>Analysis!$E$99:$E$101</c:f>
              <c:numCache>
                <c:formatCode>0%</c:formatCode>
                <c:ptCount val="3"/>
                <c:pt idx="0">
                  <c:v>0.9</c:v>
                </c:pt>
                <c:pt idx="1">
                  <c:v>0.9</c:v>
                </c:pt>
                <c:pt idx="2">
                  <c:v>0.9</c:v>
                </c:pt>
              </c:numCache>
            </c:numRef>
          </c:val>
          <c:smooth val="0"/>
          <c:extLst>
            <c:ext xmlns:c16="http://schemas.microsoft.com/office/drawing/2014/chart" uri="{C3380CC4-5D6E-409C-BE32-E72D297353CC}">
              <c16:uniqueId val="{00000007-9596-4BE4-B462-07E89C183A8D}"/>
            </c:ext>
          </c:extLst>
        </c:ser>
        <c:dLbls>
          <c:showLegendKey val="0"/>
          <c:showVal val="0"/>
          <c:showCatName val="0"/>
          <c:showSerName val="0"/>
          <c:showPercent val="0"/>
          <c:showBubbleSize val="0"/>
        </c:dLbls>
        <c:marker val="1"/>
        <c:smooth val="0"/>
        <c:axId val="1047495600"/>
        <c:axId val="1047492976"/>
      </c:lineChart>
      <c:catAx>
        <c:axId val="104749560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crossAx val="1047492976"/>
        <c:crosses val="autoZero"/>
        <c:auto val="1"/>
        <c:lblAlgn val="ctr"/>
        <c:lblOffset val="100"/>
        <c:noMultiLvlLbl val="0"/>
      </c:catAx>
      <c:valAx>
        <c:axId val="1047492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cross"/>
        <c:minorTickMark val="none"/>
        <c:tickLblPos val="nextTo"/>
        <c:spPr>
          <a:noFill/>
          <a:ln>
            <a:solidFill>
              <a:schemeClr val="dk1"/>
            </a:solid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47495600"/>
        <c:crosses val="autoZero"/>
        <c:crossBetween val="between"/>
        <c:majorUnit val="0.2"/>
      </c:valAx>
      <c:spPr>
        <a:noFill/>
        <a:ln>
          <a:noFill/>
        </a:ln>
        <a:effectLst/>
      </c:spPr>
    </c:plotArea>
    <c:legend>
      <c:legendPos val="b"/>
      <c:legendEntry>
        <c:idx val="0"/>
        <c:delete val="1"/>
      </c:legendEntry>
      <c:layout>
        <c:manualLayout>
          <c:xMode val="edge"/>
          <c:yMode val="edge"/>
          <c:x val="0"/>
          <c:y val="0.86422089216050946"/>
          <c:w val="1"/>
          <c:h val="0.121670214514949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Analysis!$C$106</c:f>
          <c:strCache>
            <c:ptCount val="1"/>
            <c:pt idx="0">
              <c:v>Data Element Completeness (8 sites)</c:v>
            </c:pt>
          </c:strCache>
        </c:strRef>
      </c:tx>
      <c:layout>
        <c:manualLayout>
          <c:xMode val="edge"/>
          <c:yMode val="edge"/>
          <c:x val="0.19116810673992921"/>
          <c:y val="2.7150238758381042E-2"/>
        </c:manualLayout>
      </c:layout>
      <c:overlay val="0"/>
      <c:spPr>
        <a:noFill/>
        <a:ln>
          <a:noFill/>
        </a:ln>
        <a:effectLst/>
      </c:spPr>
      <c:txPr>
        <a:bodyPr rot="0" spcFirstLastPara="1" vertOverflow="ellipsis" vert="horz" wrap="square" anchor="ctr" anchorCtr="1"/>
        <a:lstStyle/>
        <a:p>
          <a:pPr>
            <a:defRPr sz="1400" b="1" i="0" u="none" strike="noStrike" kern="1200" cap="none" spc="0" normalizeH="0" baseline="0">
              <a:solidFill>
                <a:schemeClr val="dk1"/>
              </a:solidFill>
              <a:latin typeface="+mn-lt"/>
              <a:ea typeface="+mn-ea"/>
              <a:cs typeface="+mn-cs"/>
            </a:defRPr>
          </a:pPr>
          <a:endParaRPr lang="en-US"/>
        </a:p>
      </c:txPr>
    </c:title>
    <c:autoTitleDeleted val="0"/>
    <c:plotArea>
      <c:layout>
        <c:manualLayout>
          <c:layoutTarget val="inner"/>
          <c:xMode val="edge"/>
          <c:yMode val="edge"/>
          <c:x val="7.0567147856517937E-2"/>
          <c:y val="0.17171296296296296"/>
          <c:w val="0.86987346138294042"/>
          <c:h val="0.54503098571011943"/>
        </c:manualLayout>
      </c:layout>
      <c:barChart>
        <c:barDir val="col"/>
        <c:grouping val="clustered"/>
        <c:varyColors val="0"/>
        <c:ser>
          <c:idx val="0"/>
          <c:order val="0"/>
          <c:spPr>
            <a:solidFill>
              <a:schemeClr val="accent1"/>
            </a:solidFill>
            <a:ln>
              <a:noFill/>
            </a:ln>
            <a:effectLst/>
          </c:spPr>
          <c:invertIfNegative val="0"/>
          <c:cat>
            <c:strRef>
              <c:f>Analysis!$C$107:$C$113</c:f>
              <c:strCache>
                <c:ptCount val="7"/>
                <c:pt idx="0">
                  <c:v>Unique ID</c:v>
                </c:pt>
                <c:pt idx="1">
                  <c:v>Visit date </c:v>
                </c:pt>
                <c:pt idx="2">
                  <c:v>Client name</c:v>
                </c:pt>
                <c:pt idx="3">
                  <c:v>Age</c:v>
                </c:pt>
                <c:pt idx="4">
                  <c:v>Diagnosis (any type)</c:v>
                </c:pt>
                <c:pt idx="5">
                  <c:v>Treatment given</c:v>
                </c:pt>
                <c:pt idx="6">
                  <c:v>% of source documents  with no missing data</c:v>
                </c:pt>
              </c:strCache>
            </c:strRef>
          </c:cat>
          <c:val>
            <c:numRef>
              <c:f>Analysis!$D$107:$D$113</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7157-42F6-9B50-AF891EF3BB16}"/>
            </c:ext>
          </c:extLst>
        </c:ser>
        <c:dLbls>
          <c:showLegendKey val="0"/>
          <c:showVal val="0"/>
          <c:showCatName val="0"/>
          <c:showSerName val="0"/>
          <c:showPercent val="0"/>
          <c:showBubbleSize val="0"/>
        </c:dLbls>
        <c:gapWidth val="267"/>
        <c:overlap val="-43"/>
        <c:axId val="876658984"/>
        <c:axId val="876660296"/>
      </c:barChart>
      <c:catAx>
        <c:axId val="876658984"/>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800" b="0" i="0" u="none" strike="noStrike" kern="1200" cap="none" spc="0" normalizeH="0" baseline="0">
                <a:solidFill>
                  <a:schemeClr val="dk1"/>
                </a:solidFill>
                <a:latin typeface="+mn-lt"/>
                <a:ea typeface="+mn-ea"/>
                <a:cs typeface="+mn-cs"/>
              </a:defRPr>
            </a:pPr>
            <a:endParaRPr lang="en-US"/>
          </a:p>
        </c:txPr>
        <c:crossAx val="876660296"/>
        <c:crosses val="autoZero"/>
        <c:auto val="1"/>
        <c:lblAlgn val="ctr"/>
        <c:lblOffset val="100"/>
        <c:noMultiLvlLbl val="0"/>
      </c:catAx>
      <c:valAx>
        <c:axId val="876660296"/>
        <c:scaling>
          <c:orientation val="minMax"/>
        </c:scaling>
        <c:delete val="0"/>
        <c:axPos val="l"/>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658984"/>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Analysis!$L$83</c:f>
          <c:strCache>
            <c:ptCount val="1"/>
            <c:pt idx="0">
              <c:v>Cross Checks A &amp; B</c:v>
            </c:pt>
          </c:strCache>
        </c:strRef>
      </c:tx>
      <c:layout>
        <c:manualLayout>
          <c:xMode val="edge"/>
          <c:yMode val="edge"/>
          <c:x val="0.34649681528662418"/>
          <c:y val="3.330708661417322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2934450072721801"/>
          <c:y val="0.23932038834951455"/>
          <c:w val="0.83562365213902401"/>
          <c:h val="0.41770124608210379"/>
        </c:manualLayout>
      </c:layout>
      <c:barChart>
        <c:barDir val="col"/>
        <c:grouping val="clustered"/>
        <c:varyColors val="0"/>
        <c:ser>
          <c:idx val="0"/>
          <c:order val="0"/>
          <c:tx>
            <c:strRef>
              <c:f>Analysis!$M$84</c:f>
              <c:strCache>
                <c:ptCount val="1"/>
                <c:pt idx="0">
                  <c:v>A — Malaria case register : Laboratory register
 (quality target = 90%)</c:v>
                </c:pt>
              </c:strCache>
            </c:strRef>
          </c:tx>
          <c:spPr>
            <a:solidFill>
              <a:schemeClr val="accent1"/>
            </a:solidFill>
            <a:ln>
              <a:noFill/>
            </a:ln>
            <a:effectLst/>
          </c:spPr>
          <c:invertIfNegative val="0"/>
          <c:cat>
            <c:strRef>
              <c:f>Analysis!$L$85:$L$92</c:f>
              <c:strCache>
                <c:ptCount val="8"/>
                <c:pt idx="0">
                  <c:v>&lt;=30</c:v>
                </c:pt>
                <c:pt idx="1">
                  <c:v>31-40</c:v>
                </c:pt>
                <c:pt idx="2">
                  <c:v>41-50</c:v>
                </c:pt>
                <c:pt idx="3">
                  <c:v>51-60</c:v>
                </c:pt>
                <c:pt idx="4">
                  <c:v>61-70</c:v>
                </c:pt>
                <c:pt idx="5">
                  <c:v>71-80</c:v>
                </c:pt>
                <c:pt idx="6">
                  <c:v>81-90</c:v>
                </c:pt>
                <c:pt idx="7">
                  <c:v>91-100</c:v>
                </c:pt>
              </c:strCache>
            </c:strRef>
          </c:cat>
          <c:val>
            <c:numRef>
              <c:f>Analysis!$M$85:$M$92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C7F4-4430-B952-37BB16409232}"/>
            </c:ext>
          </c:extLst>
        </c:ser>
        <c:ser>
          <c:idx val="1"/>
          <c:order val="1"/>
          <c:tx>
            <c:strRef>
              <c:f>Analysis!$N$84</c:f>
              <c:strCache>
                <c:ptCount val="1"/>
                <c:pt idx="0">
                  <c:v>B — Malaria case register : Pharmacy dispensation log 
(quality target = 90%)</c:v>
                </c:pt>
              </c:strCache>
            </c:strRef>
          </c:tx>
          <c:spPr>
            <a:solidFill>
              <a:schemeClr val="accent2"/>
            </a:solidFill>
            <a:ln>
              <a:noFill/>
            </a:ln>
            <a:effectLst/>
          </c:spPr>
          <c:invertIfNegative val="0"/>
          <c:cat>
            <c:strRef>
              <c:f>Analysis!$L$85:$L$92</c:f>
              <c:strCache>
                <c:ptCount val="8"/>
                <c:pt idx="0">
                  <c:v>&lt;=30</c:v>
                </c:pt>
                <c:pt idx="1">
                  <c:v>31-40</c:v>
                </c:pt>
                <c:pt idx="2">
                  <c:v>41-50</c:v>
                </c:pt>
                <c:pt idx="3">
                  <c:v>51-60</c:v>
                </c:pt>
                <c:pt idx="4">
                  <c:v>61-70</c:v>
                </c:pt>
                <c:pt idx="5">
                  <c:v>71-80</c:v>
                </c:pt>
                <c:pt idx="6">
                  <c:v>81-90</c:v>
                </c:pt>
                <c:pt idx="7">
                  <c:v>91-100</c:v>
                </c:pt>
              </c:strCache>
            </c:strRef>
          </c:cat>
          <c:val>
            <c:numRef>
              <c:f>Analysis!$N$85:$N$92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C7F4-4430-B952-37BB16409232}"/>
            </c:ext>
          </c:extLst>
        </c:ser>
        <c:dLbls>
          <c:showLegendKey val="0"/>
          <c:showVal val="0"/>
          <c:showCatName val="0"/>
          <c:showSerName val="0"/>
          <c:showPercent val="0"/>
          <c:showBubbleSize val="0"/>
        </c:dLbls>
        <c:gapWidth val="219"/>
        <c:overlap val="-27"/>
        <c:axId val="1020656432"/>
        <c:axId val="1020647904"/>
      </c:barChart>
      <c:catAx>
        <c:axId val="1020656432"/>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r>
                  <a:rPr lang="en-US" sz="900"/>
                  <a:t>Percent</a:t>
                </a:r>
              </a:p>
            </c:rich>
          </c:tx>
          <c:layout>
            <c:manualLayout>
              <c:xMode val="edge"/>
              <c:yMode val="edge"/>
              <c:x val="0.47024549877125232"/>
              <c:y val="0.7599258466478099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20647904"/>
        <c:crosses val="autoZero"/>
        <c:auto val="1"/>
        <c:lblAlgn val="ctr"/>
        <c:lblOffset val="100"/>
        <c:noMultiLvlLbl val="0"/>
      </c:catAx>
      <c:valAx>
        <c:axId val="1020647904"/>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(1)'!$Y$2</c:f>
              <c:strCache>
                <c:ptCount val="1"/>
                <c:pt idx="0">
                  <c:v>Number of health facilities</c:v>
                </c:pt>
              </c:strCache>
            </c:strRef>
          </c:tx>
          <c:layout>
            <c:manualLayout>
              <c:xMode val="edge"/>
              <c:yMode val="edge"/>
              <c:x val="1.6624203821656056E-2"/>
              <c:y val="0.2393203883495145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20656432"/>
        <c:crosses val="autoZero"/>
        <c:crossBetween val="between"/>
      </c:valAx>
      <c:spPr>
        <a:noFill/>
        <a:ln>
          <a:noFill/>
        </a:ln>
        <a:effectLst/>
      </c:spPr>
    </c:plotArea>
    <c:legend>
      <c:legendPos val="b"/>
      <c:layout>
        <c:manualLayout>
          <c:xMode val="edge"/>
          <c:yMode val="edge"/>
          <c:x val="9.4071919354029795E-3"/>
          <c:y val="0.83189587951991439"/>
          <c:w val="0.97481618937760173"/>
          <c:h val="0.1681041204800856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Analysis!$C$118</c:f>
          <c:strCache>
            <c:ptCount val="1"/>
            <c:pt idx="0">
              <c:v>Adequacy of source documents (8 sites)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8.1312030763596416E-2"/>
          <c:y val="0.18067498769719489"/>
          <c:w val="0.89310657388756642"/>
          <c:h val="0.48768779757349945"/>
        </c:manualLayout>
      </c:layout>
      <c:barChart>
        <c:barDir val="col"/>
        <c:grouping val="clustered"/>
        <c:varyColors val="0"/>
        <c:ser>
          <c:idx val="0"/>
          <c:order val="0"/>
          <c:tx>
            <c:strRef>
              <c:f>Analysis!$D$118</c:f>
              <c:strCache>
                <c:ptCount val="1"/>
                <c:pt idx="0">
                  <c:v>Source Documents Available (across data sources)</c:v>
                </c:pt>
              </c:strCache>
            </c:strRef>
          </c:tx>
          <c:spPr>
            <a:solidFill>
              <a:schemeClr val="accent1"/>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Analysis!$D$119:$D$125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2A99-40B5-AC6E-8BD13D6EF221}"/>
            </c:ext>
          </c:extLst>
        </c:ser>
        <c:ser>
          <c:idx val="1"/>
          <c:order val="1"/>
          <c:tx>
            <c:strRef>
              <c:f>Analysis!$E$118</c:f>
              <c:strCache>
                <c:ptCount val="1"/>
                <c:pt idx="0">
                  <c:v>Source Documents Up-to-date (across data sources)</c:v>
                </c:pt>
              </c:strCache>
            </c:strRef>
          </c:tx>
          <c:spPr>
            <a:solidFill>
              <a:schemeClr val="accent2"/>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Analysis!$E$119:$E$125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2A99-40B5-AC6E-8BD13D6EF221}"/>
            </c:ext>
          </c:extLst>
        </c:ser>
        <c:ser>
          <c:idx val="2"/>
          <c:order val="2"/>
          <c:tx>
            <c:strRef>
              <c:f>Analysis!$F$118</c:f>
              <c:strCache>
                <c:ptCount val="1"/>
                <c:pt idx="0">
                  <c:v>Source Documents are Standard Issue (across data sources)</c:v>
                </c:pt>
              </c:strCache>
            </c:strRef>
          </c:tx>
          <c:spPr>
            <a:solidFill>
              <a:schemeClr val="accent3"/>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Analysis!$F$119:$F$125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2A99-40B5-AC6E-8BD13D6EF221}"/>
            </c:ext>
          </c:extLst>
        </c:ser>
        <c:dLbls>
          <c:showLegendKey val="0"/>
          <c:showVal val="0"/>
          <c:showCatName val="0"/>
          <c:showSerName val="0"/>
          <c:showPercent val="0"/>
          <c:showBubbleSize val="0"/>
        </c:dLbls>
        <c:gapWidth val="219"/>
        <c:overlap val="-27"/>
        <c:axId val="1038817896"/>
        <c:axId val="1038817568"/>
      </c:barChart>
      <c:catAx>
        <c:axId val="1038817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700" b="0" i="0" u="none" strike="noStrike" kern="1200" baseline="0">
                <a:solidFill>
                  <a:schemeClr val="dk1"/>
                </a:solidFill>
                <a:latin typeface="+mn-lt"/>
                <a:ea typeface="+mn-ea"/>
                <a:cs typeface="+mn-cs"/>
              </a:defRPr>
            </a:pPr>
            <a:endParaRPr lang="en-US"/>
          </a:p>
        </c:txPr>
        <c:crossAx val="1038817568"/>
        <c:crosses val="autoZero"/>
        <c:auto val="1"/>
        <c:lblAlgn val="ctr"/>
        <c:lblOffset val="100"/>
        <c:noMultiLvlLbl val="0"/>
      </c:catAx>
      <c:valAx>
        <c:axId val="10388175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38817896"/>
        <c:crosses val="autoZero"/>
        <c:crossBetween val="between"/>
      </c:valAx>
      <c:spPr>
        <a:noFill/>
        <a:ln>
          <a:noFill/>
        </a:ln>
        <a:effectLst/>
      </c:spPr>
    </c:plotArea>
    <c:legend>
      <c:legendPos val="b"/>
      <c:layout>
        <c:manualLayout>
          <c:xMode val="edge"/>
          <c:yMode val="edge"/>
          <c:x val="2.4101812854788494E-2"/>
          <c:y val="0.84838034481607927"/>
          <c:w val="0.95644735396447533"/>
          <c:h val="0.12239210257720273"/>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Analysis!$C$128</c:f>
          <c:strCache>
            <c:ptCount val="1"/>
            <c:pt idx="0">
              <c:v>Adequacy of source documents across data sources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1649580823788347"/>
          <c:y val="0.20292134831460673"/>
          <c:w val="0.82662726782738882"/>
          <c:h val="0.61999557639564717"/>
        </c:manualLayout>
      </c:layout>
      <c:barChart>
        <c:barDir val="col"/>
        <c:grouping val="clustered"/>
        <c:varyColors val="0"/>
        <c:ser>
          <c:idx val="0"/>
          <c:order val="0"/>
          <c:tx>
            <c:strRef>
              <c:f>Analysis!$C$128</c:f>
              <c:strCache>
                <c:ptCount val="1"/>
                <c:pt idx="0">
                  <c:v>Adequacy of source documents across data sources (8 sites)</c:v>
                </c:pt>
              </c:strCache>
            </c:strRef>
          </c:tx>
          <c:spPr>
            <a:solidFill>
              <a:schemeClr val="accent1"/>
            </a:solidFill>
            <a:ln>
              <a:noFill/>
            </a:ln>
            <a:effectLst/>
          </c:spPr>
          <c:invertIfNegative val="0"/>
          <c:cat>
            <c:strRef>
              <c:f>Analysis!$C$129:$C$131</c:f>
              <c:strCache>
                <c:ptCount val="3"/>
                <c:pt idx="0">
                  <c:v>Available</c:v>
                </c:pt>
                <c:pt idx="1">
                  <c:v>Up-to-date</c:v>
                </c:pt>
                <c:pt idx="2">
                  <c:v>Standard forms</c:v>
                </c:pt>
              </c:strCache>
            </c:strRef>
          </c:cat>
          <c:val>
            <c:numRef>
              <c:f>Analysis!$D$129:$D$131</c:f>
              <c:numCache>
                <c:formatCode>0%</c:formatCode>
                <c:ptCount val="3"/>
                <c:pt idx="0">
                  <c:v>0</c:v>
                </c:pt>
                <c:pt idx="1">
                  <c:v>0</c:v>
                </c:pt>
                <c:pt idx="2">
                  <c:v>0</c:v>
                </c:pt>
              </c:numCache>
            </c:numRef>
          </c:val>
          <c:extLst>
            <c:ext xmlns:c16="http://schemas.microsoft.com/office/drawing/2014/chart" uri="{C3380CC4-5D6E-409C-BE32-E72D297353CC}">
              <c16:uniqueId val="{0000000C-C657-473E-923D-5C21429A7A1E}"/>
            </c:ext>
          </c:extLst>
        </c:ser>
        <c:dLbls>
          <c:showLegendKey val="0"/>
          <c:showVal val="0"/>
          <c:showCatName val="0"/>
          <c:showSerName val="0"/>
          <c:showPercent val="0"/>
          <c:showBubbleSize val="0"/>
        </c:dLbls>
        <c:gapWidth val="182"/>
        <c:axId val="941176864"/>
        <c:axId val="941186704"/>
      </c:barChart>
      <c:lineChart>
        <c:grouping val="standard"/>
        <c:varyColors val="0"/>
        <c:ser>
          <c:idx val="1"/>
          <c:order val="1"/>
          <c:tx>
            <c:strRef>
              <c:f>Analysis!$E$128</c:f>
              <c:strCache>
                <c:ptCount val="1"/>
                <c:pt idx="0">
                  <c:v>Target</c:v>
                </c:pt>
              </c:strCache>
            </c:strRef>
          </c:tx>
          <c:spPr>
            <a:ln w="19050" cap="rnd">
              <a:solidFill>
                <a:schemeClr val="bg2">
                  <a:lumMod val="50000"/>
                </a:schemeClr>
              </a:solidFill>
              <a:prstDash val="sysDash"/>
              <a:round/>
            </a:ln>
            <a:effectLst/>
          </c:spPr>
          <c:marker>
            <c:symbol val="none"/>
          </c:marker>
          <c:val>
            <c:numRef>
              <c:f>Analysis!$E$129:$E$131</c:f>
              <c:numCache>
                <c:formatCode>0%</c:formatCode>
                <c:ptCount val="3"/>
                <c:pt idx="0">
                  <c:v>0.9</c:v>
                </c:pt>
                <c:pt idx="1">
                  <c:v>0.9</c:v>
                </c:pt>
                <c:pt idx="2">
                  <c:v>0.9</c:v>
                </c:pt>
              </c:numCache>
            </c:numRef>
          </c:val>
          <c:smooth val="0"/>
          <c:extLst>
            <c:ext xmlns:c16="http://schemas.microsoft.com/office/drawing/2014/chart" uri="{C3380CC4-5D6E-409C-BE32-E72D297353CC}">
              <c16:uniqueId val="{0000000D-C657-473E-923D-5C21429A7A1E}"/>
            </c:ext>
          </c:extLst>
        </c:ser>
        <c:dLbls>
          <c:showLegendKey val="0"/>
          <c:showVal val="0"/>
          <c:showCatName val="0"/>
          <c:showSerName val="0"/>
          <c:showPercent val="0"/>
          <c:showBubbleSize val="0"/>
        </c:dLbls>
        <c:marker val="1"/>
        <c:smooth val="0"/>
        <c:axId val="941176864"/>
        <c:axId val="941186704"/>
      </c:lineChart>
      <c:catAx>
        <c:axId val="94117686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crossAx val="941186704"/>
        <c:crosses val="autoZero"/>
        <c:auto val="1"/>
        <c:lblAlgn val="ctr"/>
        <c:lblOffset val="100"/>
        <c:tickMarkSkip val="1"/>
        <c:noMultiLvlLbl val="0"/>
      </c:catAx>
      <c:valAx>
        <c:axId val="9411867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cross"/>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941176864"/>
        <c:crosses val="autoZero"/>
        <c:crossBetween val="between"/>
        <c:majorUnit val="0.2"/>
      </c:valAx>
      <c:spPr>
        <a:noFill/>
        <a:ln>
          <a:noFill/>
        </a:ln>
        <a:effectLst/>
      </c:spPr>
    </c:plotArea>
    <c:legend>
      <c:legendPos val="b"/>
      <c:legendEntry>
        <c:idx val="0"/>
        <c:delete val="1"/>
      </c:legendEntry>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cap="none" spc="0" normalizeH="0" baseline="0">
              <a:solidFill>
                <a:schemeClr val="dk1"/>
              </a:solidFill>
              <a:latin typeface="+mn-lt"/>
              <a:ea typeface="+mn-ea"/>
              <a:cs typeface="+mn-cs"/>
            </a:defRPr>
          </a:pPr>
          <a:endParaRPr lang="en-US"/>
        </a:p>
      </c:txPr>
    </c:title>
    <c:autoTitleDeleted val="0"/>
    <c:plotArea>
      <c:layout>
        <c:manualLayout>
          <c:layoutTarget val="inner"/>
          <c:xMode val="edge"/>
          <c:yMode val="edge"/>
          <c:x val="4.2359883774198241E-2"/>
          <c:y val="0.1495325015034237"/>
          <c:w val="0.93601211712906873"/>
          <c:h val="0.67083048261166511"/>
        </c:manualLayout>
      </c:layout>
      <c:barChart>
        <c:barDir val="col"/>
        <c:grouping val="clustered"/>
        <c:varyColors val="0"/>
        <c:ser>
          <c:idx val="0"/>
          <c:order val="0"/>
          <c:tx>
            <c:strRef>
              <c:f>Analysis!$R$38</c:f>
              <c:strCache>
                <c:ptCount val="1"/>
                <c:pt idx="0">
                  <c:v>System Assessment (8 sites)</c:v>
                </c:pt>
              </c:strCache>
            </c:strRef>
          </c:tx>
          <c:spPr>
            <a:solidFill>
              <a:schemeClr val="accent1"/>
            </a:solidFill>
            <a:ln>
              <a:noFill/>
            </a:ln>
            <a:effectLst/>
          </c:spPr>
          <c:invertIfNegative val="0"/>
          <c:cat>
            <c:strRef>
              <c:f>Analysis!$R$37:$AD$37</c:f>
              <c:strCache>
                <c:ptCount val="12"/>
                <c:pt idx="0">
                  <c:v>staff to enter/ compile reports</c:v>
                </c:pt>
                <c:pt idx="1">
                  <c:v>staff to review quality</c:v>
                </c:pt>
                <c:pt idx="2">
                  <c:v>written guidelines</c:v>
                </c:pt>
                <c:pt idx="3">
                  <c:v>stock of blank forms</c:v>
                </c:pt>
                <c:pt idx="4">
                  <c:v>stock out of forms</c:v>
                </c:pt>
                <c:pt idx="5">
                  <c:v>standard register</c:v>
                </c:pt>
                <c:pt idx="6">
                  <c:v>patient history easily found</c:v>
                </c:pt>
                <c:pt idx="7">
                  <c:v>archives properly maintained</c:v>
                </c:pt>
                <c:pt idx="8">
                  <c:v>accuracte demographics</c:v>
                </c:pt>
                <c:pt idx="9">
                  <c:v>established targets</c:v>
                </c:pt>
                <c:pt idx="10">
                  <c:v>up-to-date display</c:v>
                </c:pt>
                <c:pt idx="11">
                  <c:v>chart of disease incidence</c:v>
                </c:pt>
              </c:strCache>
            </c:strRef>
          </c:cat>
          <c:val>
            <c:numRef>
              <c:f>Analysis!$R$70:$AC$70</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FC49-4BD2-9F26-0419FC0A5ECA}"/>
            </c:ext>
          </c:extLst>
        </c:ser>
        <c:dLbls>
          <c:showLegendKey val="0"/>
          <c:showVal val="0"/>
          <c:showCatName val="0"/>
          <c:showSerName val="0"/>
          <c:showPercent val="0"/>
          <c:showBubbleSize val="0"/>
        </c:dLbls>
        <c:gapWidth val="267"/>
        <c:overlap val="-43"/>
        <c:axId val="781827648"/>
        <c:axId val="781817152"/>
      </c:barChart>
      <c:catAx>
        <c:axId val="781827648"/>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000" b="0" i="0" u="none" strike="noStrike" kern="1200" cap="none" spc="0" normalizeH="0" baseline="0">
                <a:solidFill>
                  <a:schemeClr val="dk1"/>
                </a:solidFill>
                <a:latin typeface="+mn-lt"/>
                <a:ea typeface="+mn-ea"/>
                <a:cs typeface="+mn-cs"/>
              </a:defRPr>
            </a:pPr>
            <a:endParaRPr lang="en-US"/>
          </a:p>
        </c:txPr>
        <c:crossAx val="781817152"/>
        <c:crosses val="autoZero"/>
        <c:auto val="1"/>
        <c:lblAlgn val="ctr"/>
        <c:lblOffset val="100"/>
        <c:noMultiLvlLbl val="0"/>
      </c:catAx>
      <c:valAx>
        <c:axId val="781817152"/>
        <c:scaling>
          <c:orientation val="minMax"/>
        </c:scaling>
        <c:delete val="0"/>
        <c:axPos val="l"/>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781827648"/>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spc="0" baseline="0">
              <a:solidFill>
                <a:schemeClr val="dk1"/>
              </a:solidFill>
              <a:latin typeface="+mn-lt"/>
              <a:ea typeface="+mn-ea"/>
              <a:cs typeface="+mn-cs"/>
            </a:defRPr>
          </a:pPr>
          <a:endParaRPr lang="en-US"/>
        </a:p>
      </c:txPr>
    </c:title>
    <c:autoTitleDeleted val="0"/>
    <c:plotArea>
      <c:layout/>
      <c:barChart>
        <c:barDir val="col"/>
        <c:grouping val="clustered"/>
        <c:varyColors val="0"/>
        <c:ser>
          <c:idx val="0"/>
          <c:order val="0"/>
          <c:tx>
            <c:strRef>
              <c:f>Analysis!$AD$39</c:f>
              <c:strCache>
                <c:ptCount val="1"/>
                <c:pt idx="0">
                  <c:v>Percent of all items present - System Assessment (8 sites)</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[0]!SystemAssessment</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7214-4C7F-8AC7-B369419A660B}"/>
            </c:ext>
          </c:extLst>
        </c:ser>
        <c:dLbls>
          <c:showLegendKey val="0"/>
          <c:showVal val="0"/>
          <c:showCatName val="0"/>
          <c:showSerName val="0"/>
          <c:showPercent val="0"/>
          <c:showBubbleSize val="0"/>
        </c:dLbls>
        <c:gapWidth val="219"/>
        <c:overlap val="-27"/>
        <c:axId val="1015815360"/>
        <c:axId val="1015809128"/>
      </c:barChart>
      <c:catAx>
        <c:axId val="10158153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15809128"/>
        <c:crosses val="autoZero"/>
        <c:auto val="1"/>
        <c:lblAlgn val="ctr"/>
        <c:lblOffset val="100"/>
        <c:noMultiLvlLbl val="0"/>
      </c:catAx>
      <c:valAx>
        <c:axId val="101580912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5815360"/>
        <c:crosses val="autoZero"/>
        <c:crossBetween val="between"/>
      </c:valAx>
      <c:spPr>
        <a:no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Analysis!$BS$38</c:f>
          <c:strCache>
            <c:ptCount val="1"/>
            <c:pt idx="0">
              <c:v>Distribution of reasons for discrepancy, by indicator</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7.2593026001591635E-2"/>
          <c:y val="0.16905401794835526"/>
          <c:w val="0.90272420349513804"/>
          <c:h val="0.50107030034419353"/>
        </c:manualLayout>
      </c:layout>
      <c:barChart>
        <c:barDir val="col"/>
        <c:grouping val="percentStacked"/>
        <c:varyColors val="0"/>
        <c:ser>
          <c:idx val="0"/>
          <c:order val="0"/>
          <c:tx>
            <c:strRef>
              <c:f>Analysis!$CA$40:$CA$40</c:f>
              <c:strCache>
                <c:ptCount val="1"/>
                <c:pt idx="0">
                  <c:v>No discrepancy</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c:f>
              <c:strCache>
                <c:ptCount val="1"/>
                <c:pt idx="0">
                  <c:v>Select indicator</c:v>
                </c:pt>
              </c:strCache>
            </c:strRef>
          </c:cat>
          <c:val>
            <c:numRef>
              <c:f>Analysis!$CA$41:$CA$41</c:f>
              <c:numCache>
                <c:formatCode>General</c:formatCode>
                <c:ptCount val="1"/>
                <c:pt idx="0">
                  <c:v>1</c:v>
                </c:pt>
              </c:numCache>
            </c:numRef>
          </c:val>
          <c:extLst>
            <c:ext xmlns:c16="http://schemas.microsoft.com/office/drawing/2014/chart" uri="{C3380CC4-5D6E-409C-BE32-E72D297353CC}">
              <c16:uniqueId val="{00000000-37B5-4006-9B95-DEB18E694FF8}"/>
            </c:ext>
          </c:extLst>
        </c:ser>
        <c:ser>
          <c:idx val="1"/>
          <c:order val="1"/>
          <c:tx>
            <c:strRef>
              <c:f>Analysis!$CB$40:$CB$40</c:f>
              <c:strCache>
                <c:ptCount val="1"/>
                <c:pt idx="0">
                  <c:v>Arithematic errors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c:f>
              <c:strCache>
                <c:ptCount val="1"/>
                <c:pt idx="0">
                  <c:v>Select indicator</c:v>
                </c:pt>
              </c:strCache>
            </c:strRef>
          </c:cat>
          <c:val>
            <c:numRef>
              <c:f>Analysis!$CB$41:$CB$41</c:f>
              <c:numCache>
                <c:formatCode>General</c:formatCode>
                <c:ptCount val="1"/>
                <c:pt idx="0">
                  <c:v>1</c:v>
                </c:pt>
              </c:numCache>
            </c:numRef>
          </c:val>
          <c:extLst>
            <c:ext xmlns:c16="http://schemas.microsoft.com/office/drawing/2014/chart" uri="{C3380CC4-5D6E-409C-BE32-E72D297353CC}">
              <c16:uniqueId val="{00000001-37B5-4006-9B95-DEB18E694FF8}"/>
            </c:ext>
          </c:extLst>
        </c:ser>
        <c:ser>
          <c:idx val="2"/>
          <c:order val="2"/>
          <c:tx>
            <c:strRef>
              <c:f>Analysis!$CC$40:$CC$40</c:f>
              <c:strCache>
                <c:ptCount val="1"/>
                <c:pt idx="0">
                  <c:v>Transcription errors</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c:f>
              <c:strCache>
                <c:ptCount val="1"/>
                <c:pt idx="0">
                  <c:v>Select indicator</c:v>
                </c:pt>
              </c:strCache>
            </c:strRef>
          </c:cat>
          <c:val>
            <c:numRef>
              <c:f>Analysis!$CC$41:$CC$41</c:f>
              <c:numCache>
                <c:formatCode>General</c:formatCode>
                <c:ptCount val="1"/>
                <c:pt idx="0">
                  <c:v>1</c:v>
                </c:pt>
              </c:numCache>
            </c:numRef>
          </c:val>
          <c:extLst>
            <c:ext xmlns:c16="http://schemas.microsoft.com/office/drawing/2014/chart" uri="{C3380CC4-5D6E-409C-BE32-E72D297353CC}">
              <c16:uniqueId val="{00000002-37B5-4006-9B95-DEB18E694FF8}"/>
            </c:ext>
          </c:extLst>
        </c:ser>
        <c:ser>
          <c:idx val="3"/>
          <c:order val="3"/>
          <c:tx>
            <c:strRef>
              <c:f>Analysis!$CD$40:$CD$40</c:f>
              <c:strCache>
                <c:ptCount val="1"/>
                <c:pt idx="0">
                  <c:v>Some documents were missing when the report was prepared</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c:f>
              <c:strCache>
                <c:ptCount val="1"/>
                <c:pt idx="0">
                  <c:v>Select indicator</c:v>
                </c:pt>
              </c:strCache>
            </c:strRef>
          </c:cat>
          <c:val>
            <c:numRef>
              <c:f>Analysis!$CD$41:$CD$41</c:f>
              <c:numCache>
                <c:formatCode>General</c:formatCode>
                <c:ptCount val="1"/>
                <c:pt idx="0">
                  <c:v>0</c:v>
                </c:pt>
              </c:numCache>
            </c:numRef>
          </c:val>
          <c:extLst>
            <c:ext xmlns:c16="http://schemas.microsoft.com/office/drawing/2014/chart" uri="{C3380CC4-5D6E-409C-BE32-E72D297353CC}">
              <c16:uniqueId val="{00000003-37B5-4006-9B95-DEB18E694FF8}"/>
            </c:ext>
          </c:extLst>
        </c:ser>
        <c:ser>
          <c:idx val="4"/>
          <c:order val="4"/>
          <c:tx>
            <c:strRef>
              <c:f>Analysis!$CE$40:$CE$40</c:f>
              <c:strCache>
                <c:ptCount val="1"/>
                <c:pt idx="0">
                  <c:v>Some documents are now missing</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c:f>
              <c:strCache>
                <c:ptCount val="1"/>
                <c:pt idx="0">
                  <c:v>Select indicator</c:v>
                </c:pt>
              </c:strCache>
            </c:strRef>
          </c:cat>
          <c:val>
            <c:numRef>
              <c:f>Analysis!$CE$41:$CE$41</c:f>
              <c:numCache>
                <c:formatCode>General</c:formatCode>
                <c:ptCount val="1"/>
                <c:pt idx="0">
                  <c:v>0</c:v>
                </c:pt>
              </c:numCache>
            </c:numRef>
          </c:val>
          <c:extLst>
            <c:ext xmlns:c16="http://schemas.microsoft.com/office/drawing/2014/chart" uri="{C3380CC4-5D6E-409C-BE32-E72D297353CC}">
              <c16:uniqueId val="{00000004-37B5-4006-9B95-DEB18E694FF8}"/>
            </c:ext>
          </c:extLst>
        </c:ser>
        <c:ser>
          <c:idx val="5"/>
          <c:order val="5"/>
          <c:tx>
            <c:strRef>
              <c:f>Analysis!$CF$40:$CF$40</c:f>
              <c:strCache>
                <c:ptCount val="1"/>
                <c:pt idx="0">
                  <c:v>Other</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c:f>
              <c:strCache>
                <c:ptCount val="1"/>
                <c:pt idx="0">
                  <c:v>Select indicator</c:v>
                </c:pt>
              </c:strCache>
            </c:strRef>
          </c:cat>
          <c:val>
            <c:numRef>
              <c:f>Analysis!$CF$41:$CF$41</c:f>
              <c:numCache>
                <c:formatCode>General</c:formatCode>
                <c:ptCount val="1"/>
                <c:pt idx="0">
                  <c:v>0</c:v>
                </c:pt>
              </c:numCache>
            </c:numRef>
          </c:val>
          <c:extLst>
            <c:ext xmlns:c16="http://schemas.microsoft.com/office/drawing/2014/chart" uri="{C3380CC4-5D6E-409C-BE32-E72D297353CC}">
              <c16:uniqueId val="{00000005-37B5-4006-9B95-DEB18E694FF8}"/>
            </c:ext>
          </c:extLst>
        </c:ser>
        <c:dLbls>
          <c:dLblPos val="inEnd"/>
          <c:showLegendKey val="0"/>
          <c:showVal val="1"/>
          <c:showCatName val="0"/>
          <c:showSerName val="0"/>
          <c:showPercent val="0"/>
          <c:showBubbleSize val="0"/>
        </c:dLbls>
        <c:gapWidth val="150"/>
        <c:overlap val="100"/>
        <c:axId val="1002414512"/>
        <c:axId val="1002415824"/>
      </c:barChart>
      <c:catAx>
        <c:axId val="1002414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dk1"/>
                </a:solidFill>
                <a:latin typeface="+mn-lt"/>
                <a:ea typeface="+mn-ea"/>
                <a:cs typeface="+mn-cs"/>
              </a:defRPr>
            </a:pPr>
            <a:endParaRPr lang="en-US"/>
          </a:p>
        </c:txPr>
        <c:crossAx val="1002415824"/>
        <c:crosses val="autoZero"/>
        <c:auto val="1"/>
        <c:lblAlgn val="ctr"/>
        <c:lblOffset val="100"/>
        <c:noMultiLvlLbl val="0"/>
      </c:catAx>
      <c:valAx>
        <c:axId val="1002415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cross"/>
        <c:minorTickMark val="cross"/>
        <c:tickLblPos val="nextTo"/>
        <c:spPr>
          <a:noFill/>
          <a:ln>
            <a:solidFill>
              <a:schemeClr val="dk1"/>
            </a:solidFill>
          </a:ln>
          <a:effectLst/>
        </c:spPr>
        <c:txPr>
          <a:bodyPr rot="-60000000" spcFirstLastPara="1" vertOverflow="ellipsis" vert="horz" wrap="square" anchor="ctr" anchorCtr="1"/>
          <a:lstStyle/>
          <a:p>
            <a:pPr>
              <a:defRPr sz="1100" b="0" i="0" u="none" strike="noStrike" kern="1200" baseline="0">
                <a:solidFill>
                  <a:schemeClr val="dk1"/>
                </a:solidFill>
                <a:latin typeface="+mn-lt"/>
                <a:ea typeface="+mn-ea"/>
                <a:cs typeface="+mn-cs"/>
              </a:defRPr>
            </a:pPr>
            <a:endParaRPr lang="en-US"/>
          </a:p>
        </c:txPr>
        <c:crossAx val="1002414512"/>
        <c:crosses val="autoZero"/>
        <c:crossBetween val="between"/>
      </c:valAx>
      <c:spPr>
        <a:noFill/>
        <a:ln>
          <a:noFill/>
        </a:ln>
        <a:effectLst/>
      </c:spPr>
    </c:plotArea>
    <c:legend>
      <c:legendPos val="b"/>
      <c:layout>
        <c:manualLayout>
          <c:xMode val="edge"/>
          <c:yMode val="edge"/>
          <c:x val="1.8351616281265557E-2"/>
          <c:y val="0.77852481943406704"/>
          <c:w val="0.98164838371873442"/>
          <c:h val="0.20613981646454782"/>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 of records with no missing data</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38289734616506271"/>
          <c:y val="0.11947589039099341"/>
          <c:w val="0.48319383688150097"/>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[0]!no_missing_data</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3688-4E2C-A69C-06F5CF555AAA}"/>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Source Documents Available (across data sources)</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36437882764654417"/>
          <c:y val="0.11947589039099341"/>
          <c:w val="0.50171235540001946"/>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[0]!docs_available</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4357-4C1F-BFEF-D338C4D1D17E}"/>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Analysis!$AI$4</c:f>
          <c:strCache>
            <c:ptCount val="1"/>
            <c:pt idx="0">
              <c:v>Source Documents Up-to-date (across data sources)</c:v>
            </c:pt>
          </c:strCache>
        </c:strRef>
      </c:tx>
      <c:layout>
        <c:manualLayout>
          <c:xMode val="edge"/>
          <c:yMode val="edge"/>
          <c:x val="0.14018004335049025"/>
          <c:y val="1.5461845678257601E-2"/>
        </c:manualLayout>
      </c:layout>
      <c:overlay val="0"/>
      <c:spPr>
        <a:noFill/>
        <a:ln>
          <a:noFill/>
        </a:ln>
        <a:effectLst/>
      </c:spPr>
      <c:txPr>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40758870418975407"/>
          <c:y val="0.11947589039099341"/>
          <c:w val="0.45850247885680961"/>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[0]!docs_uptodate</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751C-4078-B1CC-53333D0F7E64}"/>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spPr>
        <a:no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Source Documents are Standard Issue (across data sources)</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42610722270827256"/>
          <c:y val="0.11947589039099341"/>
          <c:w val="0.43998396033829107"/>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[0]!docs_standard</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FEF1-44F9-BD98-97206C5151CB}"/>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Analysis!$C$85</c:f>
          <c:strCache>
            <c:ptCount val="1"/>
            <c:pt idx="0">
              <c:v>Overall VF for priority indicators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Analysis!$D$86</c:f>
              <c:strCache>
                <c:ptCount val="1"/>
                <c:pt idx="0">
                  <c:v>VF Monthly Report</c:v>
                </c:pt>
              </c:strCache>
            </c:strRef>
          </c:tx>
          <c:spPr>
            <a:solidFill>
              <a:schemeClr val="accent1"/>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Analysis!$D$87</c:f>
              <c:numCache>
                <c:formatCode>0.00</c:formatCode>
                <c:ptCount val="1"/>
                <c:pt idx="0">
                  <c:v>0</c:v>
                </c:pt>
              </c:numCache>
            </c:numRef>
          </c:val>
          <c:extLst>
            <c:ext xmlns:c16="http://schemas.microsoft.com/office/drawing/2014/chart" uri="{C3380CC4-5D6E-409C-BE32-E72D297353CC}">
              <c16:uniqueId val="{00000000-6800-4647-9E52-391F17489B7F}"/>
            </c:ext>
          </c:extLst>
        </c:ser>
        <c:ser>
          <c:idx val="1"/>
          <c:order val="1"/>
          <c:tx>
            <c:strRef>
              <c:f>Analysis!$E$86</c:f>
              <c:strCache>
                <c:ptCount val="1"/>
                <c:pt idx="0">
                  <c:v>VF HMIS</c:v>
                </c:pt>
              </c:strCache>
            </c:strRef>
          </c:tx>
          <c:spPr>
            <a:solidFill>
              <a:schemeClr val="accent2"/>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Analysis!$E$87</c:f>
              <c:numCache>
                <c:formatCode>0.00</c:formatCode>
                <c:ptCount val="1"/>
                <c:pt idx="0">
                  <c:v>0</c:v>
                </c:pt>
              </c:numCache>
            </c:numRef>
          </c:val>
          <c:extLst>
            <c:ext xmlns:c16="http://schemas.microsoft.com/office/drawing/2014/chart" uri="{C3380CC4-5D6E-409C-BE32-E72D297353CC}">
              <c16:uniqueId val="{00000001-6800-4647-9E52-391F17489B7F}"/>
            </c:ext>
          </c:extLst>
        </c:ser>
        <c:dLbls>
          <c:showLegendKey val="0"/>
          <c:showVal val="0"/>
          <c:showCatName val="0"/>
          <c:showSerName val="0"/>
          <c:showPercent val="0"/>
          <c:showBubbleSize val="0"/>
        </c:dLbls>
        <c:gapWidth val="500"/>
        <c:overlap val="-41"/>
        <c:axId val="1013193408"/>
        <c:axId val="1013148800"/>
      </c:barChart>
      <c:scatterChart>
        <c:scatterStyle val="lineMarker"/>
        <c:varyColors val="0"/>
        <c:ser>
          <c:idx val="2"/>
          <c:order val="2"/>
          <c:tx>
            <c:strRef>
              <c:f>Analysis!$G$86</c:f>
              <c:strCache>
                <c:ptCount val="1"/>
                <c:pt idx="0">
                  <c:v>Target</c:v>
                </c:pt>
              </c:strCache>
            </c:strRef>
          </c:tx>
          <c:spPr>
            <a:ln w="28575" cap="rnd">
              <a:noFill/>
              <a:round/>
            </a:ln>
            <a:effectLst/>
          </c:spPr>
          <c:marker>
            <c:symbol val="none"/>
          </c:marker>
          <c:errBars>
            <c:errDir val="y"/>
            <c:errBarType val="both"/>
            <c:errValType val="cust"/>
            <c:noEndCap val="0"/>
            <c:plus>
              <c:numRef>
                <c:f>Analysis!$F$87</c:f>
                <c:numCache>
                  <c:formatCode>General</c:formatCode>
                  <c:ptCount val="1"/>
                  <c:pt idx="0">
                    <c:v>0.25</c:v>
                  </c:pt>
                </c:numCache>
              </c:numRef>
            </c:plus>
            <c:minus>
              <c:numRef>
                <c:f>Analysis!$F$87</c:f>
                <c:numCache>
                  <c:formatCode>General</c:formatCode>
                  <c:ptCount val="1"/>
                  <c:pt idx="0">
                    <c:v>0.25</c:v>
                  </c:pt>
                </c:numCache>
              </c:numRef>
            </c:minus>
            <c:spPr>
              <a:noFill/>
              <a:ln w="12700" cap="flat" cmpd="sng" algn="ctr">
                <a:solidFill>
                  <a:schemeClr val="bg2">
                    <a:lumMod val="50000"/>
                  </a:schemeClr>
                </a:solidFill>
                <a:round/>
              </a:ln>
              <a:effectLst/>
            </c:spPr>
          </c:errBars>
          <c:errBars>
            <c:errDir val="x"/>
            <c:errBarType val="both"/>
            <c:errValType val="cust"/>
            <c:noEndCap val="0"/>
            <c:plus>
              <c:numLit>
                <c:formatCode>General</c:formatCode>
                <c:ptCount val="1"/>
                <c:pt idx="0">
                  <c:v>0.5</c:v>
                </c:pt>
              </c:numLit>
            </c:plus>
            <c:minus>
              <c:numLit>
                <c:formatCode>General</c:formatCode>
                <c:ptCount val="1"/>
                <c:pt idx="0">
                  <c:v>0.5</c:v>
                </c:pt>
              </c:numLit>
            </c:minus>
            <c:spPr>
              <a:noFill/>
              <a:ln w="9525" cap="flat" cmpd="sng" algn="ctr">
                <a:noFill/>
                <a:round/>
              </a:ln>
              <a:effectLst/>
            </c:spPr>
          </c:errBars>
          <c:xVal>
            <c:strRef>
              <c:f>Analysis!$C$87</c:f>
              <c:strCache>
                <c:ptCount val="1"/>
                <c:pt idx="0">
                  <c:v>Select indicator</c:v>
                </c:pt>
              </c:strCache>
            </c:strRef>
          </c:xVal>
          <c:yVal>
            <c:numRef>
              <c:f>Analysis!$G$87</c:f>
              <c:numCache>
                <c:formatCode>0%</c:formatCode>
                <c:ptCount val="1"/>
                <c:pt idx="0">
                  <c:v>1</c:v>
                </c:pt>
              </c:numCache>
            </c:numRef>
          </c:yVal>
          <c:smooth val="0"/>
          <c:extLst>
            <c:ext xmlns:c16="http://schemas.microsoft.com/office/drawing/2014/chart" uri="{C3380CC4-5D6E-409C-BE32-E72D297353CC}">
              <c16:uniqueId val="{00000002-6800-4647-9E52-391F17489B7F}"/>
            </c:ext>
          </c:extLst>
        </c:ser>
        <c:dLbls>
          <c:showLegendKey val="0"/>
          <c:showVal val="0"/>
          <c:showCatName val="0"/>
          <c:showSerName val="0"/>
          <c:showPercent val="0"/>
          <c:showBubbleSize val="0"/>
        </c:dLbls>
        <c:axId val="1013193408"/>
        <c:axId val="1013148800"/>
      </c:scatterChart>
      <c:catAx>
        <c:axId val="1013193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3148800"/>
        <c:crosses val="autoZero"/>
        <c:auto val="1"/>
        <c:lblAlgn val="ctr"/>
        <c:lblOffset val="100"/>
        <c:noMultiLvlLbl val="0"/>
      </c:catAx>
      <c:valAx>
        <c:axId val="1013148800"/>
        <c:scaling>
          <c:orientation val="minMax"/>
          <c:min val="0"/>
        </c:scaling>
        <c:delete val="0"/>
        <c:axPos val="l"/>
        <c:majorGridlines>
          <c:spPr>
            <a:ln w="9525" cap="flat" cmpd="sng" algn="ctr">
              <a:solidFill>
                <a:schemeClr val="tx1">
                  <a:lumMod val="15000"/>
                  <a:lumOff val="85000"/>
                </a:schemeClr>
              </a:solidFill>
              <a:round/>
            </a:ln>
            <a:effectLst/>
          </c:spPr>
        </c:majorGridlines>
        <c:title>
          <c:tx>
            <c:strRef>
              <c:f>'Dashboard (1)'!$Y$1</c:f>
              <c:strCache>
                <c:ptCount val="1"/>
                <c:pt idx="0">
                  <c:v>Verification factor</c:v>
                </c:pt>
              </c:strCache>
            </c:strRef>
          </c:tx>
          <c:layout>
            <c:manualLayout>
              <c:xMode val="edge"/>
              <c:yMode val="edge"/>
              <c:x val="1.1603376491193768E-2"/>
              <c:y val="0.356039138038257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3193408"/>
        <c:crosses val="autoZero"/>
        <c:crossBetween val="between"/>
      </c:valAx>
      <c:spPr>
        <a:noFill/>
        <a:ln>
          <a:noFill/>
        </a:ln>
        <a:effectLst/>
      </c:spPr>
    </c:plotArea>
    <c:legend>
      <c:legendPos val="b"/>
      <c:legendEntry>
        <c:idx val="2"/>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1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981794625001666"/>
          <c:y val="0.2379312678974522"/>
          <c:w val="0.77434867685331255"/>
          <c:h val="0.52296465685452187"/>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val>
            <c:numRef>
              <c:f>Analysis!$BN$66</c:f>
              <c:numCache>
                <c:formatCode>General</c:formatCode>
                <c:ptCount val="1"/>
                <c:pt idx="0">
                  <c:v>0</c:v>
                </c:pt>
              </c:numCache>
            </c:numRef>
          </c:val>
          <c:extLst>
            <c:ext xmlns:c16="http://schemas.microsoft.com/office/drawing/2014/chart" uri="{C3380CC4-5D6E-409C-BE32-E72D297353CC}">
              <c16:uniqueId val="{00000000-8978-4C27-9269-0317E3857AF9}"/>
            </c:ext>
          </c:extLst>
        </c:ser>
        <c:ser>
          <c:idx val="1"/>
          <c:order val="1"/>
          <c:tx>
            <c:strRef>
              <c:f>Analysis!$BQ$41</c:f>
              <c:strCache>
                <c:ptCount val="1"/>
                <c:pt idx="0">
                  <c:v>Annual consistency ratio</c:v>
                </c:pt>
              </c:strCache>
            </c:strRef>
          </c:tx>
          <c:spPr>
            <a:solidFill>
              <a:schemeClr val="accent2"/>
            </a:solidFill>
            <a:ln>
              <a:noFill/>
            </a:ln>
            <a:effectLst/>
          </c:spPr>
          <c:invertIfNegative val="0"/>
          <c:val>
            <c:numRef>
              <c:f>Analysis!$BQ$66</c:f>
              <c:numCache>
                <c:formatCode>General</c:formatCode>
                <c:ptCount val="1"/>
                <c:pt idx="0">
                  <c:v>0</c:v>
                </c:pt>
              </c:numCache>
            </c:numRef>
          </c:val>
          <c:extLst>
            <c:ext xmlns:c16="http://schemas.microsoft.com/office/drawing/2014/chart" uri="{C3380CC4-5D6E-409C-BE32-E72D297353CC}">
              <c16:uniqueId val="{00000001-8978-4C27-9269-0317E3857AF9}"/>
            </c:ext>
          </c:extLst>
        </c:ser>
        <c:dLbls>
          <c:showLegendKey val="0"/>
          <c:showVal val="0"/>
          <c:showCatName val="0"/>
          <c:showSerName val="0"/>
          <c:showPercent val="0"/>
          <c:showBubbleSize val="0"/>
        </c:dLbls>
        <c:gapWidth val="219"/>
        <c:overlap val="-21"/>
        <c:axId val="926434312"/>
        <c:axId val="926437920"/>
      </c:barChart>
      <c:scatterChart>
        <c:scatterStyle val="lineMarker"/>
        <c:varyColors val="0"/>
        <c:ser>
          <c:idx val="2"/>
          <c:order val="2"/>
          <c:tx>
            <c:strRef>
              <c:f>Analysis!$BP$68</c:f>
              <c:strCache>
                <c:ptCount val="1"/>
                <c:pt idx="0">
                  <c:v>Quality target</c:v>
                </c:pt>
              </c:strCache>
            </c:strRef>
          </c:tx>
          <c:spPr>
            <a:ln w="25400" cap="rnd">
              <a:noFill/>
              <a:round/>
            </a:ln>
            <a:effectLst/>
          </c:spPr>
          <c:marker>
            <c:symbol val="circle"/>
            <c:size val="5"/>
            <c:spPr>
              <a:noFill/>
              <a:ln w="9525">
                <a:noFill/>
              </a:ln>
              <a:effectLst/>
            </c:spPr>
          </c:marker>
          <c:errBars>
            <c:errDir val="y"/>
            <c:errBarType val="both"/>
            <c:errValType val="cust"/>
            <c:noEndCap val="0"/>
            <c:plus>
              <c:numRef>
                <c:f>Analysis!$BQ$69</c:f>
                <c:numCache>
                  <c:formatCode>General</c:formatCode>
                  <c:ptCount val="1"/>
                  <c:pt idx="0">
                    <c:v>0.2</c:v>
                  </c:pt>
                </c:numCache>
              </c:numRef>
            </c:plus>
            <c:minus>
              <c:numRef>
                <c:f>Analysis!$BQ$69</c:f>
                <c:numCache>
                  <c:formatCode>General</c:formatCode>
                  <c:ptCount val="1"/>
                  <c:pt idx="0">
                    <c:v>0.2</c:v>
                  </c:pt>
                </c:numCache>
              </c:numRef>
            </c:minus>
            <c:spPr>
              <a:noFill/>
              <a:ln w="19050" cap="flat" cmpd="sng" algn="ctr">
                <a:solidFill>
                  <a:schemeClr val="tx1">
                    <a:lumMod val="65000"/>
                    <a:lumOff val="35000"/>
                  </a:schemeClr>
                </a:solidFill>
                <a:round/>
              </a:ln>
              <a:effectLst/>
            </c:spPr>
          </c:errBars>
          <c:errBars>
            <c:errDir val="x"/>
            <c:errBarType val="both"/>
            <c:errValType val="cust"/>
            <c:noEndCap val="1"/>
            <c:plus>
              <c:numLit>
                <c:formatCode>General</c:formatCode>
                <c:ptCount val="1"/>
                <c:pt idx="0">
                  <c:v>0.1</c:v>
                </c:pt>
              </c:numLit>
            </c:plus>
            <c:minus>
              <c:numLit>
                <c:formatCode>General</c:formatCode>
                <c:ptCount val="1"/>
                <c:pt idx="0">
                  <c:v>0.1</c:v>
                </c:pt>
              </c:numLit>
            </c:minus>
            <c:spPr>
              <a:noFill/>
              <a:ln w="9525" cap="flat" cmpd="sng" algn="ctr">
                <a:noFill/>
                <a:round/>
              </a:ln>
              <a:effectLst/>
            </c:spPr>
          </c:errBars>
          <c:yVal>
            <c:numRef>
              <c:f>Analysis!$BQ$68</c:f>
              <c:numCache>
                <c:formatCode>0%</c:formatCode>
                <c:ptCount val="1"/>
                <c:pt idx="0">
                  <c:v>1</c:v>
                </c:pt>
              </c:numCache>
            </c:numRef>
          </c:yVal>
          <c:smooth val="0"/>
          <c:extLst>
            <c:ext xmlns:c16="http://schemas.microsoft.com/office/drawing/2014/chart" uri="{C3380CC4-5D6E-409C-BE32-E72D297353CC}">
              <c16:uniqueId val="{00000003-8978-4C27-9269-0317E3857AF9}"/>
            </c:ext>
          </c:extLst>
        </c:ser>
        <c:dLbls>
          <c:showLegendKey val="0"/>
          <c:showVal val="0"/>
          <c:showCatName val="0"/>
          <c:showSerName val="0"/>
          <c:showPercent val="0"/>
          <c:showBubbleSize val="0"/>
        </c:dLbls>
        <c:axId val="926434312"/>
        <c:axId val="926437920"/>
      </c:scatterChart>
      <c:catAx>
        <c:axId val="926434312"/>
        <c:scaling>
          <c:orientation val="minMax"/>
        </c:scaling>
        <c:delete val="1"/>
        <c:axPos val="b"/>
        <c:numFmt formatCode="General" sourceLinked="1"/>
        <c:majorTickMark val="none"/>
        <c:minorTickMark val="none"/>
        <c:tickLblPos val="nextTo"/>
        <c:crossAx val="926437920"/>
        <c:crosses val="autoZero"/>
        <c:auto val="1"/>
        <c:lblAlgn val="ctr"/>
        <c:lblOffset val="100"/>
        <c:noMultiLvlLbl val="0"/>
      </c:catAx>
      <c:valAx>
        <c:axId val="926437920"/>
        <c:scaling>
          <c:orientation val="minMax"/>
          <c:max val="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926434312"/>
        <c:crosses val="autoZero"/>
        <c:crossBetween val="between"/>
      </c:valAx>
      <c:spPr>
        <a:noFill/>
        <a:ln>
          <a:noFill/>
        </a:ln>
        <a:effectLst/>
      </c:spPr>
    </c:plotArea>
    <c:legend>
      <c:legendPos val="b"/>
      <c:legendEntry>
        <c:idx val="2"/>
        <c:delete val="1"/>
      </c:legendEntry>
      <c:layout>
        <c:manualLayout>
          <c:xMode val="edge"/>
          <c:yMode val="edge"/>
          <c:x val="0.14764875854738307"/>
          <c:y val="0.82369544066219347"/>
          <c:w val="0.72881689150473916"/>
          <c:h val="0.13596889173060783"/>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1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Analysis!$BJ$39</c:f>
              <c:strCache>
                <c:ptCount val="1"/>
                <c:pt idx="0">
                  <c:v>Consistency over time:Select type -Select indicator -  by Month, by Facility</c:v>
                </c:pt>
              </c:strCache>
            </c:strRef>
          </c:tx>
          <c:spPr>
            <a:ln w="28575" cap="rnd">
              <a:solidFill>
                <a:schemeClr val="accent1"/>
              </a:solidFill>
              <a:round/>
            </a:ln>
            <a:effectLst/>
          </c:spPr>
          <c:marker>
            <c:symbol val="none"/>
          </c:marker>
          <c:cat>
            <c:strRef>
              <c:f>Analysis!$BJ$41:$BM$41</c:f>
              <c:strCache>
                <c:ptCount val="4"/>
                <c:pt idx="0">
                  <c:v>-</c:v>
                </c:pt>
                <c:pt idx="1">
                  <c:v>-</c:v>
                </c:pt>
                <c:pt idx="2">
                  <c:v>-</c:v>
                </c:pt>
                <c:pt idx="3">
                  <c:v>-</c:v>
                </c:pt>
              </c:strCache>
            </c:strRef>
          </c:cat>
          <c:val>
            <c:numRef>
              <c:f>Analysis!$BJ$66:$BM$66</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0EE2-4349-BD72-0056F7B0BD04}"/>
            </c:ext>
          </c:extLst>
        </c:ser>
        <c:dLbls>
          <c:showLegendKey val="0"/>
          <c:showVal val="0"/>
          <c:showCatName val="0"/>
          <c:showSerName val="0"/>
          <c:showPercent val="0"/>
          <c:showBubbleSize val="0"/>
        </c:dLbls>
        <c:smooth val="0"/>
        <c:axId val="935013360"/>
        <c:axId val="935019592"/>
      </c:lineChart>
      <c:catAx>
        <c:axId val="935013360"/>
        <c:scaling>
          <c:orientation val="minMax"/>
        </c:scaling>
        <c:delete val="0"/>
        <c:axPos val="b"/>
        <c:numFmt formatCode="[$-409]mmm\-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935019592"/>
        <c:crosses val="autoZero"/>
        <c:auto val="1"/>
        <c:lblAlgn val="ctr"/>
        <c:lblOffset val="100"/>
        <c:noMultiLvlLbl val="0"/>
      </c:catAx>
      <c:valAx>
        <c:axId val="935019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50133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1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981794625001666"/>
          <c:y val="0.20429202714170611"/>
          <c:w val="0.77434867685331255"/>
          <c:h val="0.5678167312846697"/>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val>
            <c:numRef>
              <c:f>Analysis!$BN$66</c:f>
              <c:numCache>
                <c:formatCode>General</c:formatCode>
                <c:ptCount val="1"/>
                <c:pt idx="0">
                  <c:v>0</c:v>
                </c:pt>
              </c:numCache>
            </c:numRef>
          </c:val>
          <c:extLst>
            <c:ext xmlns:c16="http://schemas.microsoft.com/office/drawing/2014/chart" uri="{C3380CC4-5D6E-409C-BE32-E72D297353CC}">
              <c16:uniqueId val="{00000000-4993-478C-BED2-09DD2569AAAC}"/>
            </c:ext>
          </c:extLst>
        </c:ser>
        <c:ser>
          <c:idx val="1"/>
          <c:order val="1"/>
          <c:tx>
            <c:strRef>
              <c:f>Analysis!$BQ$41</c:f>
              <c:strCache>
                <c:ptCount val="1"/>
                <c:pt idx="0">
                  <c:v>Annual consistency ratio</c:v>
                </c:pt>
              </c:strCache>
            </c:strRef>
          </c:tx>
          <c:spPr>
            <a:solidFill>
              <a:schemeClr val="accent2"/>
            </a:solidFill>
            <a:ln>
              <a:noFill/>
            </a:ln>
            <a:effectLst/>
          </c:spPr>
          <c:invertIfNegative val="0"/>
          <c:val>
            <c:numRef>
              <c:f>Analysis!$BQ$66</c:f>
              <c:numCache>
                <c:formatCode>General</c:formatCode>
                <c:ptCount val="1"/>
                <c:pt idx="0">
                  <c:v>0</c:v>
                </c:pt>
              </c:numCache>
            </c:numRef>
          </c:val>
          <c:extLst>
            <c:ext xmlns:c16="http://schemas.microsoft.com/office/drawing/2014/chart" uri="{C3380CC4-5D6E-409C-BE32-E72D297353CC}">
              <c16:uniqueId val="{00000001-4993-478C-BED2-09DD2569AAAC}"/>
            </c:ext>
          </c:extLst>
        </c:ser>
        <c:dLbls>
          <c:showLegendKey val="0"/>
          <c:showVal val="0"/>
          <c:showCatName val="0"/>
          <c:showSerName val="0"/>
          <c:showPercent val="0"/>
          <c:showBubbleSize val="0"/>
        </c:dLbls>
        <c:gapWidth val="361"/>
        <c:overlap val="-44"/>
        <c:axId val="926434312"/>
        <c:axId val="926437920"/>
      </c:barChart>
      <c:scatterChart>
        <c:scatterStyle val="lineMarker"/>
        <c:varyColors val="0"/>
        <c:ser>
          <c:idx val="2"/>
          <c:order val="2"/>
          <c:tx>
            <c:strRef>
              <c:f>Analysis!$BP$68</c:f>
              <c:strCache>
                <c:ptCount val="1"/>
                <c:pt idx="0">
                  <c:v>Quality target</c:v>
                </c:pt>
              </c:strCache>
            </c:strRef>
          </c:tx>
          <c:spPr>
            <a:ln w="25400" cap="rnd">
              <a:noFill/>
              <a:round/>
            </a:ln>
            <a:effectLst/>
          </c:spPr>
          <c:marker>
            <c:symbol val="circle"/>
            <c:size val="5"/>
            <c:spPr>
              <a:noFill/>
              <a:ln w="9525">
                <a:noFill/>
              </a:ln>
              <a:effectLst/>
            </c:spPr>
          </c:marker>
          <c:errBars>
            <c:errDir val="y"/>
            <c:errBarType val="both"/>
            <c:errValType val="cust"/>
            <c:noEndCap val="0"/>
            <c:plus>
              <c:numRef>
                <c:f>Analysis!$BQ$69</c:f>
                <c:numCache>
                  <c:formatCode>General</c:formatCode>
                  <c:ptCount val="1"/>
                  <c:pt idx="0">
                    <c:v>0.2</c:v>
                  </c:pt>
                </c:numCache>
              </c:numRef>
            </c:plus>
            <c:minus>
              <c:numRef>
                <c:f>Analysis!$BQ$69</c:f>
                <c:numCache>
                  <c:formatCode>General</c:formatCode>
                  <c:ptCount val="1"/>
                  <c:pt idx="0">
                    <c:v>0.2</c:v>
                  </c:pt>
                </c:numCache>
              </c:numRef>
            </c:minus>
            <c:spPr>
              <a:noFill/>
              <a:ln w="19050" cap="flat" cmpd="sng" algn="ctr">
                <a:solidFill>
                  <a:schemeClr val="tx1">
                    <a:lumMod val="65000"/>
                    <a:lumOff val="35000"/>
                  </a:schemeClr>
                </a:solidFill>
                <a:round/>
              </a:ln>
              <a:effectLst/>
            </c:spPr>
          </c:errBars>
          <c:errBars>
            <c:errDir val="x"/>
            <c:errBarType val="both"/>
            <c:errValType val="cust"/>
            <c:noEndCap val="1"/>
            <c:plus>
              <c:numLit>
                <c:formatCode>General</c:formatCode>
                <c:ptCount val="1"/>
                <c:pt idx="0">
                  <c:v>0.1</c:v>
                </c:pt>
              </c:numLit>
            </c:plus>
            <c:minus>
              <c:numLit>
                <c:formatCode>General</c:formatCode>
                <c:ptCount val="1"/>
                <c:pt idx="0">
                  <c:v>0.1</c:v>
                </c:pt>
              </c:numLit>
            </c:minus>
            <c:spPr>
              <a:noFill/>
              <a:ln w="9525" cap="flat" cmpd="sng" algn="ctr">
                <a:noFill/>
                <a:round/>
              </a:ln>
              <a:effectLst/>
            </c:spPr>
          </c:errBars>
          <c:yVal>
            <c:numRef>
              <c:f>Analysis!$BQ$68</c:f>
              <c:numCache>
                <c:formatCode>0%</c:formatCode>
                <c:ptCount val="1"/>
                <c:pt idx="0">
                  <c:v>1</c:v>
                </c:pt>
              </c:numCache>
            </c:numRef>
          </c:yVal>
          <c:smooth val="0"/>
          <c:extLst>
            <c:ext xmlns:c16="http://schemas.microsoft.com/office/drawing/2014/chart" uri="{C3380CC4-5D6E-409C-BE32-E72D297353CC}">
              <c16:uniqueId val="{00000002-4993-478C-BED2-09DD2569AAAC}"/>
            </c:ext>
          </c:extLst>
        </c:ser>
        <c:dLbls>
          <c:showLegendKey val="0"/>
          <c:showVal val="0"/>
          <c:showCatName val="0"/>
          <c:showSerName val="0"/>
          <c:showPercent val="0"/>
          <c:showBubbleSize val="0"/>
        </c:dLbls>
        <c:axId val="926434312"/>
        <c:axId val="926437920"/>
      </c:scatterChart>
      <c:catAx>
        <c:axId val="926434312"/>
        <c:scaling>
          <c:orientation val="minMax"/>
        </c:scaling>
        <c:delete val="1"/>
        <c:axPos val="b"/>
        <c:numFmt formatCode="General" sourceLinked="1"/>
        <c:majorTickMark val="none"/>
        <c:minorTickMark val="none"/>
        <c:tickLblPos val="nextTo"/>
        <c:crossAx val="926437920"/>
        <c:crosses val="autoZero"/>
        <c:auto val="1"/>
        <c:lblAlgn val="ctr"/>
        <c:lblOffset val="100"/>
        <c:noMultiLvlLbl val="0"/>
      </c:catAx>
      <c:valAx>
        <c:axId val="926437920"/>
        <c:scaling>
          <c:orientation val="minMax"/>
          <c:max val="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434312"/>
        <c:crosses val="autoZero"/>
        <c:crossBetween val="between"/>
      </c:valAx>
      <c:spPr>
        <a:noFill/>
        <a:ln>
          <a:noFill/>
        </a:ln>
        <a:effectLst/>
      </c:spPr>
    </c:plotArea>
    <c:legend>
      <c:legendPos val="b"/>
      <c:legendEntry>
        <c:idx val="2"/>
        <c:delete val="1"/>
      </c:legendEntry>
      <c:layout>
        <c:manualLayout>
          <c:xMode val="edge"/>
          <c:yMode val="edge"/>
          <c:x val="0.14764875854738307"/>
          <c:y val="0.82369544066219347"/>
          <c:w val="0.72881689150473916"/>
          <c:h val="0.1359688917306078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1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Analysis!$BJ$38</c:f>
          <c:strCache>
            <c:ptCount val="1"/>
            <c:pt idx="0">
              <c:v>Month-to-month and Annual Consistency for Select type -Select indicator, by facility</c:v>
            </c:pt>
          </c:strCache>
        </c:strRef>
      </c:tx>
      <c:layout>
        <c:manualLayout>
          <c:xMode val="edge"/>
          <c:yMode val="edge"/>
          <c:x val="0.26830985002946239"/>
          <c:y val="5.218977352293615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9275455568053994"/>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[0]!ConTimeM2M</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67B0-4444-83CC-1B22D4DA8BAE}"/>
            </c:ext>
          </c:extLst>
        </c:ser>
        <c:ser>
          <c:idx val="1"/>
          <c:order val="1"/>
          <c:tx>
            <c:strRef>
              <c:f>Analysis!$BQ$41</c:f>
              <c:strCache>
                <c:ptCount val="1"/>
                <c:pt idx="0">
                  <c:v>Annual consistency ratio</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[0]!ConTimeAnnual</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67B0-4444-83CC-1B22D4DA8BAE}"/>
            </c:ext>
          </c:extLst>
        </c:ser>
        <c:dLbls>
          <c:showLegendKey val="0"/>
          <c:showVal val="0"/>
          <c:showCatName val="0"/>
          <c:showSerName val="0"/>
          <c:showPercent val="0"/>
          <c:showBubbleSize val="0"/>
        </c:dLbls>
        <c:gapWidth val="150"/>
        <c:axId val="876247992"/>
        <c:axId val="886062624"/>
      </c:barChart>
      <c:scatterChart>
        <c:scatterStyle val="lineMarker"/>
        <c:varyColors val="0"/>
        <c:ser>
          <c:idx val="2"/>
          <c:order val="2"/>
          <c:tx>
            <c:strRef>
              <c:f>Analysis!$BP$70</c:f>
              <c:strCache>
                <c:ptCount val="1"/>
                <c:pt idx="0">
                  <c:v>upper limit</c:v>
                </c:pt>
              </c:strCache>
            </c:strRef>
          </c:tx>
          <c:spPr>
            <a:ln w="158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Analysis!$BP$68</c:f>
              <c:strCache>
                <c:ptCount val="1"/>
                <c:pt idx="0">
                  <c:v>Quality target</c:v>
                </c:pt>
              </c:strCache>
            </c:strRef>
          </c:xVal>
          <c:yVal>
            <c:numRef>
              <c:f>Analysis!$BQ$70</c:f>
              <c:numCache>
                <c:formatCode>0%</c:formatCode>
                <c:ptCount val="1"/>
                <c:pt idx="0">
                  <c:v>1.2</c:v>
                </c:pt>
              </c:numCache>
            </c:numRef>
          </c:yVal>
          <c:smooth val="0"/>
          <c:extLst>
            <c:ext xmlns:c16="http://schemas.microsoft.com/office/drawing/2014/chart" uri="{C3380CC4-5D6E-409C-BE32-E72D297353CC}">
              <c16:uniqueId val="{00000002-67B0-4444-83CC-1B22D4DA8BAE}"/>
            </c:ext>
          </c:extLst>
        </c:ser>
        <c:ser>
          <c:idx val="3"/>
          <c:order val="3"/>
          <c:tx>
            <c:strRef>
              <c:f>Analysis!$BP$71</c:f>
              <c:strCache>
                <c:ptCount val="1"/>
                <c:pt idx="0">
                  <c:v>lower limit</c:v>
                </c:pt>
              </c:strCache>
            </c:strRef>
          </c:tx>
          <c:spPr>
            <a:ln w="15875" cap="rnd">
              <a:solidFill>
                <a:schemeClr val="bg1">
                  <a:lumMod val="8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Analysis!$BP$68</c:f>
              <c:strCache>
                <c:ptCount val="1"/>
                <c:pt idx="0">
                  <c:v>Quality target</c:v>
                </c:pt>
              </c:strCache>
            </c:strRef>
          </c:xVal>
          <c:yVal>
            <c:numRef>
              <c:f>Analysis!$BQ$71</c:f>
              <c:numCache>
                <c:formatCode>0%</c:formatCode>
                <c:ptCount val="1"/>
                <c:pt idx="0">
                  <c:v>0.8</c:v>
                </c:pt>
              </c:numCache>
            </c:numRef>
          </c:yVal>
          <c:smooth val="0"/>
          <c:extLst>
            <c:ext xmlns:c16="http://schemas.microsoft.com/office/drawing/2014/chart" uri="{C3380CC4-5D6E-409C-BE32-E72D297353CC}">
              <c16:uniqueId val="{00000003-67B0-4444-83CC-1B22D4DA8BAE}"/>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in val="0"/>
        </c:scaling>
        <c:delete val="0"/>
        <c:axPos val="l"/>
        <c:majorGridlines>
          <c:spPr>
            <a:ln w="9525" cap="flat" cmpd="sng" algn="ctr">
              <a:solidFill>
                <a:schemeClr val="tx1">
                  <a:lumMod val="15000"/>
                  <a:lumOff val="85000"/>
                </a:schemeClr>
              </a:solidFill>
              <a:round/>
            </a:ln>
            <a:effectLst/>
          </c:spPr>
        </c:majorGridlines>
        <c:title>
          <c:tx>
            <c:strRef>
              <c:f>'Dashboard (2)'!$Y$3</c:f>
              <c:strCache>
                <c:ptCount val="1"/>
                <c:pt idx="0">
                  <c:v>Percent</c:v>
                </c:pt>
              </c:strCache>
            </c:strRef>
          </c:tx>
          <c:layout>
            <c:manualLayout>
              <c:xMode val="edge"/>
              <c:yMode val="edge"/>
              <c:x val="8.5033340455192494E-3"/>
              <c:y val="0.4126182227221597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layout>
        <c:manualLayout>
          <c:xMode val="edge"/>
          <c:yMode val="edge"/>
          <c:x val="0.22207147720725598"/>
          <c:y val="0.88416535433070864"/>
          <c:w val="0.59124367547182988"/>
          <c:h val="7.7882217847769039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Analysis!$L$83</c:f>
          <c:strCache>
            <c:ptCount val="1"/>
            <c:pt idx="0">
              <c:v>Cross Checks A &amp; B</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5.0080268616440583E-2"/>
          <c:y val="0.18545"/>
          <c:w val="0.92617477703939666"/>
          <c:h val="0.46717423846046791"/>
        </c:manualLayout>
      </c:layout>
      <c:barChart>
        <c:barDir val="col"/>
        <c:grouping val="clustered"/>
        <c:varyColors val="0"/>
        <c:ser>
          <c:idx val="0"/>
          <c:order val="0"/>
          <c:tx>
            <c:strRef>
              <c:f>Analysis!$N$41</c:f>
              <c:strCache>
                <c:ptCount val="1"/>
                <c:pt idx="0">
                  <c:v>A — Malaria case register : Laboratory register
 (quality target = 90%)</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[0]!CrossCheck1</c:f>
              <c:numCache>
                <c:formatCode>0.00</c:formatCode>
                <c:ptCount val="8"/>
                <c:pt idx="0" formatCode="General">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D904-4141-8070-AE08A561B8BC}"/>
            </c:ext>
          </c:extLst>
        </c:ser>
        <c:ser>
          <c:idx val="1"/>
          <c:order val="1"/>
          <c:tx>
            <c:strRef>
              <c:f>Analysis!$O$41</c:f>
              <c:strCache>
                <c:ptCount val="1"/>
                <c:pt idx="0">
                  <c:v>B — Malaria case register : Pharmacy dispensation log 
(quality target = 90%)</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D904-4141-8070-AE08A561B8BC}"/>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Analysis!$L$94</c:f>
              <c:strCache>
                <c:ptCount val="1"/>
                <c:pt idx="0">
                  <c:v>Quality target</c:v>
                </c:pt>
              </c:strCache>
            </c:strRef>
          </c:tx>
          <c:spPr>
            <a:ln w="19050"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Analysis!$L$94</c:f>
              <c:strCache>
                <c:ptCount val="1"/>
                <c:pt idx="0">
                  <c:v>Quality target</c:v>
                </c:pt>
              </c:strCache>
            </c:strRef>
          </c:xVal>
          <c:yVal>
            <c:numRef>
              <c:f>Analysis!$M$94</c:f>
              <c:numCache>
                <c:formatCode>0.0%</c:formatCode>
                <c:ptCount val="1"/>
                <c:pt idx="0">
                  <c:v>0.9</c:v>
                </c:pt>
              </c:numCache>
            </c:numRef>
          </c:yVal>
          <c:smooth val="0"/>
          <c:extLst>
            <c:ext xmlns:c16="http://schemas.microsoft.com/office/drawing/2014/chart" uri="{C3380CC4-5D6E-409C-BE32-E72D297353CC}">
              <c16:uniqueId val="{00000002-D904-4141-8070-AE08A561B8BC}"/>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1"/>
          <c:min val="0"/>
        </c:scaling>
        <c:delete val="0"/>
        <c:axPos val="l"/>
        <c:majorGridlines>
          <c:spPr>
            <a:ln w="9525" cap="flat" cmpd="sng" algn="ctr">
              <a:solidFill>
                <a:schemeClr val="tx1">
                  <a:lumMod val="15000"/>
                  <a:lumOff val="85000"/>
                </a:schemeClr>
              </a:solidFill>
              <a:round/>
            </a:ln>
            <a:effectLst/>
          </c:spPr>
        </c:majorGridlines>
        <c:title>
          <c:tx>
            <c:strRef>
              <c:f>'Dashboard (5)'!$Y$3</c:f>
              <c:strCache>
                <c:ptCount val="1"/>
                <c:pt idx="0">
                  <c:v>Percent</c:v>
                </c:pt>
              </c:strCache>
            </c:strRef>
          </c:tx>
          <c:layout>
            <c:manualLayout>
              <c:xMode val="edge"/>
              <c:yMode val="edge"/>
              <c:x val="8.5033340455192494E-3"/>
              <c:y val="0.3467700366155781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Analysis!$N$69</c:f>
          <c:strCache>
            <c:ptCount val="1"/>
            <c:pt idx="0">
              <c:v>Cross Check C</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5.1857795083389786E-2"/>
          <c:y val="0.18545"/>
          <c:w val="0.93595117260761729"/>
          <c:h val="0.49275455568053994"/>
        </c:manualLayout>
      </c:layout>
      <c:barChart>
        <c:barDir val="col"/>
        <c:grouping val="clustered"/>
        <c:varyColors val="0"/>
        <c:ser>
          <c:idx val="0"/>
          <c:order val="0"/>
          <c:tx>
            <c:strRef>
              <c:f>Analysis!$P$41</c:f>
              <c:strCache>
                <c:ptCount val="1"/>
                <c:pt idx="0">
                  <c:v>C — Malaria case register : ACT stock management log
 (quality target:  &gt;=90%, &lt;=110%)</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[0]!CrossCheck3</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F616-485A-8E79-A4CE0FF508A4}"/>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1"/>
          <c:tx>
            <c:strRef>
              <c:f>Analysis!$M$80</c:f>
              <c:strCache>
                <c:ptCount val="1"/>
                <c:pt idx="0">
                  <c:v>Upper quality limit</c:v>
                </c:pt>
              </c:strCache>
            </c:strRef>
          </c:tx>
          <c:spPr>
            <a:ln w="15875" cap="rnd">
              <a:solidFill>
                <a:schemeClr val="tx1">
                  <a:lumMod val="75000"/>
                  <a:lumOff val="25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Analysis!$M$80</c:f>
              <c:strCache>
                <c:ptCount val="1"/>
                <c:pt idx="0">
                  <c:v>Upper quality limit</c:v>
                </c:pt>
              </c:strCache>
            </c:strRef>
          </c:xVal>
          <c:yVal>
            <c:numRef>
              <c:f>Analysis!$N$80</c:f>
              <c:numCache>
                <c:formatCode>0.00%</c:formatCode>
                <c:ptCount val="1"/>
                <c:pt idx="0">
                  <c:v>1.1000000000000001</c:v>
                </c:pt>
              </c:numCache>
            </c:numRef>
          </c:yVal>
          <c:smooth val="0"/>
          <c:extLst>
            <c:ext xmlns:c16="http://schemas.microsoft.com/office/drawing/2014/chart" uri="{C3380CC4-5D6E-409C-BE32-E72D297353CC}">
              <c16:uniqueId val="{00000001-F616-485A-8E79-A4CE0FF508A4}"/>
            </c:ext>
          </c:extLst>
        </c:ser>
        <c:ser>
          <c:idx val="3"/>
          <c:order val="2"/>
          <c:tx>
            <c:strRef>
              <c:f>Analysis!$M$81</c:f>
              <c:strCache>
                <c:ptCount val="1"/>
                <c:pt idx="0">
                  <c:v>Lower quality limit</c:v>
                </c:pt>
              </c:strCache>
            </c:strRef>
          </c:tx>
          <c:spPr>
            <a:ln w="12700" cap="rnd">
              <a:solidFill>
                <a:schemeClr val="bg1">
                  <a:lumMod val="7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Analysis!$M$81</c:f>
              <c:strCache>
                <c:ptCount val="1"/>
                <c:pt idx="0">
                  <c:v>Lower quality limit</c:v>
                </c:pt>
              </c:strCache>
            </c:strRef>
          </c:xVal>
          <c:yVal>
            <c:numRef>
              <c:f>Analysis!$N$81</c:f>
              <c:numCache>
                <c:formatCode>0.00%</c:formatCode>
                <c:ptCount val="1"/>
                <c:pt idx="0">
                  <c:v>0.9</c:v>
                </c:pt>
              </c:numCache>
            </c:numRef>
          </c:yVal>
          <c:smooth val="0"/>
          <c:extLst>
            <c:ext xmlns:c16="http://schemas.microsoft.com/office/drawing/2014/chart" uri="{C3380CC4-5D6E-409C-BE32-E72D297353CC}">
              <c16:uniqueId val="{00000002-F616-485A-8E79-A4CE0FF508A4}"/>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(5)'!$Y$3</c:f>
              <c:strCache>
                <c:ptCount val="1"/>
                <c:pt idx="0">
                  <c:v>Percent</c:v>
                </c:pt>
              </c:strCache>
            </c:strRef>
          </c:tx>
          <c:layout>
            <c:manualLayout>
              <c:xMode val="edge"/>
              <c:yMode val="edge"/>
              <c:x val="8.5033340455192494E-3"/>
              <c:y val="0.4126182227221597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layout>
        <c:manualLayout>
          <c:xMode val="edge"/>
          <c:yMode val="edge"/>
          <c:x val="0.21044634334541584"/>
          <c:y val="0.80752107254264283"/>
          <c:w val="0.65562280069625289"/>
          <c:h val="0.15857277840269965"/>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layout>
        <c:manualLayout>
          <c:xMode val="edge"/>
          <c:yMode val="edge"/>
          <c:x val="0.2575052483559474"/>
          <c:y val="2.912620723050722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Analysis!$B$167</c:f>
              <c:strCache>
                <c:ptCount val="1"/>
                <c:pt idx="0">
                  <c:v>-</c:v>
                </c:pt>
              </c:strCache>
            </c:strRef>
          </c:tx>
          <c:spPr>
            <a:ln w="28575" cap="rnd">
              <a:solidFill>
                <a:schemeClr val="accent1"/>
              </a:solidFill>
              <a:round/>
            </a:ln>
            <a:effectLst/>
          </c:spPr>
          <c:marker>
            <c:symbol val="none"/>
          </c:marker>
          <c:cat>
            <c:strRef>
              <c:f>Analysis!$A$168:$A$171</c:f>
              <c:strCache>
                <c:ptCount val="4"/>
                <c:pt idx="0">
                  <c:v>-</c:v>
                </c:pt>
                <c:pt idx="1">
                  <c:v>-</c:v>
                </c:pt>
                <c:pt idx="2">
                  <c:v>-</c:v>
                </c:pt>
                <c:pt idx="3">
                  <c:v>-</c:v>
                </c:pt>
              </c:strCache>
            </c:strRef>
          </c:cat>
          <c:val>
            <c:numRef>
              <c:f>Analysis!$B$168:$B$171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4-95AF-433B-86F7-123D1CA6D611}"/>
            </c:ext>
          </c:extLst>
        </c:ser>
        <c:ser>
          <c:idx val="1"/>
          <c:order val="1"/>
          <c:tx>
            <c:strRef>
              <c:f>Analysis!$C$167</c:f>
              <c:strCache>
                <c:ptCount val="1"/>
                <c:pt idx="0">
                  <c:v>-</c:v>
                </c:pt>
              </c:strCache>
            </c:strRef>
          </c:tx>
          <c:spPr>
            <a:ln w="28575" cap="rnd">
              <a:solidFill>
                <a:schemeClr val="accent2"/>
              </a:solidFill>
              <a:round/>
            </a:ln>
            <a:effectLst/>
          </c:spPr>
          <c:marker>
            <c:symbol val="none"/>
          </c:marker>
          <c:cat>
            <c:strRef>
              <c:f>Analysis!$A$168:$A$171</c:f>
              <c:strCache>
                <c:ptCount val="4"/>
                <c:pt idx="0">
                  <c:v>-</c:v>
                </c:pt>
                <c:pt idx="1">
                  <c:v>-</c:v>
                </c:pt>
                <c:pt idx="2">
                  <c:v>-</c:v>
                </c:pt>
                <c:pt idx="3">
                  <c:v>-</c:v>
                </c:pt>
              </c:strCache>
            </c:strRef>
          </c:cat>
          <c:val>
            <c:numRef>
              <c:f>Analysis!$C$168:$C$171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5-95AF-433B-86F7-123D1CA6D611}"/>
            </c:ext>
          </c:extLst>
        </c:ser>
        <c:ser>
          <c:idx val="2"/>
          <c:order val="2"/>
          <c:tx>
            <c:strRef>
              <c:f>Analysis!$D$167</c:f>
              <c:strCache>
                <c:ptCount val="1"/>
                <c:pt idx="0">
                  <c:v>-</c:v>
                </c:pt>
              </c:strCache>
            </c:strRef>
          </c:tx>
          <c:spPr>
            <a:ln w="28575" cap="rnd">
              <a:solidFill>
                <a:schemeClr val="accent3"/>
              </a:solidFill>
              <a:round/>
            </a:ln>
            <a:effectLst/>
          </c:spPr>
          <c:marker>
            <c:symbol val="none"/>
          </c:marker>
          <c:cat>
            <c:strRef>
              <c:f>Analysis!$A$168:$A$171</c:f>
              <c:strCache>
                <c:ptCount val="4"/>
                <c:pt idx="0">
                  <c:v>-</c:v>
                </c:pt>
                <c:pt idx="1">
                  <c:v>-</c:v>
                </c:pt>
                <c:pt idx="2">
                  <c:v>-</c:v>
                </c:pt>
                <c:pt idx="3">
                  <c:v>-</c:v>
                </c:pt>
              </c:strCache>
            </c:strRef>
          </c:cat>
          <c:val>
            <c:numRef>
              <c:f>Analysis!$D$168:$D$171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E7E6-4455-8666-A71BFC03F439}"/>
            </c:ext>
          </c:extLst>
        </c:ser>
        <c:ser>
          <c:idx val="3"/>
          <c:order val="3"/>
          <c:tx>
            <c:strRef>
              <c:f>Analysis!$E$167</c:f>
              <c:strCache>
                <c:ptCount val="1"/>
                <c:pt idx="0">
                  <c:v>-</c:v>
                </c:pt>
              </c:strCache>
            </c:strRef>
          </c:tx>
          <c:spPr>
            <a:ln w="28575" cap="rnd">
              <a:solidFill>
                <a:schemeClr val="accent4"/>
              </a:solidFill>
              <a:round/>
            </a:ln>
            <a:effectLst/>
          </c:spPr>
          <c:marker>
            <c:symbol val="none"/>
          </c:marker>
          <c:cat>
            <c:strRef>
              <c:f>Analysis!$A$168:$A$171</c:f>
              <c:strCache>
                <c:ptCount val="4"/>
                <c:pt idx="0">
                  <c:v>-</c:v>
                </c:pt>
                <c:pt idx="1">
                  <c:v>-</c:v>
                </c:pt>
                <c:pt idx="2">
                  <c:v>-</c:v>
                </c:pt>
                <c:pt idx="3">
                  <c:v>-</c:v>
                </c:pt>
              </c:strCache>
            </c:strRef>
          </c:cat>
          <c:val>
            <c:numRef>
              <c:f>Analysis!$E$168:$E$171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1-E7E6-4455-8666-A71BFC03F439}"/>
            </c:ext>
          </c:extLst>
        </c:ser>
        <c:ser>
          <c:idx val="4"/>
          <c:order val="4"/>
          <c:tx>
            <c:strRef>
              <c:f>Analysis!$F$167</c:f>
              <c:strCache>
                <c:ptCount val="1"/>
                <c:pt idx="0">
                  <c:v>-</c:v>
                </c:pt>
              </c:strCache>
            </c:strRef>
          </c:tx>
          <c:spPr>
            <a:ln w="28575" cap="rnd">
              <a:solidFill>
                <a:schemeClr val="accent5"/>
              </a:solidFill>
              <a:round/>
            </a:ln>
            <a:effectLst/>
          </c:spPr>
          <c:marker>
            <c:symbol val="none"/>
          </c:marker>
          <c:cat>
            <c:strRef>
              <c:f>Analysis!$A$168:$A$171</c:f>
              <c:strCache>
                <c:ptCount val="4"/>
                <c:pt idx="0">
                  <c:v>-</c:v>
                </c:pt>
                <c:pt idx="1">
                  <c:v>-</c:v>
                </c:pt>
                <c:pt idx="2">
                  <c:v>-</c:v>
                </c:pt>
                <c:pt idx="3">
                  <c:v>-</c:v>
                </c:pt>
              </c:strCache>
            </c:strRef>
          </c:cat>
          <c:val>
            <c:numRef>
              <c:f>Analysis!$F$168:$F$171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2-E7E6-4455-8666-A71BFC03F439}"/>
            </c:ext>
          </c:extLst>
        </c:ser>
        <c:ser>
          <c:idx val="5"/>
          <c:order val="5"/>
          <c:tx>
            <c:strRef>
              <c:f>Analysis!$G$167</c:f>
              <c:strCache>
                <c:ptCount val="1"/>
                <c:pt idx="0">
                  <c:v>-</c:v>
                </c:pt>
              </c:strCache>
            </c:strRef>
          </c:tx>
          <c:spPr>
            <a:ln w="28575" cap="rnd">
              <a:solidFill>
                <a:schemeClr val="accent6"/>
              </a:solidFill>
              <a:round/>
            </a:ln>
            <a:effectLst/>
          </c:spPr>
          <c:marker>
            <c:symbol val="none"/>
          </c:marker>
          <c:cat>
            <c:strRef>
              <c:f>Analysis!$A$168:$A$171</c:f>
              <c:strCache>
                <c:ptCount val="4"/>
                <c:pt idx="0">
                  <c:v>-</c:v>
                </c:pt>
                <c:pt idx="1">
                  <c:v>-</c:v>
                </c:pt>
                <c:pt idx="2">
                  <c:v>-</c:v>
                </c:pt>
                <c:pt idx="3">
                  <c:v>-</c:v>
                </c:pt>
              </c:strCache>
            </c:strRef>
          </c:cat>
          <c:val>
            <c:numRef>
              <c:f>Analysis!$G$168:$G$171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3-E7E6-4455-8666-A71BFC03F439}"/>
            </c:ext>
          </c:extLst>
        </c:ser>
        <c:ser>
          <c:idx val="6"/>
          <c:order val="6"/>
          <c:tx>
            <c:strRef>
              <c:f>Analysis!$H$167</c:f>
              <c:strCache>
                <c:ptCount val="1"/>
                <c:pt idx="0">
                  <c:v>-</c:v>
                </c:pt>
              </c:strCache>
            </c:strRef>
          </c:tx>
          <c:spPr>
            <a:ln w="28575" cap="rnd">
              <a:solidFill>
                <a:schemeClr val="accent1">
                  <a:lumMod val="60000"/>
                </a:schemeClr>
              </a:solidFill>
              <a:round/>
            </a:ln>
            <a:effectLst/>
          </c:spPr>
          <c:marker>
            <c:symbol val="none"/>
          </c:marker>
          <c:cat>
            <c:strRef>
              <c:f>Analysis!$A$168:$A$171</c:f>
              <c:strCache>
                <c:ptCount val="4"/>
                <c:pt idx="0">
                  <c:v>-</c:v>
                </c:pt>
                <c:pt idx="1">
                  <c:v>-</c:v>
                </c:pt>
                <c:pt idx="2">
                  <c:v>-</c:v>
                </c:pt>
                <c:pt idx="3">
                  <c:v>-</c:v>
                </c:pt>
              </c:strCache>
            </c:strRef>
          </c:cat>
          <c:val>
            <c:numRef>
              <c:f>Analysis!$H$168:$H$171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4-E7E6-4455-8666-A71BFC03F439}"/>
            </c:ext>
          </c:extLst>
        </c:ser>
        <c:ser>
          <c:idx val="7"/>
          <c:order val="7"/>
          <c:tx>
            <c:strRef>
              <c:f>Analysis!$I$167</c:f>
              <c:strCache>
                <c:ptCount val="1"/>
                <c:pt idx="0">
                  <c:v>-</c:v>
                </c:pt>
              </c:strCache>
            </c:strRef>
          </c:tx>
          <c:spPr>
            <a:ln w="28575" cap="rnd">
              <a:solidFill>
                <a:schemeClr val="accent2">
                  <a:lumMod val="60000"/>
                </a:schemeClr>
              </a:solidFill>
              <a:round/>
            </a:ln>
            <a:effectLst/>
          </c:spPr>
          <c:marker>
            <c:symbol val="none"/>
          </c:marker>
          <c:cat>
            <c:strRef>
              <c:f>Analysis!$A$168:$A$171</c:f>
              <c:strCache>
                <c:ptCount val="4"/>
                <c:pt idx="0">
                  <c:v>-</c:v>
                </c:pt>
                <c:pt idx="1">
                  <c:v>-</c:v>
                </c:pt>
                <c:pt idx="2">
                  <c:v>-</c:v>
                </c:pt>
                <c:pt idx="3">
                  <c:v>-</c:v>
                </c:pt>
              </c:strCache>
            </c:strRef>
          </c:cat>
          <c:val>
            <c:numRef>
              <c:f>Analysis!$I$168:$I$171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5-E7E6-4455-8666-A71BFC03F439}"/>
            </c:ext>
          </c:extLst>
        </c:ser>
        <c:dLbls>
          <c:showLegendKey val="0"/>
          <c:showVal val="0"/>
          <c:showCatName val="0"/>
          <c:showSerName val="0"/>
          <c:showPercent val="0"/>
          <c:showBubbleSize val="0"/>
        </c:dLbls>
        <c:smooth val="0"/>
        <c:axId val="881377128"/>
        <c:axId val="881373848"/>
      </c:lineChart>
      <c:catAx>
        <c:axId val="881377128"/>
        <c:scaling>
          <c:orientation val="minMax"/>
        </c:scaling>
        <c:delete val="0"/>
        <c:axPos val="b"/>
        <c:numFmt formatCode="[$-409]mmm\-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1373848"/>
        <c:crosses val="autoZero"/>
        <c:auto val="1"/>
        <c:lblAlgn val="ctr"/>
        <c:lblOffset val="100"/>
        <c:noMultiLvlLbl val="0"/>
      </c:catAx>
      <c:valAx>
        <c:axId val="881373848"/>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(5)'!$Y$4</c:f>
              <c:strCache>
                <c:ptCount val="1"/>
                <c:pt idx="0">
                  <c:v>Monthly indicator value</c:v>
                </c:pt>
              </c:strCache>
            </c:strRef>
          </c:tx>
          <c:layout>
            <c:manualLayout>
              <c:xMode val="edge"/>
              <c:yMode val="edge"/>
              <c:x val="5.3126727533721356E-3"/>
              <c:y val="0.27498252099937293"/>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881377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Analysis!$D$69</c:f>
          <c:strCache>
            <c:ptCount val="1"/>
            <c:pt idx="0">
              <c:v>1. Select type:  Select indicator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4106058756830816"/>
        </c:manualLayout>
      </c:layout>
      <c:barChart>
        <c:barDir val="col"/>
        <c:grouping val="clustered"/>
        <c:varyColors val="0"/>
        <c:ser>
          <c:idx val="0"/>
          <c:order val="0"/>
          <c:tx>
            <c:strRef>
              <c:f>Analysis!$D$70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[0]!Accuracy11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107A-480C-BEA2-3E074563FDF5}"/>
            </c:ext>
          </c:extLst>
        </c:ser>
        <c:ser>
          <c:idx val="1"/>
          <c:order val="1"/>
          <c:tx>
            <c:strRef>
              <c:f>Analysis!$E$70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[0]!Accuracy12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107A-480C-BEA2-3E074563FDF5}"/>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Analysis!$D$38</c:f>
              <c:numCache>
                <c:formatCode>0%</c:formatCode>
                <c:ptCount val="1"/>
                <c:pt idx="0">
                  <c:v>1.25</c:v>
                </c:pt>
              </c:numCache>
            </c:numRef>
          </c:yVal>
          <c:smooth val="0"/>
          <c:extLst>
            <c:ext xmlns:c16="http://schemas.microsoft.com/office/drawing/2014/chart" uri="{C3380CC4-5D6E-409C-BE32-E72D297353CC}">
              <c16:uniqueId val="{00000002-107A-480C-BEA2-3E074563FDF5}"/>
            </c:ext>
          </c:extLst>
        </c:ser>
        <c:ser>
          <c:idx val="3"/>
          <c:order val="3"/>
          <c:tx>
            <c:strRef>
              <c:f>Analysis!$B$67</c:f>
              <c:strCache>
                <c:ptCount val="1"/>
                <c:pt idx="0">
                  <c:v>Lower quality limit</c:v>
                </c:pt>
              </c:strCache>
            </c:strRef>
          </c:tx>
          <c:spPr>
            <a:ln w="28575" cap="rnd">
              <a:solidFill>
                <a:schemeClr val="bg1">
                  <a:lumMod val="7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Analysis!$C$37</c:f>
              <c:strCache>
                <c:ptCount val="1"/>
                <c:pt idx="0">
                  <c:v>Quality limits</c:v>
                </c:pt>
              </c:strCache>
            </c:strRef>
          </c:xVal>
          <c:yVal>
            <c:numRef>
              <c:f>Analysis!$E$38</c:f>
              <c:numCache>
                <c:formatCode>0%</c:formatCode>
                <c:ptCount val="1"/>
                <c:pt idx="0">
                  <c:v>0.75</c:v>
                </c:pt>
              </c:numCache>
            </c:numRef>
          </c:yVal>
          <c:smooth val="0"/>
          <c:extLst>
            <c:ext xmlns:c16="http://schemas.microsoft.com/office/drawing/2014/chart" uri="{C3380CC4-5D6E-409C-BE32-E72D297353CC}">
              <c16:uniqueId val="{00000003-107A-480C-BEA2-3E074563FDF5}"/>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Analysis!$P$39</c:f>
          <c:strCache>
            <c:ptCount val="1"/>
            <c:pt idx="0">
              <c:v>Cross Check C</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4934505272001747"/>
          <c:y val="0.14966622078041744"/>
          <c:w val="0.7801539205357092"/>
          <c:h val="0.52220354654321655"/>
        </c:manualLayout>
      </c:layout>
      <c:barChart>
        <c:barDir val="col"/>
        <c:grouping val="clustered"/>
        <c:varyColors val="0"/>
        <c:ser>
          <c:idx val="2"/>
          <c:order val="0"/>
          <c:tx>
            <c:strRef>
              <c:f>Analysis!$P$41</c:f>
              <c:strCache>
                <c:ptCount val="1"/>
                <c:pt idx="0">
                  <c:v>C — Malaria case register : ACT stock management log
 (quality target:  &gt;=90%, &lt;=110%)</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Analysis!$N$71:$N$78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C1E2-4D8B-AA4E-2EE41D70C8D0}"/>
            </c:ext>
          </c:extLst>
        </c:ser>
        <c:dLbls>
          <c:showLegendKey val="0"/>
          <c:showVal val="0"/>
          <c:showCatName val="0"/>
          <c:showSerName val="0"/>
          <c:showPercent val="0"/>
          <c:showBubbleSize val="0"/>
        </c:dLbls>
        <c:gapWidth val="219"/>
        <c:axId val="941202776"/>
        <c:axId val="941202120"/>
      </c:barChart>
      <c:catAx>
        <c:axId val="941202776"/>
        <c:scaling>
          <c:orientation val="minMax"/>
        </c:scaling>
        <c:delete val="0"/>
        <c:axPos val="b"/>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(2)'!$Y$2</c:f>
              <c:strCache>
                <c:ptCount val="1"/>
                <c:pt idx="0">
                  <c:v>Number of health facilities</c:v>
                </c:pt>
              </c:strCache>
            </c:strRef>
          </c:tx>
          <c:layout>
            <c:manualLayout>
              <c:xMode val="edge"/>
              <c:yMode val="edge"/>
              <c:x val="1.4577259475218658E-2"/>
              <c:y val="0.2693364421680299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ln>
      <a:solidFill>
        <a:schemeClr val="dk1"/>
      </a:solidFill>
    </a:ln>
  </c:spPr>
  <c:txPr>
    <a:bodyPr/>
    <a:lstStyle/>
    <a:p>
      <a:pPr>
        <a:defRPr/>
      </a:pPr>
      <a:endParaRPr lang="en-US"/>
    </a:p>
  </c:txPr>
  <c:printSettings>
    <c:headerFooter/>
    <c:pageMargins b="0.75" l="0.7" r="0.7" t="0.75" header="0.3" footer="0.3"/>
    <c:pageSetup/>
  </c:printSettings>
</c:chartSpace>
</file>

<file path=xl/charts/chart1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Analysis!$C$98</c:f>
          <c:strCache>
            <c:ptCount val="1"/>
            <c:pt idx="0">
              <c:v>Completeness  &amp; timeliness of data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0659808911081237"/>
          <c:y val="0.24820518343665424"/>
          <c:w val="0.83229003512532707"/>
          <c:h val="0.47866601380076718"/>
        </c:manualLayout>
      </c:layout>
      <c:barChart>
        <c:barDir val="col"/>
        <c:grouping val="clustered"/>
        <c:varyColors val="0"/>
        <c:ser>
          <c:idx val="0"/>
          <c:order val="0"/>
          <c:tx>
            <c:strRef>
              <c:f>Analysis!$D$98</c:f>
              <c:strCache>
                <c:ptCount val="1"/>
                <c:pt idx="0">
                  <c:v>value</c:v>
                </c:pt>
              </c:strCache>
            </c:strRef>
          </c:tx>
          <c:spPr>
            <a:solidFill>
              <a:schemeClr val="accent1"/>
            </a:solidFill>
            <a:ln>
              <a:noFill/>
            </a:ln>
            <a:effectLst/>
          </c:spPr>
          <c:invertIfNegative val="0"/>
          <c:cat>
            <c:strRef>
              <c:f>Analysis!$C$99:$C$101</c:f>
              <c:strCache>
                <c:ptCount val="3"/>
                <c:pt idx="0">
                  <c:v>Completeness of monthly report</c:v>
                </c:pt>
                <c:pt idx="1">
                  <c:v>Timeliness of monthly reports</c:v>
                </c:pt>
                <c:pt idx="2">
                  <c:v>% of source documents  with no missing data</c:v>
                </c:pt>
              </c:strCache>
            </c:strRef>
          </c:cat>
          <c:val>
            <c:numRef>
              <c:f>Analysis!$D$99:$D$101</c:f>
              <c:numCache>
                <c:formatCode>0%</c:formatCode>
                <c:ptCount val="3"/>
                <c:pt idx="0">
                  <c:v>0</c:v>
                </c:pt>
                <c:pt idx="1">
                  <c:v>0</c:v>
                </c:pt>
                <c:pt idx="2">
                  <c:v>0</c:v>
                </c:pt>
              </c:numCache>
            </c:numRef>
          </c:val>
          <c:extLst>
            <c:ext xmlns:c16="http://schemas.microsoft.com/office/drawing/2014/chart" uri="{C3380CC4-5D6E-409C-BE32-E72D297353CC}">
              <c16:uniqueId val="{00000000-07CB-40C3-9CC4-917B95C9ACA7}"/>
            </c:ext>
          </c:extLst>
        </c:ser>
        <c:dLbls>
          <c:showLegendKey val="0"/>
          <c:showVal val="0"/>
          <c:showCatName val="0"/>
          <c:showSerName val="0"/>
          <c:showPercent val="0"/>
          <c:showBubbleSize val="0"/>
        </c:dLbls>
        <c:gapWidth val="219"/>
        <c:axId val="1047495600"/>
        <c:axId val="1047492976"/>
      </c:barChart>
      <c:lineChart>
        <c:grouping val="standard"/>
        <c:varyColors val="0"/>
        <c:ser>
          <c:idx val="1"/>
          <c:order val="1"/>
          <c:tx>
            <c:strRef>
              <c:f>Analysis!$E$98</c:f>
              <c:strCache>
                <c:ptCount val="1"/>
                <c:pt idx="0">
                  <c:v>Target</c:v>
                </c:pt>
              </c:strCache>
            </c:strRef>
          </c:tx>
          <c:spPr>
            <a:ln w="19050" cap="rnd">
              <a:solidFill>
                <a:schemeClr val="bg2">
                  <a:lumMod val="50000"/>
                </a:schemeClr>
              </a:solidFill>
              <a:prstDash val="sysDash"/>
              <a:round/>
            </a:ln>
            <a:effectLst/>
          </c:spPr>
          <c:marker>
            <c:symbol val="none"/>
          </c:marker>
          <c:val>
            <c:numRef>
              <c:f>Analysis!$E$99:$E$101</c:f>
              <c:numCache>
                <c:formatCode>0%</c:formatCode>
                <c:ptCount val="3"/>
                <c:pt idx="0">
                  <c:v>0.9</c:v>
                </c:pt>
                <c:pt idx="1">
                  <c:v>0.9</c:v>
                </c:pt>
                <c:pt idx="2">
                  <c:v>0.9</c:v>
                </c:pt>
              </c:numCache>
            </c:numRef>
          </c:val>
          <c:smooth val="0"/>
          <c:extLst>
            <c:ext xmlns:c16="http://schemas.microsoft.com/office/drawing/2014/chart" uri="{C3380CC4-5D6E-409C-BE32-E72D297353CC}">
              <c16:uniqueId val="{00000001-07CB-40C3-9CC4-917B95C9ACA7}"/>
            </c:ext>
          </c:extLst>
        </c:ser>
        <c:dLbls>
          <c:showLegendKey val="0"/>
          <c:showVal val="0"/>
          <c:showCatName val="0"/>
          <c:showSerName val="0"/>
          <c:showPercent val="0"/>
          <c:showBubbleSize val="0"/>
        </c:dLbls>
        <c:marker val="1"/>
        <c:smooth val="0"/>
        <c:axId val="1047495600"/>
        <c:axId val="1047492976"/>
      </c:lineChart>
      <c:catAx>
        <c:axId val="104749560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47492976"/>
        <c:crosses val="autoZero"/>
        <c:auto val="1"/>
        <c:lblAlgn val="ctr"/>
        <c:lblOffset val="100"/>
        <c:noMultiLvlLbl val="0"/>
      </c:catAx>
      <c:valAx>
        <c:axId val="1047492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cross"/>
        <c:minorTickMark val="none"/>
        <c:tickLblPos val="nextTo"/>
        <c:spPr>
          <a:noFill/>
          <a:ln>
            <a:solidFill>
              <a:schemeClr val="dk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47495600"/>
        <c:crosses val="autoZero"/>
        <c:crossBetween val="between"/>
        <c:majorUnit val="0.2"/>
      </c:valAx>
      <c:spPr>
        <a:noFill/>
        <a:ln>
          <a:noFill/>
        </a:ln>
        <a:effectLst/>
      </c:spPr>
    </c:plotArea>
    <c:legend>
      <c:legendPos val="b"/>
      <c:legendEntry>
        <c:idx val="0"/>
        <c:delete val="1"/>
      </c:legendEntry>
      <c:layout>
        <c:manualLayout>
          <c:xMode val="edge"/>
          <c:yMode val="edge"/>
          <c:x val="0"/>
          <c:y val="0.86422089216050946"/>
          <c:w val="1"/>
          <c:h val="0.121670214514949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Analysis!$C$106</c:f>
          <c:strCache>
            <c:ptCount val="1"/>
            <c:pt idx="0">
              <c:v>Data Element Completeness (8 sites)</c:v>
            </c:pt>
          </c:strCache>
        </c:strRef>
      </c:tx>
      <c:layout>
        <c:manualLayout>
          <c:xMode val="edge"/>
          <c:yMode val="edge"/>
          <c:x val="0.19116810673992921"/>
          <c:y val="2.7150238758381042E-2"/>
        </c:manualLayout>
      </c:layout>
      <c:overlay val="0"/>
      <c:spPr>
        <a:noFill/>
        <a:ln>
          <a:noFill/>
        </a:ln>
        <a:effectLst/>
      </c:spPr>
      <c:txPr>
        <a:bodyPr rot="0" spcFirstLastPara="1" vertOverflow="ellipsis" vert="horz" wrap="square" anchor="ctr" anchorCtr="1"/>
        <a:lstStyle/>
        <a:p>
          <a:pPr>
            <a:defRPr sz="1400" b="1" i="0" u="none" strike="noStrike" kern="1200" cap="none" spc="0" normalizeH="0" baseline="0">
              <a:solidFill>
                <a:schemeClr val="dk1"/>
              </a:solidFill>
              <a:latin typeface="+mn-lt"/>
              <a:ea typeface="+mn-ea"/>
              <a:cs typeface="+mn-cs"/>
            </a:defRPr>
          </a:pPr>
          <a:endParaRPr lang="en-US"/>
        </a:p>
      </c:txPr>
    </c:title>
    <c:autoTitleDeleted val="0"/>
    <c:plotArea>
      <c:layout>
        <c:manualLayout>
          <c:layoutTarget val="inner"/>
          <c:xMode val="edge"/>
          <c:yMode val="edge"/>
          <c:x val="7.0567147856517937E-2"/>
          <c:y val="0.17171296296296296"/>
          <c:w val="0.86987346138294042"/>
          <c:h val="0.54503098571011943"/>
        </c:manualLayout>
      </c:layout>
      <c:barChart>
        <c:barDir val="col"/>
        <c:grouping val="clustered"/>
        <c:varyColors val="0"/>
        <c:ser>
          <c:idx val="0"/>
          <c:order val="0"/>
          <c:spPr>
            <a:solidFill>
              <a:schemeClr val="accent1"/>
            </a:solidFill>
            <a:ln>
              <a:noFill/>
            </a:ln>
            <a:effectLst/>
          </c:spPr>
          <c:invertIfNegative val="0"/>
          <c:cat>
            <c:strRef>
              <c:f>Analysis!$C$107:$C$113</c:f>
              <c:strCache>
                <c:ptCount val="7"/>
                <c:pt idx="0">
                  <c:v>Unique ID</c:v>
                </c:pt>
                <c:pt idx="1">
                  <c:v>Visit date </c:v>
                </c:pt>
                <c:pt idx="2">
                  <c:v>Client name</c:v>
                </c:pt>
                <c:pt idx="3">
                  <c:v>Age</c:v>
                </c:pt>
                <c:pt idx="4">
                  <c:v>Diagnosis (any type)</c:v>
                </c:pt>
                <c:pt idx="5">
                  <c:v>Treatment given</c:v>
                </c:pt>
                <c:pt idx="6">
                  <c:v>% of source documents  with no missing data</c:v>
                </c:pt>
              </c:strCache>
            </c:strRef>
          </c:cat>
          <c:val>
            <c:numRef>
              <c:f>Analysis!$D$107:$D$113</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B9F2-4E77-9849-6B9044494121}"/>
            </c:ext>
          </c:extLst>
        </c:ser>
        <c:dLbls>
          <c:showLegendKey val="0"/>
          <c:showVal val="0"/>
          <c:showCatName val="0"/>
          <c:showSerName val="0"/>
          <c:showPercent val="0"/>
          <c:showBubbleSize val="0"/>
        </c:dLbls>
        <c:gapWidth val="267"/>
        <c:overlap val="-43"/>
        <c:axId val="876658984"/>
        <c:axId val="876660296"/>
      </c:barChart>
      <c:catAx>
        <c:axId val="876658984"/>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000" b="0" i="0" u="none" strike="noStrike" kern="1200" cap="none" spc="0" normalizeH="0" baseline="0">
                <a:solidFill>
                  <a:schemeClr val="dk1"/>
                </a:solidFill>
                <a:latin typeface="+mn-lt"/>
                <a:ea typeface="+mn-ea"/>
                <a:cs typeface="+mn-cs"/>
              </a:defRPr>
            </a:pPr>
            <a:endParaRPr lang="en-US"/>
          </a:p>
        </c:txPr>
        <c:crossAx val="876660296"/>
        <c:crosses val="autoZero"/>
        <c:auto val="1"/>
        <c:lblAlgn val="ctr"/>
        <c:lblOffset val="100"/>
        <c:noMultiLvlLbl val="0"/>
      </c:catAx>
      <c:valAx>
        <c:axId val="876660296"/>
        <c:scaling>
          <c:orientation val="minMax"/>
        </c:scaling>
        <c:delete val="0"/>
        <c:axPos val="l"/>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658984"/>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Analysis!$L$83</c:f>
          <c:strCache>
            <c:ptCount val="1"/>
            <c:pt idx="0">
              <c:v>Cross Checks A &amp; B</c:v>
            </c:pt>
          </c:strCache>
        </c:strRef>
      </c:tx>
      <c:layout>
        <c:manualLayout>
          <c:xMode val="edge"/>
          <c:yMode val="edge"/>
          <c:x val="0.34649681528662418"/>
          <c:y val="3.330708661417322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2934450072721801"/>
          <c:y val="0.23932038834951455"/>
          <c:w val="0.80964358905854861"/>
          <c:h val="0.41770124608210379"/>
        </c:manualLayout>
      </c:layout>
      <c:barChart>
        <c:barDir val="col"/>
        <c:grouping val="clustered"/>
        <c:varyColors val="0"/>
        <c:ser>
          <c:idx val="0"/>
          <c:order val="0"/>
          <c:tx>
            <c:strRef>
              <c:f>Analysis!$M$84</c:f>
              <c:strCache>
                <c:ptCount val="1"/>
                <c:pt idx="0">
                  <c:v>A — Malaria case register : Laboratory register
 (quality target = 90%)</c:v>
                </c:pt>
              </c:strCache>
            </c:strRef>
          </c:tx>
          <c:spPr>
            <a:solidFill>
              <a:schemeClr val="accent1"/>
            </a:solidFill>
            <a:ln>
              <a:noFill/>
            </a:ln>
            <a:effectLst/>
          </c:spPr>
          <c:invertIfNegative val="0"/>
          <c:cat>
            <c:strRef>
              <c:f>Analysis!$L$85:$L$92</c:f>
              <c:strCache>
                <c:ptCount val="8"/>
                <c:pt idx="0">
                  <c:v>&lt;=30</c:v>
                </c:pt>
                <c:pt idx="1">
                  <c:v>31-40</c:v>
                </c:pt>
                <c:pt idx="2">
                  <c:v>41-50</c:v>
                </c:pt>
                <c:pt idx="3">
                  <c:v>51-60</c:v>
                </c:pt>
                <c:pt idx="4">
                  <c:v>61-70</c:v>
                </c:pt>
                <c:pt idx="5">
                  <c:v>71-80</c:v>
                </c:pt>
                <c:pt idx="6">
                  <c:v>81-90</c:v>
                </c:pt>
                <c:pt idx="7">
                  <c:v>91-100</c:v>
                </c:pt>
              </c:strCache>
            </c:strRef>
          </c:cat>
          <c:val>
            <c:numRef>
              <c:f>Analysis!$M$85:$M$92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7BFC-42F6-9939-AD514EF03AEB}"/>
            </c:ext>
          </c:extLst>
        </c:ser>
        <c:ser>
          <c:idx val="1"/>
          <c:order val="1"/>
          <c:tx>
            <c:strRef>
              <c:f>Analysis!$N$84</c:f>
              <c:strCache>
                <c:ptCount val="1"/>
                <c:pt idx="0">
                  <c:v>B — Malaria case register : Pharmacy dispensation log 
(quality target = 90%)</c:v>
                </c:pt>
              </c:strCache>
            </c:strRef>
          </c:tx>
          <c:spPr>
            <a:solidFill>
              <a:schemeClr val="accent2"/>
            </a:solidFill>
            <a:ln>
              <a:noFill/>
            </a:ln>
            <a:effectLst/>
          </c:spPr>
          <c:invertIfNegative val="0"/>
          <c:cat>
            <c:strRef>
              <c:f>Analysis!$L$85:$L$92</c:f>
              <c:strCache>
                <c:ptCount val="8"/>
                <c:pt idx="0">
                  <c:v>&lt;=30</c:v>
                </c:pt>
                <c:pt idx="1">
                  <c:v>31-40</c:v>
                </c:pt>
                <c:pt idx="2">
                  <c:v>41-50</c:v>
                </c:pt>
                <c:pt idx="3">
                  <c:v>51-60</c:v>
                </c:pt>
                <c:pt idx="4">
                  <c:v>61-70</c:v>
                </c:pt>
                <c:pt idx="5">
                  <c:v>71-80</c:v>
                </c:pt>
                <c:pt idx="6">
                  <c:v>81-90</c:v>
                </c:pt>
                <c:pt idx="7">
                  <c:v>91-100</c:v>
                </c:pt>
              </c:strCache>
            </c:strRef>
          </c:cat>
          <c:val>
            <c:numRef>
              <c:f>Analysis!$N$85:$N$92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7BFC-42F6-9939-AD514EF03AEB}"/>
            </c:ext>
          </c:extLst>
        </c:ser>
        <c:dLbls>
          <c:showLegendKey val="0"/>
          <c:showVal val="0"/>
          <c:showCatName val="0"/>
          <c:showSerName val="0"/>
          <c:showPercent val="0"/>
          <c:showBubbleSize val="0"/>
        </c:dLbls>
        <c:gapWidth val="219"/>
        <c:overlap val="-27"/>
        <c:axId val="1020656432"/>
        <c:axId val="1020647904"/>
      </c:barChart>
      <c:catAx>
        <c:axId val="10206564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r>
                  <a:rPr lang="en-US" sz="1000"/>
                  <a:t>Percent</a:t>
                </a:r>
              </a:p>
            </c:rich>
          </c:tx>
          <c:layout>
            <c:manualLayout>
              <c:xMode val="edge"/>
              <c:yMode val="edge"/>
              <c:x val="0.47024549877125232"/>
              <c:y val="0.7599258466478099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20647904"/>
        <c:crosses val="autoZero"/>
        <c:auto val="1"/>
        <c:lblAlgn val="ctr"/>
        <c:lblOffset val="100"/>
        <c:noMultiLvlLbl val="0"/>
      </c:catAx>
      <c:valAx>
        <c:axId val="1020647904"/>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(2)'!$Y$2</c:f>
              <c:strCache>
                <c:ptCount val="1"/>
                <c:pt idx="0">
                  <c:v>Number of health facilities</c:v>
                </c:pt>
              </c:strCache>
            </c:strRef>
          </c:tx>
          <c:layout>
            <c:manualLayout>
              <c:xMode val="edge"/>
              <c:yMode val="edge"/>
              <c:x val="1.6624203821656056E-2"/>
              <c:y val="0.2393203883495145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20656432"/>
        <c:crosses val="autoZero"/>
        <c:crossBetween val="between"/>
      </c:valAx>
      <c:spPr>
        <a:noFill/>
        <a:ln>
          <a:noFill/>
        </a:ln>
        <a:effectLst/>
      </c:spPr>
    </c:plotArea>
    <c:legend>
      <c:legendPos val="b"/>
      <c:layout>
        <c:manualLayout>
          <c:xMode val="edge"/>
          <c:yMode val="edge"/>
          <c:x val="9.4071919354029795E-3"/>
          <c:y val="0.83189587951991439"/>
          <c:w val="0.97481618937760173"/>
          <c:h val="0.1681041204800856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Analysis!$C$118</c:f>
          <c:strCache>
            <c:ptCount val="1"/>
            <c:pt idx="0">
              <c:v>Adequacy of source documents (8 sites)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8.1312030763596416E-2"/>
          <c:y val="0.18067498769719489"/>
          <c:w val="0.89310657388756642"/>
          <c:h val="0.48768779757349945"/>
        </c:manualLayout>
      </c:layout>
      <c:barChart>
        <c:barDir val="col"/>
        <c:grouping val="clustered"/>
        <c:varyColors val="0"/>
        <c:ser>
          <c:idx val="0"/>
          <c:order val="0"/>
          <c:tx>
            <c:strRef>
              <c:f>Analysis!$D$118</c:f>
              <c:strCache>
                <c:ptCount val="1"/>
                <c:pt idx="0">
                  <c:v>Source Documents Available (across data sources)</c:v>
                </c:pt>
              </c:strCache>
            </c:strRef>
          </c:tx>
          <c:spPr>
            <a:solidFill>
              <a:schemeClr val="accent1"/>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Analysis!$D$119:$D$125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78EB-4E04-A1F5-76A5638AB99C}"/>
            </c:ext>
          </c:extLst>
        </c:ser>
        <c:ser>
          <c:idx val="1"/>
          <c:order val="1"/>
          <c:tx>
            <c:strRef>
              <c:f>Analysis!$E$118</c:f>
              <c:strCache>
                <c:ptCount val="1"/>
                <c:pt idx="0">
                  <c:v>Source Documents Up-to-date (across data sources)</c:v>
                </c:pt>
              </c:strCache>
            </c:strRef>
          </c:tx>
          <c:spPr>
            <a:solidFill>
              <a:schemeClr val="accent2"/>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Analysis!$E$119:$E$125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78EB-4E04-A1F5-76A5638AB99C}"/>
            </c:ext>
          </c:extLst>
        </c:ser>
        <c:ser>
          <c:idx val="2"/>
          <c:order val="2"/>
          <c:tx>
            <c:strRef>
              <c:f>Analysis!$F$118</c:f>
              <c:strCache>
                <c:ptCount val="1"/>
                <c:pt idx="0">
                  <c:v>Source Documents are Standard Issue (across data sources)</c:v>
                </c:pt>
              </c:strCache>
            </c:strRef>
          </c:tx>
          <c:spPr>
            <a:solidFill>
              <a:schemeClr val="accent3"/>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Analysis!$F$119:$F$125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78EB-4E04-A1F5-76A5638AB99C}"/>
            </c:ext>
          </c:extLst>
        </c:ser>
        <c:dLbls>
          <c:showLegendKey val="0"/>
          <c:showVal val="0"/>
          <c:showCatName val="0"/>
          <c:showSerName val="0"/>
          <c:showPercent val="0"/>
          <c:showBubbleSize val="0"/>
        </c:dLbls>
        <c:gapWidth val="219"/>
        <c:overlap val="-27"/>
        <c:axId val="1038817896"/>
        <c:axId val="1038817568"/>
      </c:barChart>
      <c:catAx>
        <c:axId val="1038817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38817568"/>
        <c:crosses val="autoZero"/>
        <c:auto val="1"/>
        <c:lblAlgn val="ctr"/>
        <c:lblOffset val="100"/>
        <c:noMultiLvlLbl val="0"/>
      </c:catAx>
      <c:valAx>
        <c:axId val="10388175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38817896"/>
        <c:crosses val="autoZero"/>
        <c:crossBetween val="between"/>
      </c:valAx>
      <c:spPr>
        <a:noFill/>
        <a:ln>
          <a:noFill/>
        </a:ln>
        <a:effectLst/>
      </c:spPr>
    </c:plotArea>
    <c:legend>
      <c:legendPos val="b"/>
      <c:layout>
        <c:manualLayout>
          <c:xMode val="edge"/>
          <c:yMode val="edge"/>
          <c:x val="2.4101812854788494E-2"/>
          <c:y val="0.84838034481607927"/>
          <c:w val="0.95644735396447533"/>
          <c:h val="0.1223921025772027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Analysis!$C$128</c:f>
          <c:strCache>
            <c:ptCount val="1"/>
            <c:pt idx="0">
              <c:v>Adequacy of source documents across data sources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1498972887259565"/>
          <c:y val="0.21711420301675566"/>
          <c:w val="0.81307726239507694"/>
          <c:h val="0.60335771106631086"/>
        </c:manualLayout>
      </c:layout>
      <c:barChart>
        <c:barDir val="col"/>
        <c:grouping val="clustered"/>
        <c:varyColors val="0"/>
        <c:ser>
          <c:idx val="0"/>
          <c:order val="0"/>
          <c:tx>
            <c:strRef>
              <c:f>Analysis!$C$128</c:f>
              <c:strCache>
                <c:ptCount val="1"/>
                <c:pt idx="0">
                  <c:v>Adequacy of source documents across data sources (8 sites)</c:v>
                </c:pt>
              </c:strCache>
            </c:strRef>
          </c:tx>
          <c:spPr>
            <a:solidFill>
              <a:schemeClr val="accent1"/>
            </a:solidFill>
            <a:ln>
              <a:noFill/>
            </a:ln>
            <a:effectLst/>
          </c:spPr>
          <c:invertIfNegative val="0"/>
          <c:cat>
            <c:strRef>
              <c:f>Analysis!$C$129:$C$131</c:f>
              <c:strCache>
                <c:ptCount val="3"/>
                <c:pt idx="0">
                  <c:v>Available</c:v>
                </c:pt>
                <c:pt idx="1">
                  <c:v>Up-to-date</c:v>
                </c:pt>
                <c:pt idx="2">
                  <c:v>Standard forms</c:v>
                </c:pt>
              </c:strCache>
            </c:strRef>
          </c:cat>
          <c:val>
            <c:numRef>
              <c:f>Analysis!$D$129:$D$131</c:f>
              <c:numCache>
                <c:formatCode>0%</c:formatCode>
                <c:ptCount val="3"/>
                <c:pt idx="0">
                  <c:v>0</c:v>
                </c:pt>
                <c:pt idx="1">
                  <c:v>0</c:v>
                </c:pt>
                <c:pt idx="2">
                  <c:v>0</c:v>
                </c:pt>
              </c:numCache>
            </c:numRef>
          </c:val>
          <c:extLst>
            <c:ext xmlns:c16="http://schemas.microsoft.com/office/drawing/2014/chart" uri="{C3380CC4-5D6E-409C-BE32-E72D297353CC}">
              <c16:uniqueId val="{00000000-F3E1-4989-BDC2-EB7B877CEE61}"/>
            </c:ext>
          </c:extLst>
        </c:ser>
        <c:dLbls>
          <c:showLegendKey val="0"/>
          <c:showVal val="0"/>
          <c:showCatName val="0"/>
          <c:showSerName val="0"/>
          <c:showPercent val="0"/>
          <c:showBubbleSize val="0"/>
        </c:dLbls>
        <c:gapWidth val="182"/>
        <c:axId val="941176864"/>
        <c:axId val="941186704"/>
      </c:barChart>
      <c:lineChart>
        <c:grouping val="standard"/>
        <c:varyColors val="0"/>
        <c:ser>
          <c:idx val="1"/>
          <c:order val="1"/>
          <c:tx>
            <c:strRef>
              <c:f>Analysis!$E$128</c:f>
              <c:strCache>
                <c:ptCount val="1"/>
                <c:pt idx="0">
                  <c:v>Target</c:v>
                </c:pt>
              </c:strCache>
            </c:strRef>
          </c:tx>
          <c:spPr>
            <a:ln w="19050" cap="rnd">
              <a:solidFill>
                <a:schemeClr val="bg2">
                  <a:lumMod val="50000"/>
                </a:schemeClr>
              </a:solidFill>
              <a:prstDash val="sysDash"/>
              <a:round/>
            </a:ln>
            <a:effectLst/>
          </c:spPr>
          <c:marker>
            <c:symbol val="none"/>
          </c:marker>
          <c:val>
            <c:numRef>
              <c:f>Analysis!$E$129:$E$131</c:f>
              <c:numCache>
                <c:formatCode>0%</c:formatCode>
                <c:ptCount val="3"/>
                <c:pt idx="0">
                  <c:v>0.9</c:v>
                </c:pt>
                <c:pt idx="1">
                  <c:v>0.9</c:v>
                </c:pt>
                <c:pt idx="2">
                  <c:v>0.9</c:v>
                </c:pt>
              </c:numCache>
            </c:numRef>
          </c:val>
          <c:smooth val="0"/>
          <c:extLst>
            <c:ext xmlns:c16="http://schemas.microsoft.com/office/drawing/2014/chart" uri="{C3380CC4-5D6E-409C-BE32-E72D297353CC}">
              <c16:uniqueId val="{00000001-F3E1-4989-BDC2-EB7B877CEE61}"/>
            </c:ext>
          </c:extLst>
        </c:ser>
        <c:dLbls>
          <c:showLegendKey val="0"/>
          <c:showVal val="0"/>
          <c:showCatName val="0"/>
          <c:showSerName val="0"/>
          <c:showPercent val="0"/>
          <c:showBubbleSize val="0"/>
        </c:dLbls>
        <c:marker val="1"/>
        <c:smooth val="0"/>
        <c:axId val="941176864"/>
        <c:axId val="941186704"/>
      </c:lineChart>
      <c:catAx>
        <c:axId val="94117686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crossAx val="941186704"/>
        <c:crosses val="autoZero"/>
        <c:auto val="1"/>
        <c:lblAlgn val="ctr"/>
        <c:lblOffset val="100"/>
        <c:tickMarkSkip val="1"/>
        <c:noMultiLvlLbl val="0"/>
      </c:catAx>
      <c:valAx>
        <c:axId val="9411867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cross"/>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941176864"/>
        <c:crosses val="autoZero"/>
        <c:crossBetween val="between"/>
        <c:majorUnit val="0.2"/>
      </c:valAx>
      <c:spPr>
        <a:noFill/>
        <a:ln>
          <a:noFill/>
        </a:ln>
        <a:effectLst/>
      </c:spPr>
    </c:plotArea>
    <c:legend>
      <c:legendPos val="b"/>
      <c:legendEntry>
        <c:idx val="0"/>
        <c:delete val="1"/>
      </c:legendEntry>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cap="none" spc="0" normalizeH="0" baseline="0">
              <a:solidFill>
                <a:schemeClr val="dk1"/>
              </a:solidFill>
              <a:latin typeface="+mn-lt"/>
              <a:ea typeface="+mn-ea"/>
              <a:cs typeface="+mn-cs"/>
            </a:defRPr>
          </a:pPr>
          <a:endParaRPr lang="en-US"/>
        </a:p>
      </c:txPr>
    </c:title>
    <c:autoTitleDeleted val="0"/>
    <c:plotArea>
      <c:layout>
        <c:manualLayout>
          <c:layoutTarget val="inner"/>
          <c:xMode val="edge"/>
          <c:yMode val="edge"/>
          <c:x val="4.3688866174278605E-2"/>
          <c:y val="0.18214349188800019"/>
          <c:w val="0.9300790178805951"/>
          <c:h val="0.6550335376055999"/>
        </c:manualLayout>
      </c:layout>
      <c:barChart>
        <c:barDir val="col"/>
        <c:grouping val="clustered"/>
        <c:varyColors val="0"/>
        <c:ser>
          <c:idx val="0"/>
          <c:order val="0"/>
          <c:tx>
            <c:strRef>
              <c:f>Analysis!$R$38</c:f>
              <c:strCache>
                <c:ptCount val="1"/>
                <c:pt idx="0">
                  <c:v>System Assessment (8 sites)</c:v>
                </c:pt>
              </c:strCache>
            </c:strRef>
          </c:tx>
          <c:spPr>
            <a:solidFill>
              <a:schemeClr val="accent1"/>
            </a:solidFill>
            <a:ln>
              <a:noFill/>
            </a:ln>
            <a:effectLst/>
          </c:spPr>
          <c:invertIfNegative val="0"/>
          <c:cat>
            <c:strRef>
              <c:f>Analysis!$R$37:$AD$37</c:f>
              <c:strCache>
                <c:ptCount val="12"/>
                <c:pt idx="0">
                  <c:v>staff to enter/ compile reports</c:v>
                </c:pt>
                <c:pt idx="1">
                  <c:v>staff to review quality</c:v>
                </c:pt>
                <c:pt idx="2">
                  <c:v>written guidelines</c:v>
                </c:pt>
                <c:pt idx="3">
                  <c:v>stock of blank forms</c:v>
                </c:pt>
                <c:pt idx="4">
                  <c:v>stock out of forms</c:v>
                </c:pt>
                <c:pt idx="5">
                  <c:v>standard register</c:v>
                </c:pt>
                <c:pt idx="6">
                  <c:v>patient history easily found</c:v>
                </c:pt>
                <c:pt idx="7">
                  <c:v>archives properly maintained</c:v>
                </c:pt>
                <c:pt idx="8">
                  <c:v>accuracte demographics</c:v>
                </c:pt>
                <c:pt idx="9">
                  <c:v>established targets</c:v>
                </c:pt>
                <c:pt idx="10">
                  <c:v>up-to-date display</c:v>
                </c:pt>
                <c:pt idx="11">
                  <c:v>chart of disease incidence</c:v>
                </c:pt>
              </c:strCache>
            </c:strRef>
          </c:cat>
          <c:val>
            <c:numRef>
              <c:f>Analysis!$R$70:$AC$70</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D862-41C8-B69A-D4BBD0220BE4}"/>
            </c:ext>
          </c:extLst>
        </c:ser>
        <c:dLbls>
          <c:showLegendKey val="0"/>
          <c:showVal val="0"/>
          <c:showCatName val="0"/>
          <c:showSerName val="0"/>
          <c:showPercent val="0"/>
          <c:showBubbleSize val="0"/>
        </c:dLbls>
        <c:gapWidth val="267"/>
        <c:overlap val="-43"/>
        <c:axId val="781827648"/>
        <c:axId val="781817152"/>
      </c:barChart>
      <c:catAx>
        <c:axId val="781827648"/>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000" b="0" i="0" u="none" strike="noStrike" kern="1200" cap="none" spc="0" normalizeH="0" baseline="0">
                <a:solidFill>
                  <a:schemeClr val="dk1"/>
                </a:solidFill>
                <a:latin typeface="+mn-lt"/>
                <a:ea typeface="+mn-ea"/>
                <a:cs typeface="+mn-cs"/>
              </a:defRPr>
            </a:pPr>
            <a:endParaRPr lang="en-US"/>
          </a:p>
        </c:txPr>
        <c:crossAx val="781817152"/>
        <c:crosses val="autoZero"/>
        <c:auto val="1"/>
        <c:lblAlgn val="ctr"/>
        <c:lblOffset val="100"/>
        <c:noMultiLvlLbl val="0"/>
      </c:catAx>
      <c:valAx>
        <c:axId val="781817152"/>
        <c:scaling>
          <c:orientation val="minMax"/>
        </c:scaling>
        <c:delete val="0"/>
        <c:axPos val="l"/>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781827648"/>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 of records with no missing data</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38289734616506271"/>
          <c:y val="0.11947589039099341"/>
          <c:w val="0.48319383688150097"/>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[0]!no_missing_data</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C37A-445B-AFD9-F3CBF59C49B8}"/>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Source Documents Available (across data sources)</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36437882764654417"/>
          <c:y val="0.11947589039099341"/>
          <c:w val="0.50171235540001946"/>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[0]!docs_available</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F102-4A02-8F8B-705364D0C9A6}"/>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Analysis!$AI$4</c:f>
          <c:strCache>
            <c:ptCount val="1"/>
            <c:pt idx="0">
              <c:v>Source Documents Up-to-date (across data sources)</c:v>
            </c:pt>
          </c:strCache>
        </c:strRef>
      </c:tx>
      <c:layout>
        <c:manualLayout>
          <c:xMode val="edge"/>
          <c:yMode val="edge"/>
          <c:x val="0.14018004335049025"/>
          <c:y val="1.5461845678257601E-2"/>
        </c:manualLayout>
      </c:layout>
      <c:overlay val="0"/>
      <c:spPr>
        <a:noFill/>
        <a:ln>
          <a:noFill/>
        </a:ln>
        <a:effectLst/>
      </c:spPr>
      <c:txPr>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40758870418975407"/>
          <c:y val="0.11947589039099341"/>
          <c:w val="0.45850247885680961"/>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[0]!docs_uptodate</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C799-446A-B6CD-D94EC54F2AE0}"/>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spPr>
        <a:no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Source Documents are Standard Issue (across data sources)</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42610722270827256"/>
          <c:y val="0.11947589039099341"/>
          <c:w val="0.43998396033829107"/>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[0]!docs_standard</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664-497B-A219-9FC664FB1D84}"/>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981794625001666"/>
          <c:y val="0.21944869525418678"/>
          <c:w val="0.77434867685331255"/>
          <c:h val="0.5375031812698764"/>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val>
            <c:numRef>
              <c:f>Analysis!$BN$66</c:f>
              <c:numCache>
                <c:formatCode>General</c:formatCode>
                <c:ptCount val="1"/>
                <c:pt idx="0">
                  <c:v>0</c:v>
                </c:pt>
              </c:numCache>
            </c:numRef>
          </c:val>
          <c:extLst>
            <c:ext xmlns:c16="http://schemas.microsoft.com/office/drawing/2014/chart" uri="{C3380CC4-5D6E-409C-BE32-E72D297353CC}">
              <c16:uniqueId val="{00000000-3B03-401C-AA0A-A22510B3395A}"/>
            </c:ext>
          </c:extLst>
        </c:ser>
        <c:ser>
          <c:idx val="1"/>
          <c:order val="1"/>
          <c:tx>
            <c:strRef>
              <c:f>Analysis!$BQ$41</c:f>
              <c:strCache>
                <c:ptCount val="1"/>
                <c:pt idx="0">
                  <c:v>Annual consistency ratio</c:v>
                </c:pt>
              </c:strCache>
            </c:strRef>
          </c:tx>
          <c:spPr>
            <a:solidFill>
              <a:schemeClr val="accent2"/>
            </a:solidFill>
            <a:ln>
              <a:noFill/>
            </a:ln>
            <a:effectLst/>
          </c:spPr>
          <c:invertIfNegative val="0"/>
          <c:val>
            <c:numRef>
              <c:f>Analysis!$BQ$66</c:f>
              <c:numCache>
                <c:formatCode>General</c:formatCode>
                <c:ptCount val="1"/>
                <c:pt idx="0">
                  <c:v>0</c:v>
                </c:pt>
              </c:numCache>
            </c:numRef>
          </c:val>
          <c:extLst>
            <c:ext xmlns:c16="http://schemas.microsoft.com/office/drawing/2014/chart" uri="{C3380CC4-5D6E-409C-BE32-E72D297353CC}">
              <c16:uniqueId val="{00000001-3B03-401C-AA0A-A22510B3395A}"/>
            </c:ext>
          </c:extLst>
        </c:ser>
        <c:dLbls>
          <c:showLegendKey val="0"/>
          <c:showVal val="0"/>
          <c:showCatName val="0"/>
          <c:showSerName val="0"/>
          <c:showPercent val="0"/>
          <c:showBubbleSize val="0"/>
        </c:dLbls>
        <c:gapWidth val="219"/>
        <c:overlap val="-21"/>
        <c:axId val="926434312"/>
        <c:axId val="926437920"/>
      </c:barChart>
      <c:scatterChart>
        <c:scatterStyle val="lineMarker"/>
        <c:varyColors val="0"/>
        <c:ser>
          <c:idx val="2"/>
          <c:order val="2"/>
          <c:tx>
            <c:strRef>
              <c:f>Analysis!$BP$68</c:f>
              <c:strCache>
                <c:ptCount val="1"/>
                <c:pt idx="0">
                  <c:v>Quality target</c:v>
                </c:pt>
              </c:strCache>
            </c:strRef>
          </c:tx>
          <c:spPr>
            <a:ln w="25400" cap="rnd">
              <a:noFill/>
              <a:round/>
            </a:ln>
            <a:effectLst/>
          </c:spPr>
          <c:marker>
            <c:symbol val="circle"/>
            <c:size val="5"/>
            <c:spPr>
              <a:noFill/>
              <a:ln w="9525">
                <a:noFill/>
              </a:ln>
              <a:effectLst/>
            </c:spPr>
          </c:marker>
          <c:errBars>
            <c:errDir val="y"/>
            <c:errBarType val="both"/>
            <c:errValType val="cust"/>
            <c:noEndCap val="0"/>
            <c:plus>
              <c:numRef>
                <c:f>Analysis!$BQ$69</c:f>
                <c:numCache>
                  <c:formatCode>General</c:formatCode>
                  <c:ptCount val="1"/>
                  <c:pt idx="0">
                    <c:v>0.2</c:v>
                  </c:pt>
                </c:numCache>
              </c:numRef>
            </c:plus>
            <c:minus>
              <c:numRef>
                <c:f>Analysis!$BQ$69</c:f>
                <c:numCache>
                  <c:formatCode>General</c:formatCode>
                  <c:ptCount val="1"/>
                  <c:pt idx="0">
                    <c:v>0.2</c:v>
                  </c:pt>
                </c:numCache>
              </c:numRef>
            </c:minus>
            <c:spPr>
              <a:noFill/>
              <a:ln w="19050" cap="flat" cmpd="sng" algn="ctr">
                <a:solidFill>
                  <a:schemeClr val="tx1">
                    <a:lumMod val="65000"/>
                    <a:lumOff val="35000"/>
                  </a:schemeClr>
                </a:solidFill>
                <a:round/>
              </a:ln>
              <a:effectLst/>
            </c:spPr>
          </c:errBars>
          <c:errBars>
            <c:errDir val="x"/>
            <c:errBarType val="both"/>
            <c:errValType val="cust"/>
            <c:noEndCap val="1"/>
            <c:plus>
              <c:numLit>
                <c:formatCode>General</c:formatCode>
                <c:ptCount val="1"/>
                <c:pt idx="0">
                  <c:v>0.1</c:v>
                </c:pt>
              </c:numLit>
            </c:plus>
            <c:minus>
              <c:numLit>
                <c:formatCode>General</c:formatCode>
                <c:ptCount val="1"/>
                <c:pt idx="0">
                  <c:v>0.1</c:v>
                </c:pt>
              </c:numLit>
            </c:minus>
            <c:spPr>
              <a:noFill/>
              <a:ln w="9525" cap="flat" cmpd="sng" algn="ctr">
                <a:noFill/>
                <a:round/>
              </a:ln>
              <a:effectLst/>
            </c:spPr>
          </c:errBars>
          <c:yVal>
            <c:numRef>
              <c:f>Analysis!$BQ$68</c:f>
              <c:numCache>
                <c:formatCode>0%</c:formatCode>
                <c:ptCount val="1"/>
                <c:pt idx="0">
                  <c:v>1</c:v>
                </c:pt>
              </c:numCache>
            </c:numRef>
          </c:yVal>
          <c:smooth val="0"/>
          <c:extLst>
            <c:ext xmlns:c16="http://schemas.microsoft.com/office/drawing/2014/chart" uri="{C3380CC4-5D6E-409C-BE32-E72D297353CC}">
              <c16:uniqueId val="{00000005-3B03-401C-AA0A-A22510B3395A}"/>
            </c:ext>
          </c:extLst>
        </c:ser>
        <c:dLbls>
          <c:showLegendKey val="0"/>
          <c:showVal val="0"/>
          <c:showCatName val="0"/>
          <c:showSerName val="0"/>
          <c:showPercent val="0"/>
          <c:showBubbleSize val="0"/>
        </c:dLbls>
        <c:axId val="926434312"/>
        <c:axId val="926437920"/>
      </c:scatterChart>
      <c:catAx>
        <c:axId val="926434312"/>
        <c:scaling>
          <c:orientation val="minMax"/>
        </c:scaling>
        <c:delete val="1"/>
        <c:axPos val="b"/>
        <c:numFmt formatCode="General" sourceLinked="1"/>
        <c:majorTickMark val="none"/>
        <c:minorTickMark val="none"/>
        <c:tickLblPos val="nextTo"/>
        <c:crossAx val="926437920"/>
        <c:crosses val="autoZero"/>
        <c:auto val="1"/>
        <c:lblAlgn val="ctr"/>
        <c:lblOffset val="100"/>
        <c:noMultiLvlLbl val="0"/>
      </c:catAx>
      <c:valAx>
        <c:axId val="926437920"/>
        <c:scaling>
          <c:orientation val="minMax"/>
          <c:max val="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926434312"/>
        <c:crosses val="autoZero"/>
        <c:crossBetween val="between"/>
      </c:valAx>
      <c:spPr>
        <a:noFill/>
        <a:ln>
          <a:noFill/>
        </a:ln>
        <a:effectLst/>
      </c:spPr>
    </c:plotArea>
    <c:legend>
      <c:legendPos val="b"/>
      <c:legendEntry>
        <c:idx val="2"/>
        <c:delete val="1"/>
      </c:legendEntry>
      <c:layout>
        <c:manualLayout>
          <c:xMode val="edge"/>
          <c:yMode val="edge"/>
          <c:x val="0.14764875854738307"/>
          <c:y val="0.82369544066219347"/>
          <c:w val="0.72881689150473916"/>
          <c:h val="0.13596889173060783"/>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1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Analysis!$C$85</c:f>
          <c:strCache>
            <c:ptCount val="1"/>
            <c:pt idx="0">
              <c:v>Overall VF for priority indicators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5444583262091566"/>
          <c:y val="0.19056020430030263"/>
          <c:w val="0.77378985908530307"/>
          <c:h val="0.57065841190344313"/>
        </c:manualLayout>
      </c:layout>
      <c:barChart>
        <c:barDir val="col"/>
        <c:grouping val="clustered"/>
        <c:varyColors val="0"/>
        <c:ser>
          <c:idx val="0"/>
          <c:order val="0"/>
          <c:tx>
            <c:strRef>
              <c:f>Analysis!$D$86</c:f>
              <c:strCache>
                <c:ptCount val="1"/>
                <c:pt idx="0">
                  <c:v>VF Monthly Report</c:v>
                </c:pt>
              </c:strCache>
            </c:strRef>
          </c:tx>
          <c:spPr>
            <a:solidFill>
              <a:schemeClr val="accent1"/>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Analysis!$D$87:$D$88</c:f>
              <c:numCache>
                <c:formatCode>0.00</c:formatCode>
                <c:ptCount val="2"/>
                <c:pt idx="0">
                  <c:v>0</c:v>
                </c:pt>
                <c:pt idx="1">
                  <c:v>0</c:v>
                </c:pt>
              </c:numCache>
            </c:numRef>
          </c:val>
          <c:extLst>
            <c:ext xmlns:c16="http://schemas.microsoft.com/office/drawing/2014/chart" uri="{C3380CC4-5D6E-409C-BE32-E72D297353CC}">
              <c16:uniqueId val="{00000000-F272-4559-B5BC-A9A26FA183F8}"/>
            </c:ext>
          </c:extLst>
        </c:ser>
        <c:ser>
          <c:idx val="1"/>
          <c:order val="1"/>
          <c:tx>
            <c:strRef>
              <c:f>Analysis!$E$86</c:f>
              <c:strCache>
                <c:ptCount val="1"/>
                <c:pt idx="0">
                  <c:v>VF HMIS</c:v>
                </c:pt>
              </c:strCache>
            </c:strRef>
          </c:tx>
          <c:spPr>
            <a:solidFill>
              <a:schemeClr val="accent2"/>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Analysis!$E$87:$E$88</c:f>
              <c:numCache>
                <c:formatCode>0.00</c:formatCode>
                <c:ptCount val="2"/>
                <c:pt idx="0">
                  <c:v>0</c:v>
                </c:pt>
                <c:pt idx="1">
                  <c:v>0</c:v>
                </c:pt>
              </c:numCache>
            </c:numRef>
          </c:val>
          <c:extLst>
            <c:ext xmlns:c16="http://schemas.microsoft.com/office/drawing/2014/chart" uri="{C3380CC4-5D6E-409C-BE32-E72D297353CC}">
              <c16:uniqueId val="{00000001-F272-4559-B5BC-A9A26FA183F8}"/>
            </c:ext>
          </c:extLst>
        </c:ser>
        <c:dLbls>
          <c:showLegendKey val="0"/>
          <c:showVal val="0"/>
          <c:showCatName val="0"/>
          <c:showSerName val="0"/>
          <c:showPercent val="0"/>
          <c:showBubbleSize val="0"/>
        </c:dLbls>
        <c:gapWidth val="366"/>
        <c:overlap val="-32"/>
        <c:axId val="1013193408"/>
        <c:axId val="1013148800"/>
      </c:barChart>
      <c:scatterChart>
        <c:scatterStyle val="lineMarker"/>
        <c:varyColors val="0"/>
        <c:ser>
          <c:idx val="2"/>
          <c:order val="2"/>
          <c:tx>
            <c:strRef>
              <c:f>Analysis!$G$86</c:f>
              <c:strCache>
                <c:ptCount val="1"/>
                <c:pt idx="0">
                  <c:v>Target</c:v>
                </c:pt>
              </c:strCache>
            </c:strRef>
          </c:tx>
          <c:spPr>
            <a:ln w="28575" cap="rnd">
              <a:noFill/>
              <a:round/>
            </a:ln>
            <a:effectLst/>
          </c:spPr>
          <c:marker>
            <c:symbol val="none"/>
          </c:marker>
          <c:errBars>
            <c:errDir val="y"/>
            <c:errBarType val="both"/>
            <c:errValType val="cust"/>
            <c:noEndCap val="0"/>
            <c:plus>
              <c:numRef>
                <c:f>Analysis!$F$87</c:f>
                <c:numCache>
                  <c:formatCode>General</c:formatCode>
                  <c:ptCount val="1"/>
                  <c:pt idx="0">
                    <c:v>0.25</c:v>
                  </c:pt>
                </c:numCache>
              </c:numRef>
            </c:plus>
            <c:minus>
              <c:numRef>
                <c:f>Analysis!$F$87</c:f>
                <c:numCache>
                  <c:formatCode>General</c:formatCode>
                  <c:ptCount val="1"/>
                  <c:pt idx="0">
                    <c:v>0.25</c:v>
                  </c:pt>
                </c:numCache>
              </c:numRef>
            </c:minus>
            <c:spPr>
              <a:noFill/>
              <a:ln w="9525" cap="flat" cmpd="sng" algn="ctr">
                <a:solidFill>
                  <a:schemeClr val="bg2">
                    <a:lumMod val="50000"/>
                  </a:schemeClr>
                </a:solidFill>
                <a:round/>
              </a:ln>
              <a:effectLst/>
            </c:spPr>
          </c:errBars>
          <c:errBars>
            <c:errDir val="x"/>
            <c:errBarType val="both"/>
            <c:errValType val="cust"/>
            <c:noEndCap val="0"/>
            <c:plus>
              <c:numLit>
                <c:formatCode>General</c:formatCode>
                <c:ptCount val="1"/>
                <c:pt idx="0">
                  <c:v>0.5</c:v>
                </c:pt>
              </c:numLit>
            </c:plus>
            <c:minus>
              <c:numLit>
                <c:formatCode>General</c:formatCode>
                <c:ptCount val="1"/>
                <c:pt idx="0">
                  <c:v>0.5</c:v>
                </c:pt>
              </c:numLit>
            </c:minus>
            <c:spPr>
              <a:noFill/>
              <a:ln w="9525" cap="flat" cmpd="sng" algn="ctr">
                <a:noFill/>
                <a:round/>
              </a:ln>
              <a:effectLst/>
            </c:spPr>
          </c:errBars>
          <c:xVal>
            <c:strRef>
              <c:f>Analysis!$C$87:$C$88</c:f>
              <c:strCache>
                <c:ptCount val="2"/>
                <c:pt idx="0">
                  <c:v>Select indicator</c:v>
                </c:pt>
                <c:pt idx="1">
                  <c:v>Select indicator</c:v>
                </c:pt>
              </c:strCache>
            </c:strRef>
          </c:xVal>
          <c:yVal>
            <c:numRef>
              <c:f>Analysis!$G$87:$G$88</c:f>
              <c:numCache>
                <c:formatCode>0%</c:formatCode>
                <c:ptCount val="2"/>
                <c:pt idx="0">
                  <c:v>1</c:v>
                </c:pt>
                <c:pt idx="1">
                  <c:v>1</c:v>
                </c:pt>
              </c:numCache>
            </c:numRef>
          </c:yVal>
          <c:smooth val="0"/>
          <c:extLst>
            <c:ext xmlns:c16="http://schemas.microsoft.com/office/drawing/2014/chart" uri="{C3380CC4-5D6E-409C-BE32-E72D297353CC}">
              <c16:uniqueId val="{00000002-F272-4559-B5BC-A9A26FA183F8}"/>
            </c:ext>
          </c:extLst>
        </c:ser>
        <c:dLbls>
          <c:showLegendKey val="0"/>
          <c:showVal val="0"/>
          <c:showCatName val="0"/>
          <c:showSerName val="0"/>
          <c:showPercent val="0"/>
          <c:showBubbleSize val="0"/>
        </c:dLbls>
        <c:axId val="1013193408"/>
        <c:axId val="1013148800"/>
      </c:scatterChart>
      <c:catAx>
        <c:axId val="1013193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1013148800"/>
        <c:crosses val="autoZero"/>
        <c:auto val="1"/>
        <c:lblAlgn val="ctr"/>
        <c:lblOffset val="100"/>
        <c:noMultiLvlLbl val="0"/>
      </c:catAx>
      <c:valAx>
        <c:axId val="101314880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(2)'!$Y$1</c:f>
              <c:strCache>
                <c:ptCount val="1"/>
                <c:pt idx="0">
                  <c:v>Verification factor</c:v>
                </c:pt>
              </c:strCache>
            </c:strRef>
          </c:tx>
          <c:layout>
            <c:manualLayout>
              <c:xMode val="edge"/>
              <c:yMode val="edge"/>
              <c:x val="1.3889866121377015E-2"/>
              <c:y val="0.3801169665016942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1013193408"/>
        <c:crosses val="autoZero"/>
        <c:crossBetween val="between"/>
      </c:valAx>
      <c:spPr>
        <a:noFill/>
        <a:ln>
          <a:noFill/>
        </a:ln>
        <a:effectLst/>
      </c:spPr>
    </c:plotArea>
    <c:legend>
      <c:legendPos val="b"/>
      <c:legendEntry>
        <c:idx val="2"/>
        <c:delete val="1"/>
      </c:legendEntry>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1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Analysis!$BJ$39</c:f>
              <c:strCache>
                <c:ptCount val="1"/>
                <c:pt idx="0">
                  <c:v>Consistency over time:Select type -Select indicator -  by Month, by Facility</c:v>
                </c:pt>
              </c:strCache>
            </c:strRef>
          </c:tx>
          <c:spPr>
            <a:ln w="28575" cap="rnd">
              <a:solidFill>
                <a:schemeClr val="accent1"/>
              </a:solidFill>
              <a:round/>
            </a:ln>
            <a:effectLst/>
          </c:spPr>
          <c:marker>
            <c:symbol val="none"/>
          </c:marker>
          <c:cat>
            <c:strRef>
              <c:f>Analysis!$BJ$41:$BM$41</c:f>
              <c:strCache>
                <c:ptCount val="4"/>
                <c:pt idx="0">
                  <c:v>-</c:v>
                </c:pt>
                <c:pt idx="1">
                  <c:v>-</c:v>
                </c:pt>
                <c:pt idx="2">
                  <c:v>-</c:v>
                </c:pt>
                <c:pt idx="3">
                  <c:v>-</c:v>
                </c:pt>
              </c:strCache>
            </c:strRef>
          </c:cat>
          <c:val>
            <c:numRef>
              <c:f>Analysis!$BJ$66:$BM$66</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7319-4318-9D0D-B7F567E1C445}"/>
            </c:ext>
          </c:extLst>
        </c:ser>
        <c:dLbls>
          <c:showLegendKey val="0"/>
          <c:showVal val="0"/>
          <c:showCatName val="0"/>
          <c:showSerName val="0"/>
          <c:showPercent val="0"/>
          <c:showBubbleSize val="0"/>
        </c:dLbls>
        <c:smooth val="0"/>
        <c:axId val="935013360"/>
        <c:axId val="935019592"/>
      </c:lineChart>
      <c:catAx>
        <c:axId val="935013360"/>
        <c:scaling>
          <c:orientation val="minMax"/>
        </c:scaling>
        <c:delete val="0"/>
        <c:axPos val="b"/>
        <c:numFmt formatCode="[$-409]mmm\-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935019592"/>
        <c:crosses val="autoZero"/>
        <c:auto val="1"/>
        <c:lblAlgn val="ctr"/>
        <c:lblOffset val="100"/>
        <c:noMultiLvlLbl val="0"/>
      </c:catAx>
      <c:valAx>
        <c:axId val="935019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50133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1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981794625001666"/>
          <c:y val="0.20429202714170611"/>
          <c:w val="0.77434867685331255"/>
          <c:h val="0.5678167312846697"/>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val>
            <c:numRef>
              <c:f>Analysis!$BN$66</c:f>
              <c:numCache>
                <c:formatCode>General</c:formatCode>
                <c:ptCount val="1"/>
                <c:pt idx="0">
                  <c:v>0</c:v>
                </c:pt>
              </c:numCache>
            </c:numRef>
          </c:val>
          <c:extLst>
            <c:ext xmlns:c16="http://schemas.microsoft.com/office/drawing/2014/chart" uri="{C3380CC4-5D6E-409C-BE32-E72D297353CC}">
              <c16:uniqueId val="{00000000-BA1C-40DC-998D-2ADA3AC2A1B3}"/>
            </c:ext>
          </c:extLst>
        </c:ser>
        <c:ser>
          <c:idx val="1"/>
          <c:order val="1"/>
          <c:tx>
            <c:strRef>
              <c:f>Analysis!$BQ$41</c:f>
              <c:strCache>
                <c:ptCount val="1"/>
                <c:pt idx="0">
                  <c:v>Annual consistency ratio</c:v>
                </c:pt>
              </c:strCache>
            </c:strRef>
          </c:tx>
          <c:spPr>
            <a:solidFill>
              <a:schemeClr val="accent2"/>
            </a:solidFill>
            <a:ln>
              <a:noFill/>
            </a:ln>
            <a:effectLst/>
          </c:spPr>
          <c:invertIfNegative val="0"/>
          <c:val>
            <c:numRef>
              <c:f>Analysis!$BQ$66</c:f>
              <c:numCache>
                <c:formatCode>General</c:formatCode>
                <c:ptCount val="1"/>
                <c:pt idx="0">
                  <c:v>0</c:v>
                </c:pt>
              </c:numCache>
            </c:numRef>
          </c:val>
          <c:extLst>
            <c:ext xmlns:c16="http://schemas.microsoft.com/office/drawing/2014/chart" uri="{C3380CC4-5D6E-409C-BE32-E72D297353CC}">
              <c16:uniqueId val="{00000001-BA1C-40DC-998D-2ADA3AC2A1B3}"/>
            </c:ext>
          </c:extLst>
        </c:ser>
        <c:dLbls>
          <c:showLegendKey val="0"/>
          <c:showVal val="0"/>
          <c:showCatName val="0"/>
          <c:showSerName val="0"/>
          <c:showPercent val="0"/>
          <c:showBubbleSize val="0"/>
        </c:dLbls>
        <c:gapWidth val="361"/>
        <c:overlap val="-44"/>
        <c:axId val="926434312"/>
        <c:axId val="926437920"/>
      </c:barChart>
      <c:scatterChart>
        <c:scatterStyle val="lineMarker"/>
        <c:varyColors val="0"/>
        <c:ser>
          <c:idx val="2"/>
          <c:order val="2"/>
          <c:tx>
            <c:strRef>
              <c:f>Analysis!$BP$68</c:f>
              <c:strCache>
                <c:ptCount val="1"/>
                <c:pt idx="0">
                  <c:v>Quality target</c:v>
                </c:pt>
              </c:strCache>
            </c:strRef>
          </c:tx>
          <c:spPr>
            <a:ln w="25400" cap="rnd">
              <a:noFill/>
              <a:round/>
            </a:ln>
            <a:effectLst/>
          </c:spPr>
          <c:marker>
            <c:symbol val="circle"/>
            <c:size val="5"/>
            <c:spPr>
              <a:noFill/>
              <a:ln w="9525">
                <a:noFill/>
              </a:ln>
              <a:effectLst/>
            </c:spPr>
          </c:marker>
          <c:errBars>
            <c:errDir val="y"/>
            <c:errBarType val="both"/>
            <c:errValType val="cust"/>
            <c:noEndCap val="0"/>
            <c:plus>
              <c:numRef>
                <c:f>Analysis!$BQ$69</c:f>
                <c:numCache>
                  <c:formatCode>General</c:formatCode>
                  <c:ptCount val="1"/>
                  <c:pt idx="0">
                    <c:v>0.2</c:v>
                  </c:pt>
                </c:numCache>
              </c:numRef>
            </c:plus>
            <c:minus>
              <c:numRef>
                <c:f>Analysis!$BQ$69</c:f>
                <c:numCache>
                  <c:formatCode>General</c:formatCode>
                  <c:ptCount val="1"/>
                  <c:pt idx="0">
                    <c:v>0.2</c:v>
                  </c:pt>
                </c:numCache>
              </c:numRef>
            </c:minus>
            <c:spPr>
              <a:noFill/>
              <a:ln w="19050" cap="flat" cmpd="sng" algn="ctr">
                <a:solidFill>
                  <a:schemeClr val="tx1">
                    <a:lumMod val="65000"/>
                    <a:lumOff val="35000"/>
                  </a:schemeClr>
                </a:solidFill>
                <a:round/>
              </a:ln>
              <a:effectLst/>
            </c:spPr>
          </c:errBars>
          <c:errBars>
            <c:errDir val="x"/>
            <c:errBarType val="both"/>
            <c:errValType val="cust"/>
            <c:noEndCap val="1"/>
            <c:plus>
              <c:numLit>
                <c:formatCode>General</c:formatCode>
                <c:ptCount val="1"/>
                <c:pt idx="0">
                  <c:v>0.1</c:v>
                </c:pt>
              </c:numLit>
            </c:plus>
            <c:minus>
              <c:numLit>
                <c:formatCode>General</c:formatCode>
                <c:ptCount val="1"/>
                <c:pt idx="0">
                  <c:v>0.1</c:v>
                </c:pt>
              </c:numLit>
            </c:minus>
            <c:spPr>
              <a:noFill/>
              <a:ln w="9525" cap="flat" cmpd="sng" algn="ctr">
                <a:noFill/>
                <a:round/>
              </a:ln>
              <a:effectLst/>
            </c:spPr>
          </c:errBars>
          <c:yVal>
            <c:numRef>
              <c:f>Analysis!$BQ$68</c:f>
              <c:numCache>
                <c:formatCode>0%</c:formatCode>
                <c:ptCount val="1"/>
                <c:pt idx="0">
                  <c:v>1</c:v>
                </c:pt>
              </c:numCache>
            </c:numRef>
          </c:yVal>
          <c:smooth val="0"/>
          <c:extLst>
            <c:ext xmlns:c16="http://schemas.microsoft.com/office/drawing/2014/chart" uri="{C3380CC4-5D6E-409C-BE32-E72D297353CC}">
              <c16:uniqueId val="{00000002-BA1C-40DC-998D-2ADA3AC2A1B3}"/>
            </c:ext>
          </c:extLst>
        </c:ser>
        <c:dLbls>
          <c:showLegendKey val="0"/>
          <c:showVal val="0"/>
          <c:showCatName val="0"/>
          <c:showSerName val="0"/>
          <c:showPercent val="0"/>
          <c:showBubbleSize val="0"/>
        </c:dLbls>
        <c:axId val="926434312"/>
        <c:axId val="926437920"/>
      </c:scatterChart>
      <c:catAx>
        <c:axId val="926434312"/>
        <c:scaling>
          <c:orientation val="minMax"/>
        </c:scaling>
        <c:delete val="1"/>
        <c:axPos val="b"/>
        <c:numFmt formatCode="General" sourceLinked="1"/>
        <c:majorTickMark val="none"/>
        <c:minorTickMark val="none"/>
        <c:tickLblPos val="nextTo"/>
        <c:crossAx val="926437920"/>
        <c:crosses val="autoZero"/>
        <c:auto val="1"/>
        <c:lblAlgn val="ctr"/>
        <c:lblOffset val="100"/>
        <c:noMultiLvlLbl val="0"/>
      </c:catAx>
      <c:valAx>
        <c:axId val="926437920"/>
        <c:scaling>
          <c:orientation val="minMax"/>
          <c:max val="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434312"/>
        <c:crosses val="autoZero"/>
        <c:crossBetween val="between"/>
      </c:valAx>
      <c:spPr>
        <a:noFill/>
        <a:ln>
          <a:noFill/>
        </a:ln>
        <a:effectLst/>
      </c:spPr>
    </c:plotArea>
    <c:legend>
      <c:legendPos val="b"/>
      <c:legendEntry>
        <c:idx val="2"/>
        <c:delete val="1"/>
      </c:legendEntry>
      <c:layout>
        <c:manualLayout>
          <c:xMode val="edge"/>
          <c:yMode val="edge"/>
          <c:x val="0.14764875854738307"/>
          <c:y val="0.82369544066219347"/>
          <c:w val="0.72881689150473916"/>
          <c:h val="0.13596889173060783"/>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1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Analysis!$BJ$38</c:f>
          <c:strCache>
            <c:ptCount val="1"/>
            <c:pt idx="0">
              <c:v>Month-to-month and Annual Consistency for Select type -Select indicator, by facility</c:v>
            </c:pt>
          </c:strCache>
        </c:strRef>
      </c:tx>
      <c:layout>
        <c:manualLayout>
          <c:xMode val="edge"/>
          <c:yMode val="edge"/>
          <c:x val="0.26830985002946239"/>
          <c:y val="5.218977352293615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9275455568053994"/>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[0]!ConTimeM2M</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F039-4E55-8C1A-D5F25C52B6B2}"/>
            </c:ext>
          </c:extLst>
        </c:ser>
        <c:ser>
          <c:idx val="1"/>
          <c:order val="1"/>
          <c:tx>
            <c:strRef>
              <c:f>Analysis!$BQ$41</c:f>
              <c:strCache>
                <c:ptCount val="1"/>
                <c:pt idx="0">
                  <c:v>Annual consistency ratio</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[0]!ConTimeAnnual</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F039-4E55-8C1A-D5F25C52B6B2}"/>
            </c:ext>
          </c:extLst>
        </c:ser>
        <c:dLbls>
          <c:showLegendKey val="0"/>
          <c:showVal val="0"/>
          <c:showCatName val="0"/>
          <c:showSerName val="0"/>
          <c:showPercent val="0"/>
          <c:showBubbleSize val="0"/>
        </c:dLbls>
        <c:gapWidth val="150"/>
        <c:axId val="876247992"/>
        <c:axId val="886062624"/>
      </c:barChart>
      <c:scatterChart>
        <c:scatterStyle val="lineMarker"/>
        <c:varyColors val="0"/>
        <c:ser>
          <c:idx val="2"/>
          <c:order val="2"/>
          <c:tx>
            <c:strRef>
              <c:f>Analysis!$BP$70</c:f>
              <c:strCache>
                <c:ptCount val="1"/>
                <c:pt idx="0">
                  <c:v>upper limit</c:v>
                </c:pt>
              </c:strCache>
            </c:strRef>
          </c:tx>
          <c:spPr>
            <a:ln w="158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Analysis!$BP$68</c:f>
              <c:strCache>
                <c:ptCount val="1"/>
                <c:pt idx="0">
                  <c:v>Quality target</c:v>
                </c:pt>
              </c:strCache>
            </c:strRef>
          </c:xVal>
          <c:yVal>
            <c:numRef>
              <c:f>Analysis!$BQ$70</c:f>
              <c:numCache>
                <c:formatCode>0%</c:formatCode>
                <c:ptCount val="1"/>
                <c:pt idx="0">
                  <c:v>1.2</c:v>
                </c:pt>
              </c:numCache>
            </c:numRef>
          </c:yVal>
          <c:smooth val="0"/>
          <c:extLst>
            <c:ext xmlns:c16="http://schemas.microsoft.com/office/drawing/2014/chart" uri="{C3380CC4-5D6E-409C-BE32-E72D297353CC}">
              <c16:uniqueId val="{00000002-F039-4E55-8C1A-D5F25C52B6B2}"/>
            </c:ext>
          </c:extLst>
        </c:ser>
        <c:ser>
          <c:idx val="3"/>
          <c:order val="3"/>
          <c:tx>
            <c:strRef>
              <c:f>Analysis!$BP$71</c:f>
              <c:strCache>
                <c:ptCount val="1"/>
                <c:pt idx="0">
                  <c:v>lower limit</c:v>
                </c:pt>
              </c:strCache>
            </c:strRef>
          </c:tx>
          <c:spPr>
            <a:ln w="15875" cap="rnd">
              <a:solidFill>
                <a:schemeClr val="bg1">
                  <a:lumMod val="8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Analysis!$BP$68</c:f>
              <c:strCache>
                <c:ptCount val="1"/>
                <c:pt idx="0">
                  <c:v>Quality target</c:v>
                </c:pt>
              </c:strCache>
            </c:strRef>
          </c:xVal>
          <c:yVal>
            <c:numRef>
              <c:f>Analysis!$BQ$71</c:f>
              <c:numCache>
                <c:formatCode>0%</c:formatCode>
                <c:ptCount val="1"/>
                <c:pt idx="0">
                  <c:v>0.8</c:v>
                </c:pt>
              </c:numCache>
            </c:numRef>
          </c:yVal>
          <c:smooth val="0"/>
          <c:extLst>
            <c:ext xmlns:c16="http://schemas.microsoft.com/office/drawing/2014/chart" uri="{C3380CC4-5D6E-409C-BE32-E72D297353CC}">
              <c16:uniqueId val="{00000003-F039-4E55-8C1A-D5F25C52B6B2}"/>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in val="0"/>
        </c:scaling>
        <c:delete val="0"/>
        <c:axPos val="l"/>
        <c:majorGridlines>
          <c:spPr>
            <a:ln w="9525" cap="flat" cmpd="sng" algn="ctr">
              <a:solidFill>
                <a:schemeClr val="tx1">
                  <a:lumMod val="15000"/>
                  <a:lumOff val="85000"/>
                </a:schemeClr>
              </a:solidFill>
              <a:round/>
            </a:ln>
            <a:effectLst/>
          </c:spPr>
        </c:majorGridlines>
        <c:title>
          <c:tx>
            <c:strRef>
              <c:f>'Dashboard (2)'!$Y$3</c:f>
              <c:strCache>
                <c:ptCount val="1"/>
                <c:pt idx="0">
                  <c:v>Percent</c:v>
                </c:pt>
              </c:strCache>
            </c:strRef>
          </c:tx>
          <c:layout>
            <c:manualLayout>
              <c:xMode val="edge"/>
              <c:yMode val="edge"/>
              <c:x val="8.5033340455192494E-3"/>
              <c:y val="0.4126182227221597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layout>
        <c:manualLayout>
          <c:xMode val="edge"/>
          <c:yMode val="edge"/>
          <c:x val="0.22207147720725598"/>
          <c:y val="0.88416535433070864"/>
          <c:w val="0.59124367547182988"/>
          <c:h val="7.7882217847769039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Analysis!$D$69</c:f>
          <c:strCache>
            <c:ptCount val="1"/>
            <c:pt idx="0">
              <c:v>1. Select type:  Select indicator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421101604829267E-2"/>
          <c:y val="0.2431984563104676"/>
          <c:w val="0.86271216097987735"/>
          <c:h val="0.54199458638365694"/>
        </c:manualLayout>
      </c:layout>
      <c:barChart>
        <c:barDir val="col"/>
        <c:grouping val="clustered"/>
        <c:varyColors val="0"/>
        <c:ser>
          <c:idx val="2"/>
          <c:order val="0"/>
          <c:tx>
            <c:strRef>
              <c:f>Analysis!$D$70</c:f>
              <c:strCache>
                <c:ptCount val="1"/>
                <c:pt idx="0">
                  <c:v>VF Monthly Report</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Analysis!$D$71:$D$78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7636-43F9-AD66-621BB98D6A31}"/>
            </c:ext>
          </c:extLst>
        </c:ser>
        <c:ser>
          <c:idx val="3"/>
          <c:order val="1"/>
          <c:tx>
            <c:strRef>
              <c:f>Analysis!$E$70</c:f>
              <c:strCache>
                <c:ptCount val="1"/>
                <c:pt idx="0">
                  <c:v>VF HMIS</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Analysis!$E$71:$E$78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7636-43F9-AD66-621BB98D6A31}"/>
            </c:ext>
          </c:extLst>
        </c:ser>
        <c:dLbls>
          <c:showLegendKey val="0"/>
          <c:showVal val="0"/>
          <c:showCatName val="0"/>
          <c:showSerName val="0"/>
          <c:showPercent val="0"/>
          <c:showBubbleSize val="0"/>
        </c:dLbls>
        <c:gapWidth val="219"/>
        <c:axId val="941202776"/>
        <c:axId val="941202120"/>
      </c:barChart>
      <c:catAx>
        <c:axId val="941202776"/>
        <c:scaling>
          <c:orientation val="minMax"/>
        </c:scaling>
        <c:delete val="0"/>
        <c:axPos val="b"/>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(5)'!$Y$2</c:f>
              <c:strCache>
                <c:ptCount val="1"/>
                <c:pt idx="0">
                  <c:v>Number of health facilities</c:v>
                </c:pt>
              </c:strCache>
            </c:strRef>
          </c:tx>
          <c:layout>
            <c:manualLayout>
              <c:xMode val="edge"/>
              <c:yMode val="edge"/>
              <c:x val="1.9298076209710077E-2"/>
              <c:y val="0.28932804216206043"/>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layout>
        <c:manualLayout>
          <c:xMode val="edge"/>
          <c:yMode val="edge"/>
          <c:x val="0.3360553379248164"/>
          <c:y val="0.90701163848542832"/>
          <c:w val="0.33390701158866559"/>
          <c:h val="7.0508834577932028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ln>
      <a:solidFill>
        <a:schemeClr val="dk1"/>
      </a:solidFill>
    </a:ln>
  </c:spPr>
  <c:txPr>
    <a:bodyPr/>
    <a:lstStyle/>
    <a:p>
      <a:pPr>
        <a:defRPr/>
      </a:pPr>
      <a:endParaRPr lang="en-US"/>
    </a:p>
  </c:txPr>
  <c:printSettings>
    <c:headerFooter/>
    <c:pageMargins b="0.75" l="0.7" r="0.7" t="0.75" header="0.3" footer="0.3"/>
    <c:pageSetup/>
  </c:printSettings>
</c:chartSpace>
</file>

<file path=xl/charts/chart1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Analysis!$F$69</c:f>
          <c:strCache>
            <c:ptCount val="1"/>
            <c:pt idx="0">
              <c:v>2. Select type:  Select indicator 
(quality target: &gt;=90%, &lt;=110%)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2104253097395089E-2"/>
          <c:y val="0.22474224019355507"/>
          <c:w val="0.86130076482375184"/>
          <c:h val="0.55788157644728109"/>
        </c:manualLayout>
      </c:layout>
      <c:barChart>
        <c:barDir val="col"/>
        <c:grouping val="clustered"/>
        <c:varyColors val="0"/>
        <c:ser>
          <c:idx val="2"/>
          <c:order val="0"/>
          <c:tx>
            <c:strRef>
              <c:f>Analysis!$D$70</c:f>
              <c:strCache>
                <c:ptCount val="1"/>
                <c:pt idx="0">
                  <c:v>VF Monthly Report</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Analysis!$F$71:$F$78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E36-4D94-83E9-63FEE2A2E8D0}"/>
            </c:ext>
          </c:extLst>
        </c:ser>
        <c:ser>
          <c:idx val="3"/>
          <c:order val="1"/>
          <c:tx>
            <c:strRef>
              <c:f>Analysis!$E$70</c:f>
              <c:strCache>
                <c:ptCount val="1"/>
                <c:pt idx="0">
                  <c:v>VF HMIS</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Analysis!$G$71:$G$78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8E36-4D94-83E9-63FEE2A2E8D0}"/>
            </c:ext>
          </c:extLst>
        </c:ser>
        <c:dLbls>
          <c:showLegendKey val="0"/>
          <c:showVal val="0"/>
          <c:showCatName val="0"/>
          <c:showSerName val="0"/>
          <c:showPercent val="0"/>
          <c:showBubbleSize val="0"/>
        </c:dLbls>
        <c:gapWidth val="219"/>
        <c:overlap val="-27"/>
        <c:axId val="941202776"/>
        <c:axId val="941202120"/>
      </c:barChart>
      <c:catAx>
        <c:axId val="9412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#REF!</c:f>
              <c:strCache>
                <c:ptCount val="1"/>
                <c:pt idx="0">
                  <c:v>#REF!</c:v>
                </c:pt>
              </c:strCache>
            </c:strRef>
          </c:tx>
          <c:layout>
            <c:manualLayout>
              <c:xMode val="edge"/>
              <c:yMode val="edge"/>
              <c:x val="2.0408163265306121E-2"/>
              <c:y val="0.2278556685268710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1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Analysis!$BS$38</c:f>
          <c:strCache>
            <c:ptCount val="1"/>
            <c:pt idx="0">
              <c:v>Distribution of reasons for discrepancy, by indicator</c:v>
            </c:pt>
          </c:strCache>
        </c:strRef>
      </c:tx>
      <c:layout>
        <c:manualLayout>
          <c:xMode val="edge"/>
          <c:yMode val="edge"/>
          <c:x val="0.31838280291009252"/>
          <c:y val="5.7069804476687608E-2"/>
        </c:manualLayout>
      </c:layout>
      <c:overlay val="0"/>
      <c:spPr>
        <a:noFill/>
        <a:ln>
          <a:noFill/>
        </a:ln>
        <a:effectLst/>
      </c:spPr>
      <c:txPr>
        <a:bodyPr rot="0" spcFirstLastPara="1" vertOverflow="ellipsis" vert="horz" wrap="square" anchor="ctr" anchorCtr="1"/>
        <a:lstStyle/>
        <a:p>
          <a:pPr>
            <a:defRPr sz="18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8.2833923147245372E-2"/>
          <c:y val="0.23642218879943377"/>
          <c:w val="0.88375502965494612"/>
          <c:h val="0.45245899318764932"/>
        </c:manualLayout>
      </c:layout>
      <c:barChart>
        <c:barDir val="col"/>
        <c:grouping val="percentStacked"/>
        <c:varyColors val="0"/>
        <c:ser>
          <c:idx val="0"/>
          <c:order val="0"/>
          <c:tx>
            <c:strRef>
              <c:f>Analysis!$CA$40</c:f>
              <c:strCache>
                <c:ptCount val="1"/>
                <c:pt idx="0">
                  <c:v>No discrepancy</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Analysis!$BZ$41:$BZ$42</c:f>
              <c:strCache>
                <c:ptCount val="2"/>
                <c:pt idx="0">
                  <c:v>Select indicator</c:v>
                </c:pt>
                <c:pt idx="1">
                  <c:v>Select indicator</c:v>
                </c:pt>
              </c:strCache>
            </c:strRef>
          </c:cat>
          <c:val>
            <c:numRef>
              <c:f>Analysis!$CA$41:$CA$42</c:f>
              <c:numCache>
                <c:formatCode>General</c:formatCode>
                <c:ptCount val="2"/>
                <c:pt idx="0">
                  <c:v>1</c:v>
                </c:pt>
                <c:pt idx="1">
                  <c:v>1</c:v>
                </c:pt>
              </c:numCache>
            </c:numRef>
          </c:val>
          <c:extLst>
            <c:ext xmlns:c16="http://schemas.microsoft.com/office/drawing/2014/chart" uri="{C3380CC4-5D6E-409C-BE32-E72D297353CC}">
              <c16:uniqueId val="{00000000-9272-4695-A861-9490CFBE63F0}"/>
            </c:ext>
          </c:extLst>
        </c:ser>
        <c:ser>
          <c:idx val="1"/>
          <c:order val="1"/>
          <c:tx>
            <c:strRef>
              <c:f>Analysis!$CB$40</c:f>
              <c:strCache>
                <c:ptCount val="1"/>
                <c:pt idx="0">
                  <c:v>Arithematic errors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Analysis!$BZ$41:$BZ$42</c:f>
              <c:strCache>
                <c:ptCount val="2"/>
                <c:pt idx="0">
                  <c:v>Select indicator</c:v>
                </c:pt>
                <c:pt idx="1">
                  <c:v>Select indicator</c:v>
                </c:pt>
              </c:strCache>
            </c:strRef>
          </c:cat>
          <c:val>
            <c:numRef>
              <c:f>Analysis!$CB$41:$CB$42</c:f>
              <c:numCache>
                <c:formatCode>General</c:formatCode>
                <c:ptCount val="2"/>
                <c:pt idx="0">
                  <c:v>1</c:v>
                </c:pt>
                <c:pt idx="1">
                  <c:v>0</c:v>
                </c:pt>
              </c:numCache>
            </c:numRef>
          </c:val>
          <c:extLst>
            <c:ext xmlns:c16="http://schemas.microsoft.com/office/drawing/2014/chart" uri="{C3380CC4-5D6E-409C-BE32-E72D297353CC}">
              <c16:uniqueId val="{00000001-9272-4695-A861-9490CFBE63F0}"/>
            </c:ext>
          </c:extLst>
        </c:ser>
        <c:ser>
          <c:idx val="2"/>
          <c:order val="2"/>
          <c:tx>
            <c:strRef>
              <c:f>Analysis!$CC$40</c:f>
              <c:strCache>
                <c:ptCount val="1"/>
                <c:pt idx="0">
                  <c:v>Transcription errors</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Analysis!$BZ$41:$BZ$42</c:f>
              <c:strCache>
                <c:ptCount val="2"/>
                <c:pt idx="0">
                  <c:v>Select indicator</c:v>
                </c:pt>
                <c:pt idx="1">
                  <c:v>Select indicator</c:v>
                </c:pt>
              </c:strCache>
            </c:strRef>
          </c:cat>
          <c:val>
            <c:numRef>
              <c:f>Analysis!$CC$41:$CC$42</c:f>
              <c:numCache>
                <c:formatCode>General</c:formatCode>
                <c:ptCount val="2"/>
                <c:pt idx="0">
                  <c:v>1</c:v>
                </c:pt>
                <c:pt idx="1">
                  <c:v>1</c:v>
                </c:pt>
              </c:numCache>
            </c:numRef>
          </c:val>
          <c:extLst>
            <c:ext xmlns:c16="http://schemas.microsoft.com/office/drawing/2014/chart" uri="{C3380CC4-5D6E-409C-BE32-E72D297353CC}">
              <c16:uniqueId val="{00000002-9272-4695-A861-9490CFBE63F0}"/>
            </c:ext>
          </c:extLst>
        </c:ser>
        <c:ser>
          <c:idx val="3"/>
          <c:order val="3"/>
          <c:tx>
            <c:strRef>
              <c:f>Analysis!$CD$40</c:f>
              <c:strCache>
                <c:ptCount val="1"/>
                <c:pt idx="0">
                  <c:v>Some documents were missing when the report was prepared</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Analysis!$BZ$41:$BZ$42</c:f>
              <c:strCache>
                <c:ptCount val="2"/>
                <c:pt idx="0">
                  <c:v>Select indicator</c:v>
                </c:pt>
                <c:pt idx="1">
                  <c:v>Select indicator</c:v>
                </c:pt>
              </c:strCache>
            </c:strRef>
          </c:cat>
          <c:val>
            <c:numRef>
              <c:f>Analysis!$CD$41:$CD$42</c:f>
              <c:numCache>
                <c:formatCode>General</c:formatCode>
                <c:ptCount val="2"/>
                <c:pt idx="0">
                  <c:v>0</c:v>
                </c:pt>
                <c:pt idx="1">
                  <c:v>1</c:v>
                </c:pt>
              </c:numCache>
            </c:numRef>
          </c:val>
          <c:extLst>
            <c:ext xmlns:c16="http://schemas.microsoft.com/office/drawing/2014/chart" uri="{C3380CC4-5D6E-409C-BE32-E72D297353CC}">
              <c16:uniqueId val="{00000003-9272-4695-A861-9490CFBE63F0}"/>
            </c:ext>
          </c:extLst>
        </c:ser>
        <c:ser>
          <c:idx val="4"/>
          <c:order val="4"/>
          <c:tx>
            <c:strRef>
              <c:f>Analysis!$CE$40</c:f>
              <c:strCache>
                <c:ptCount val="1"/>
                <c:pt idx="0">
                  <c:v>Some documents are now missing</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Analysis!$BZ$41:$BZ$42</c:f>
              <c:strCache>
                <c:ptCount val="2"/>
                <c:pt idx="0">
                  <c:v>Select indicator</c:v>
                </c:pt>
                <c:pt idx="1">
                  <c:v>Select indicator</c:v>
                </c:pt>
              </c:strCache>
            </c:strRef>
          </c:cat>
          <c:val>
            <c:numRef>
              <c:f>Analysis!$CE$41:$CE$42</c:f>
              <c:numCache>
                <c:formatCode>General</c:formatCode>
                <c:ptCount val="2"/>
                <c:pt idx="0">
                  <c:v>0</c:v>
                </c:pt>
                <c:pt idx="1">
                  <c:v>0</c:v>
                </c:pt>
              </c:numCache>
            </c:numRef>
          </c:val>
          <c:extLst>
            <c:ext xmlns:c16="http://schemas.microsoft.com/office/drawing/2014/chart" uri="{C3380CC4-5D6E-409C-BE32-E72D297353CC}">
              <c16:uniqueId val="{00000004-9272-4695-A861-9490CFBE63F0}"/>
            </c:ext>
          </c:extLst>
        </c:ser>
        <c:ser>
          <c:idx val="5"/>
          <c:order val="5"/>
          <c:tx>
            <c:strRef>
              <c:f>Analysis!$CF$40</c:f>
              <c:strCache>
                <c:ptCount val="1"/>
                <c:pt idx="0">
                  <c:v>Other</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Analysis!$BZ$41:$BZ$42</c:f>
              <c:strCache>
                <c:ptCount val="2"/>
                <c:pt idx="0">
                  <c:v>Select indicator</c:v>
                </c:pt>
                <c:pt idx="1">
                  <c:v>Select indicator</c:v>
                </c:pt>
              </c:strCache>
            </c:strRef>
          </c:cat>
          <c:val>
            <c:numRef>
              <c:f>Analysis!$CF$41:$CF$42</c:f>
              <c:numCache>
                <c:formatCode>General</c:formatCode>
                <c:ptCount val="2"/>
                <c:pt idx="0">
                  <c:v>0</c:v>
                </c:pt>
                <c:pt idx="1">
                  <c:v>0</c:v>
                </c:pt>
              </c:numCache>
            </c:numRef>
          </c:val>
          <c:extLst>
            <c:ext xmlns:c16="http://schemas.microsoft.com/office/drawing/2014/chart" uri="{C3380CC4-5D6E-409C-BE32-E72D297353CC}">
              <c16:uniqueId val="{00000005-9272-4695-A861-9490CFBE63F0}"/>
            </c:ext>
          </c:extLst>
        </c:ser>
        <c:dLbls>
          <c:dLblPos val="inEnd"/>
          <c:showLegendKey val="0"/>
          <c:showVal val="1"/>
          <c:showCatName val="0"/>
          <c:showSerName val="0"/>
          <c:showPercent val="0"/>
          <c:showBubbleSize val="0"/>
        </c:dLbls>
        <c:gapWidth val="150"/>
        <c:overlap val="100"/>
        <c:axId val="1002414512"/>
        <c:axId val="1002415824"/>
      </c:barChart>
      <c:catAx>
        <c:axId val="1002414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dk1"/>
                </a:solidFill>
                <a:latin typeface="+mn-lt"/>
                <a:ea typeface="+mn-ea"/>
                <a:cs typeface="+mn-cs"/>
              </a:defRPr>
            </a:pPr>
            <a:endParaRPr lang="en-US"/>
          </a:p>
        </c:txPr>
        <c:crossAx val="1002415824"/>
        <c:crosses val="autoZero"/>
        <c:auto val="1"/>
        <c:lblAlgn val="ctr"/>
        <c:lblOffset val="100"/>
        <c:noMultiLvlLbl val="0"/>
      </c:catAx>
      <c:valAx>
        <c:axId val="1002415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dk1"/>
                </a:solidFill>
                <a:latin typeface="+mn-lt"/>
                <a:ea typeface="+mn-ea"/>
                <a:cs typeface="+mn-cs"/>
              </a:defRPr>
            </a:pPr>
            <a:endParaRPr lang="en-US"/>
          </a:p>
        </c:txPr>
        <c:crossAx val="1002414512"/>
        <c:crosses val="autoZero"/>
        <c:crossBetween val="between"/>
      </c:valAx>
      <c:spPr>
        <a:noFill/>
        <a:ln>
          <a:noFill/>
        </a:ln>
        <a:effectLst/>
      </c:spPr>
    </c:plotArea>
    <c:legend>
      <c:legendPos val="b"/>
      <c:layout>
        <c:manualLayout>
          <c:xMode val="edge"/>
          <c:yMode val="edge"/>
          <c:x val="3.7718103344709944E-2"/>
          <c:y val="0.79968893214190928"/>
          <c:w val="0.93604614958108767"/>
          <c:h val="0.18536884013093868"/>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77136461037767"/>
          <c:y val="4.715337051457043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4403070799039025E-2"/>
          <c:y val="0.15646077753865903"/>
          <c:w val="0.91975919409626483"/>
          <c:h val="0.66612977108802229"/>
        </c:manualLayout>
      </c:layout>
      <c:barChart>
        <c:barDir val="col"/>
        <c:grouping val="clustered"/>
        <c:varyColors val="0"/>
        <c:ser>
          <c:idx val="0"/>
          <c:order val="0"/>
          <c:tx>
            <c:strRef>
              <c:f>Analysis!$AD$39</c:f>
              <c:strCache>
                <c:ptCount val="1"/>
                <c:pt idx="0">
                  <c:v>Percent of all items present - System Assessment (8 sites)</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[0]!SystemAssessment</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E1F3-4B80-8863-2A211289B603}"/>
            </c:ext>
          </c:extLst>
        </c:ser>
        <c:dLbls>
          <c:showLegendKey val="0"/>
          <c:showVal val="0"/>
          <c:showCatName val="0"/>
          <c:showSerName val="0"/>
          <c:showPercent val="0"/>
          <c:showBubbleSize val="0"/>
        </c:dLbls>
        <c:gapWidth val="219"/>
        <c:overlap val="-27"/>
        <c:axId val="1015815360"/>
        <c:axId val="1015809128"/>
      </c:barChart>
      <c:catAx>
        <c:axId val="10158153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5809128"/>
        <c:crosses val="autoZero"/>
        <c:auto val="1"/>
        <c:lblAlgn val="ctr"/>
        <c:lblOffset val="100"/>
        <c:noMultiLvlLbl val="0"/>
      </c:catAx>
      <c:valAx>
        <c:axId val="101580912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5815360"/>
        <c:crosses val="autoZero"/>
        <c:crossBetween val="between"/>
      </c:valAx>
      <c:spPr>
        <a:no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Analysis!$L$83</c:f>
          <c:strCache>
            <c:ptCount val="1"/>
            <c:pt idx="0">
              <c:v>Cross Checks A &amp; B</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6717423846046791"/>
        </c:manualLayout>
      </c:layout>
      <c:barChart>
        <c:barDir val="col"/>
        <c:grouping val="clustered"/>
        <c:varyColors val="0"/>
        <c:ser>
          <c:idx val="0"/>
          <c:order val="0"/>
          <c:tx>
            <c:strRef>
              <c:f>Analysis!$N$41</c:f>
              <c:strCache>
                <c:ptCount val="1"/>
                <c:pt idx="0">
                  <c:v>A — Malaria case register : Laboratory register
 (quality target = 90%)</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[0]!CrossCheck1</c:f>
              <c:numCache>
                <c:formatCode>0.00</c:formatCode>
                <c:ptCount val="8"/>
                <c:pt idx="0" formatCode="General">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B92-420F-ACEA-5A781C83E68B}"/>
            </c:ext>
          </c:extLst>
        </c:ser>
        <c:ser>
          <c:idx val="1"/>
          <c:order val="1"/>
          <c:tx>
            <c:strRef>
              <c:f>Analysis!$O$41</c:f>
              <c:strCache>
                <c:ptCount val="1"/>
                <c:pt idx="0">
                  <c:v>B — Malaria case register : Pharmacy dispensation log 
(quality target = 90%)</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8B92-420F-ACEA-5A781C83E68B}"/>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Analysis!$L$94</c:f>
              <c:strCache>
                <c:ptCount val="1"/>
                <c:pt idx="0">
                  <c:v>Quality target</c:v>
                </c:pt>
              </c:strCache>
            </c:strRef>
          </c:tx>
          <c:spPr>
            <a:ln w="19050"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Analysis!$L$94</c:f>
              <c:strCache>
                <c:ptCount val="1"/>
                <c:pt idx="0">
                  <c:v>Quality target</c:v>
                </c:pt>
              </c:strCache>
            </c:strRef>
          </c:xVal>
          <c:yVal>
            <c:numRef>
              <c:f>Analysis!$M$94</c:f>
              <c:numCache>
                <c:formatCode>0.0%</c:formatCode>
                <c:ptCount val="1"/>
                <c:pt idx="0">
                  <c:v>0.9</c:v>
                </c:pt>
              </c:numCache>
            </c:numRef>
          </c:yVal>
          <c:smooth val="0"/>
          <c:extLst>
            <c:ext xmlns:c16="http://schemas.microsoft.com/office/drawing/2014/chart" uri="{C3380CC4-5D6E-409C-BE32-E72D297353CC}">
              <c16:uniqueId val="{00000002-8B92-420F-ACEA-5A781C83E68B}"/>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1"/>
          <c:min val="0"/>
        </c:scaling>
        <c:delete val="0"/>
        <c:axPos val="l"/>
        <c:majorGridlines>
          <c:spPr>
            <a:ln w="9525" cap="flat" cmpd="sng" algn="ctr">
              <a:solidFill>
                <a:schemeClr val="tx1">
                  <a:lumMod val="15000"/>
                  <a:lumOff val="85000"/>
                </a:schemeClr>
              </a:solidFill>
              <a:round/>
            </a:ln>
            <a:effectLst/>
          </c:spPr>
        </c:majorGridlines>
        <c:title>
          <c:tx>
            <c:strRef>
              <c:f>'Dashboard (5)'!$Y$3</c:f>
              <c:strCache>
                <c:ptCount val="1"/>
                <c:pt idx="0">
                  <c:v>Percent</c:v>
                </c:pt>
              </c:strCache>
            </c:strRef>
          </c:tx>
          <c:layout>
            <c:manualLayout>
              <c:xMode val="edge"/>
              <c:yMode val="edge"/>
              <c:x val="8.5033340455192494E-3"/>
              <c:y val="0.34677003661557815"/>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Analysis!$N$69</c:f>
          <c:strCache>
            <c:ptCount val="1"/>
            <c:pt idx="0">
              <c:v>Cross Check C</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9275455568053994"/>
        </c:manualLayout>
      </c:layout>
      <c:barChart>
        <c:barDir val="col"/>
        <c:grouping val="clustered"/>
        <c:varyColors val="0"/>
        <c:ser>
          <c:idx val="0"/>
          <c:order val="0"/>
          <c:tx>
            <c:strRef>
              <c:f>Analysis!$P$41</c:f>
              <c:strCache>
                <c:ptCount val="1"/>
                <c:pt idx="0">
                  <c:v>C — Malaria case register : ACT stock management log
 (quality target:  &gt;=90%, &lt;=110%)</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[0]!CrossCheck3</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9309-4A6A-A456-BC23F9D463D9}"/>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1"/>
          <c:tx>
            <c:strRef>
              <c:f>Analysis!$M$80</c:f>
              <c:strCache>
                <c:ptCount val="1"/>
                <c:pt idx="0">
                  <c:v>Upper quality limit</c:v>
                </c:pt>
              </c:strCache>
            </c:strRef>
          </c:tx>
          <c:spPr>
            <a:ln w="19050"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Analysis!$M$80</c:f>
              <c:strCache>
                <c:ptCount val="1"/>
                <c:pt idx="0">
                  <c:v>Upper quality limit</c:v>
                </c:pt>
              </c:strCache>
            </c:strRef>
          </c:xVal>
          <c:yVal>
            <c:numRef>
              <c:f>Analysis!$N$80</c:f>
              <c:numCache>
                <c:formatCode>0.00%</c:formatCode>
                <c:ptCount val="1"/>
                <c:pt idx="0">
                  <c:v>1.1000000000000001</c:v>
                </c:pt>
              </c:numCache>
            </c:numRef>
          </c:yVal>
          <c:smooth val="0"/>
          <c:extLst>
            <c:ext xmlns:c16="http://schemas.microsoft.com/office/drawing/2014/chart" uri="{C3380CC4-5D6E-409C-BE32-E72D297353CC}">
              <c16:uniqueId val="{00000001-9309-4A6A-A456-BC23F9D463D9}"/>
            </c:ext>
          </c:extLst>
        </c:ser>
        <c:ser>
          <c:idx val="3"/>
          <c:order val="2"/>
          <c:tx>
            <c:strRef>
              <c:f>Analysis!$M$81</c:f>
              <c:strCache>
                <c:ptCount val="1"/>
                <c:pt idx="0">
                  <c:v>Lower quality limit</c:v>
                </c:pt>
              </c:strCache>
            </c:strRef>
          </c:tx>
          <c:spPr>
            <a:ln w="19050" cap="rnd">
              <a:solidFill>
                <a:schemeClr val="bg1">
                  <a:lumMod val="7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Analysis!$M$81</c:f>
              <c:strCache>
                <c:ptCount val="1"/>
                <c:pt idx="0">
                  <c:v>Lower quality limit</c:v>
                </c:pt>
              </c:strCache>
            </c:strRef>
          </c:xVal>
          <c:yVal>
            <c:numRef>
              <c:f>Analysis!$N$81</c:f>
              <c:numCache>
                <c:formatCode>0.00%</c:formatCode>
                <c:ptCount val="1"/>
                <c:pt idx="0">
                  <c:v>0.9</c:v>
                </c:pt>
              </c:numCache>
            </c:numRef>
          </c:yVal>
          <c:smooth val="0"/>
          <c:extLst>
            <c:ext xmlns:c16="http://schemas.microsoft.com/office/drawing/2014/chart" uri="{C3380CC4-5D6E-409C-BE32-E72D297353CC}">
              <c16:uniqueId val="{00000002-9309-4A6A-A456-BC23F9D463D9}"/>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(5)'!$Y$3</c:f>
              <c:strCache>
                <c:ptCount val="1"/>
                <c:pt idx="0">
                  <c:v>Percent</c:v>
                </c:pt>
              </c:strCache>
            </c:strRef>
          </c:tx>
          <c:layout>
            <c:manualLayout>
              <c:xMode val="edge"/>
              <c:yMode val="edge"/>
              <c:x val="8.5033340455192494E-3"/>
              <c:y val="0.4126182227221597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layout>
        <c:manualLayout>
          <c:xMode val="edge"/>
          <c:yMode val="edge"/>
          <c:x val="0.26935342232383402"/>
          <c:y val="0.83459400781589232"/>
          <c:w val="0.48150344188472671"/>
          <c:h val="0.15857277840269965"/>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layout>
        <c:manualLayout>
          <c:xMode val="edge"/>
          <c:yMode val="edge"/>
          <c:x val="0.2575052483559474"/>
          <c:y val="2.912620723050722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Analysis!$B$167</c:f>
              <c:strCache>
                <c:ptCount val="1"/>
                <c:pt idx="0">
                  <c:v>-</c:v>
                </c:pt>
              </c:strCache>
            </c:strRef>
          </c:tx>
          <c:spPr>
            <a:ln w="28575" cap="rnd">
              <a:solidFill>
                <a:schemeClr val="accent1"/>
              </a:solidFill>
              <a:round/>
            </a:ln>
            <a:effectLst/>
          </c:spPr>
          <c:marker>
            <c:symbol val="none"/>
          </c:marker>
          <c:cat>
            <c:strRef>
              <c:f>Analysis!$A$168:$A$171</c:f>
              <c:strCache>
                <c:ptCount val="4"/>
                <c:pt idx="0">
                  <c:v>-</c:v>
                </c:pt>
                <c:pt idx="1">
                  <c:v>-</c:v>
                </c:pt>
                <c:pt idx="2">
                  <c:v>-</c:v>
                </c:pt>
                <c:pt idx="3">
                  <c:v>-</c:v>
                </c:pt>
              </c:strCache>
            </c:strRef>
          </c:cat>
          <c:val>
            <c:numRef>
              <c:f>Analysis!$B$168:$B$171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D87C-4B9E-8702-35E2C1CA4144}"/>
            </c:ext>
          </c:extLst>
        </c:ser>
        <c:ser>
          <c:idx val="1"/>
          <c:order val="1"/>
          <c:tx>
            <c:strRef>
              <c:f>Analysis!$C$167</c:f>
              <c:strCache>
                <c:ptCount val="1"/>
                <c:pt idx="0">
                  <c:v>-</c:v>
                </c:pt>
              </c:strCache>
            </c:strRef>
          </c:tx>
          <c:spPr>
            <a:ln w="28575" cap="rnd">
              <a:solidFill>
                <a:schemeClr val="accent2"/>
              </a:solidFill>
              <a:round/>
            </a:ln>
            <a:effectLst/>
          </c:spPr>
          <c:marker>
            <c:symbol val="none"/>
          </c:marker>
          <c:cat>
            <c:strRef>
              <c:f>Analysis!$A$168:$A$171</c:f>
              <c:strCache>
                <c:ptCount val="4"/>
                <c:pt idx="0">
                  <c:v>-</c:v>
                </c:pt>
                <c:pt idx="1">
                  <c:v>-</c:v>
                </c:pt>
                <c:pt idx="2">
                  <c:v>-</c:v>
                </c:pt>
                <c:pt idx="3">
                  <c:v>-</c:v>
                </c:pt>
              </c:strCache>
            </c:strRef>
          </c:cat>
          <c:val>
            <c:numRef>
              <c:f>Analysis!$C$168:$C$171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1-D87C-4B9E-8702-35E2C1CA4144}"/>
            </c:ext>
          </c:extLst>
        </c:ser>
        <c:ser>
          <c:idx val="2"/>
          <c:order val="2"/>
          <c:tx>
            <c:strRef>
              <c:f>Analysis!$D$167</c:f>
              <c:strCache>
                <c:ptCount val="1"/>
                <c:pt idx="0">
                  <c:v>-</c:v>
                </c:pt>
              </c:strCache>
            </c:strRef>
          </c:tx>
          <c:spPr>
            <a:ln w="28575" cap="rnd">
              <a:solidFill>
                <a:schemeClr val="accent3"/>
              </a:solidFill>
              <a:round/>
            </a:ln>
            <a:effectLst/>
          </c:spPr>
          <c:marker>
            <c:symbol val="none"/>
          </c:marker>
          <c:cat>
            <c:strRef>
              <c:f>Analysis!$A$168:$A$171</c:f>
              <c:strCache>
                <c:ptCount val="4"/>
                <c:pt idx="0">
                  <c:v>-</c:v>
                </c:pt>
                <c:pt idx="1">
                  <c:v>-</c:v>
                </c:pt>
                <c:pt idx="2">
                  <c:v>-</c:v>
                </c:pt>
                <c:pt idx="3">
                  <c:v>-</c:v>
                </c:pt>
              </c:strCache>
            </c:strRef>
          </c:cat>
          <c:val>
            <c:numRef>
              <c:f>Analysis!$D$168:$D$171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7817-4EB6-B572-4ECF973D0002}"/>
            </c:ext>
          </c:extLst>
        </c:ser>
        <c:ser>
          <c:idx val="3"/>
          <c:order val="3"/>
          <c:tx>
            <c:strRef>
              <c:f>Analysis!$E$167</c:f>
              <c:strCache>
                <c:ptCount val="1"/>
                <c:pt idx="0">
                  <c:v>-</c:v>
                </c:pt>
              </c:strCache>
            </c:strRef>
          </c:tx>
          <c:spPr>
            <a:ln w="28575" cap="rnd">
              <a:solidFill>
                <a:schemeClr val="accent4"/>
              </a:solidFill>
              <a:round/>
            </a:ln>
            <a:effectLst/>
          </c:spPr>
          <c:marker>
            <c:symbol val="none"/>
          </c:marker>
          <c:cat>
            <c:strRef>
              <c:f>Analysis!$A$168:$A$171</c:f>
              <c:strCache>
                <c:ptCount val="4"/>
                <c:pt idx="0">
                  <c:v>-</c:v>
                </c:pt>
                <c:pt idx="1">
                  <c:v>-</c:v>
                </c:pt>
                <c:pt idx="2">
                  <c:v>-</c:v>
                </c:pt>
                <c:pt idx="3">
                  <c:v>-</c:v>
                </c:pt>
              </c:strCache>
            </c:strRef>
          </c:cat>
          <c:val>
            <c:numRef>
              <c:f>Analysis!$E$168:$E$171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1-7817-4EB6-B572-4ECF973D0002}"/>
            </c:ext>
          </c:extLst>
        </c:ser>
        <c:ser>
          <c:idx val="4"/>
          <c:order val="4"/>
          <c:tx>
            <c:strRef>
              <c:f>Analysis!$F$167</c:f>
              <c:strCache>
                <c:ptCount val="1"/>
                <c:pt idx="0">
                  <c:v>-</c:v>
                </c:pt>
              </c:strCache>
            </c:strRef>
          </c:tx>
          <c:spPr>
            <a:ln w="28575" cap="rnd">
              <a:solidFill>
                <a:schemeClr val="accent5"/>
              </a:solidFill>
              <a:round/>
            </a:ln>
            <a:effectLst/>
          </c:spPr>
          <c:marker>
            <c:symbol val="none"/>
          </c:marker>
          <c:cat>
            <c:strRef>
              <c:f>Analysis!$A$168:$A$171</c:f>
              <c:strCache>
                <c:ptCount val="4"/>
                <c:pt idx="0">
                  <c:v>-</c:v>
                </c:pt>
                <c:pt idx="1">
                  <c:v>-</c:v>
                </c:pt>
                <c:pt idx="2">
                  <c:v>-</c:v>
                </c:pt>
                <c:pt idx="3">
                  <c:v>-</c:v>
                </c:pt>
              </c:strCache>
            </c:strRef>
          </c:cat>
          <c:val>
            <c:numRef>
              <c:f>Analysis!$F$168:$F$171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2-7817-4EB6-B572-4ECF973D0002}"/>
            </c:ext>
          </c:extLst>
        </c:ser>
        <c:ser>
          <c:idx val="5"/>
          <c:order val="5"/>
          <c:tx>
            <c:strRef>
              <c:f>Analysis!$G$167</c:f>
              <c:strCache>
                <c:ptCount val="1"/>
                <c:pt idx="0">
                  <c:v>-</c:v>
                </c:pt>
              </c:strCache>
            </c:strRef>
          </c:tx>
          <c:spPr>
            <a:ln w="28575" cap="rnd">
              <a:solidFill>
                <a:schemeClr val="accent6"/>
              </a:solidFill>
              <a:round/>
            </a:ln>
            <a:effectLst/>
          </c:spPr>
          <c:marker>
            <c:symbol val="none"/>
          </c:marker>
          <c:cat>
            <c:strRef>
              <c:f>Analysis!$A$168:$A$171</c:f>
              <c:strCache>
                <c:ptCount val="4"/>
                <c:pt idx="0">
                  <c:v>-</c:v>
                </c:pt>
                <c:pt idx="1">
                  <c:v>-</c:v>
                </c:pt>
                <c:pt idx="2">
                  <c:v>-</c:v>
                </c:pt>
                <c:pt idx="3">
                  <c:v>-</c:v>
                </c:pt>
              </c:strCache>
            </c:strRef>
          </c:cat>
          <c:val>
            <c:numRef>
              <c:f>Analysis!$G$168:$G$171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3-7817-4EB6-B572-4ECF973D0002}"/>
            </c:ext>
          </c:extLst>
        </c:ser>
        <c:ser>
          <c:idx val="6"/>
          <c:order val="6"/>
          <c:tx>
            <c:strRef>
              <c:f>Analysis!$H$167</c:f>
              <c:strCache>
                <c:ptCount val="1"/>
                <c:pt idx="0">
                  <c:v>-</c:v>
                </c:pt>
              </c:strCache>
            </c:strRef>
          </c:tx>
          <c:spPr>
            <a:ln w="28575" cap="rnd">
              <a:solidFill>
                <a:schemeClr val="accent1">
                  <a:lumMod val="60000"/>
                </a:schemeClr>
              </a:solidFill>
              <a:round/>
            </a:ln>
            <a:effectLst/>
          </c:spPr>
          <c:marker>
            <c:symbol val="none"/>
          </c:marker>
          <c:cat>
            <c:strRef>
              <c:f>Analysis!$A$168:$A$171</c:f>
              <c:strCache>
                <c:ptCount val="4"/>
                <c:pt idx="0">
                  <c:v>-</c:v>
                </c:pt>
                <c:pt idx="1">
                  <c:v>-</c:v>
                </c:pt>
                <c:pt idx="2">
                  <c:v>-</c:v>
                </c:pt>
                <c:pt idx="3">
                  <c:v>-</c:v>
                </c:pt>
              </c:strCache>
            </c:strRef>
          </c:cat>
          <c:val>
            <c:numRef>
              <c:f>Analysis!$H$168:$H$171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4-7817-4EB6-B572-4ECF973D0002}"/>
            </c:ext>
          </c:extLst>
        </c:ser>
        <c:ser>
          <c:idx val="7"/>
          <c:order val="7"/>
          <c:tx>
            <c:strRef>
              <c:f>Analysis!$I$167</c:f>
              <c:strCache>
                <c:ptCount val="1"/>
                <c:pt idx="0">
                  <c:v>-</c:v>
                </c:pt>
              </c:strCache>
            </c:strRef>
          </c:tx>
          <c:spPr>
            <a:ln w="28575" cap="rnd">
              <a:solidFill>
                <a:schemeClr val="accent2">
                  <a:lumMod val="60000"/>
                </a:schemeClr>
              </a:solidFill>
              <a:round/>
            </a:ln>
            <a:effectLst/>
          </c:spPr>
          <c:marker>
            <c:symbol val="none"/>
          </c:marker>
          <c:cat>
            <c:strRef>
              <c:f>Analysis!$A$168:$A$171</c:f>
              <c:strCache>
                <c:ptCount val="4"/>
                <c:pt idx="0">
                  <c:v>-</c:v>
                </c:pt>
                <c:pt idx="1">
                  <c:v>-</c:v>
                </c:pt>
                <c:pt idx="2">
                  <c:v>-</c:v>
                </c:pt>
                <c:pt idx="3">
                  <c:v>-</c:v>
                </c:pt>
              </c:strCache>
            </c:strRef>
          </c:cat>
          <c:val>
            <c:numRef>
              <c:f>Analysis!$I$168:$I$171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5-7817-4EB6-B572-4ECF973D0002}"/>
            </c:ext>
          </c:extLst>
        </c:ser>
        <c:dLbls>
          <c:showLegendKey val="0"/>
          <c:showVal val="0"/>
          <c:showCatName val="0"/>
          <c:showSerName val="0"/>
          <c:showPercent val="0"/>
          <c:showBubbleSize val="0"/>
        </c:dLbls>
        <c:smooth val="0"/>
        <c:axId val="881377128"/>
        <c:axId val="881373848"/>
      </c:lineChart>
      <c:catAx>
        <c:axId val="881377128"/>
        <c:scaling>
          <c:orientation val="minMax"/>
        </c:scaling>
        <c:delete val="0"/>
        <c:axPos val="b"/>
        <c:numFmt formatCode="[$-409]mmm\-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881373848"/>
        <c:crosses val="autoZero"/>
        <c:auto val="1"/>
        <c:lblAlgn val="ctr"/>
        <c:lblOffset val="100"/>
        <c:noMultiLvlLbl val="0"/>
      </c:catAx>
      <c:valAx>
        <c:axId val="881373848"/>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(5)'!$Y$4</c:f>
              <c:strCache>
                <c:ptCount val="1"/>
                <c:pt idx="0">
                  <c:v>Monthly indicator value</c:v>
                </c:pt>
              </c:strCache>
            </c:strRef>
          </c:tx>
          <c:layout>
            <c:manualLayout>
              <c:xMode val="edge"/>
              <c:yMode val="edge"/>
              <c:x val="5.3126727533721356E-3"/>
              <c:y val="0.27498252099937293"/>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881377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Analysis!$D$69</c:f>
          <c:strCache>
            <c:ptCount val="1"/>
            <c:pt idx="0">
              <c:v>1. Select type:  Select indicator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4106058756830816"/>
        </c:manualLayout>
      </c:layout>
      <c:barChart>
        <c:barDir val="col"/>
        <c:grouping val="clustered"/>
        <c:varyColors val="0"/>
        <c:ser>
          <c:idx val="0"/>
          <c:order val="0"/>
          <c:tx>
            <c:strRef>
              <c:f>Analysis!$D$70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[0]!Accuracy11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C74-40DF-908C-6169937C7204}"/>
            </c:ext>
          </c:extLst>
        </c:ser>
        <c:ser>
          <c:idx val="1"/>
          <c:order val="1"/>
          <c:tx>
            <c:strRef>
              <c:f>Analysis!$E$70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[0]!Accuracy12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BC74-40DF-908C-6169937C7204}"/>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Analysis!$D$38</c:f>
              <c:numCache>
                <c:formatCode>0%</c:formatCode>
                <c:ptCount val="1"/>
                <c:pt idx="0">
                  <c:v>1.25</c:v>
                </c:pt>
              </c:numCache>
            </c:numRef>
          </c:yVal>
          <c:smooth val="0"/>
          <c:extLst>
            <c:ext xmlns:c16="http://schemas.microsoft.com/office/drawing/2014/chart" uri="{C3380CC4-5D6E-409C-BE32-E72D297353CC}">
              <c16:uniqueId val="{00000002-BC74-40DF-908C-6169937C7204}"/>
            </c:ext>
          </c:extLst>
        </c:ser>
        <c:ser>
          <c:idx val="3"/>
          <c:order val="3"/>
          <c:tx>
            <c:strRef>
              <c:f>Analysis!$B$67</c:f>
              <c:strCache>
                <c:ptCount val="1"/>
                <c:pt idx="0">
                  <c:v>Lower quality limit</c:v>
                </c:pt>
              </c:strCache>
            </c:strRef>
          </c:tx>
          <c:spPr>
            <a:ln w="28575" cap="rnd">
              <a:solidFill>
                <a:schemeClr val="bg1">
                  <a:lumMod val="7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Analysis!$C$37</c:f>
              <c:strCache>
                <c:ptCount val="1"/>
                <c:pt idx="0">
                  <c:v>Quality limits</c:v>
                </c:pt>
              </c:strCache>
            </c:strRef>
          </c:xVal>
          <c:yVal>
            <c:numRef>
              <c:f>Analysis!$E$38</c:f>
              <c:numCache>
                <c:formatCode>0%</c:formatCode>
                <c:ptCount val="1"/>
                <c:pt idx="0">
                  <c:v>0.75</c:v>
                </c:pt>
              </c:numCache>
            </c:numRef>
          </c:yVal>
          <c:smooth val="0"/>
          <c:extLst>
            <c:ext xmlns:c16="http://schemas.microsoft.com/office/drawing/2014/chart" uri="{C3380CC4-5D6E-409C-BE32-E72D297353CC}">
              <c16:uniqueId val="{00000003-BC74-40DF-908C-6169937C7204}"/>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Analysis!$F$69</c:f>
          <c:strCache>
            <c:ptCount val="1"/>
            <c:pt idx="0">
              <c:v>2. Select type:  Select indicator 
(quality target: &gt;=90%, &lt;=110%)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41034591519374286"/>
        </c:manualLayout>
      </c:layout>
      <c:barChart>
        <c:barDir val="col"/>
        <c:grouping val="clustered"/>
        <c:varyColors val="0"/>
        <c:ser>
          <c:idx val="0"/>
          <c:order val="0"/>
          <c:tx>
            <c:strRef>
              <c:f>Analysis!$F$70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[0]!Accuracy21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E5F-43A4-BFEC-36DF41206C4C}"/>
            </c:ext>
          </c:extLst>
        </c:ser>
        <c:ser>
          <c:idx val="1"/>
          <c:order val="1"/>
          <c:tx>
            <c:strRef>
              <c:f>Analysis!$G$70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[0]!Accuracy22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8E5F-43A4-BFEC-36DF41206C4C}"/>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Analysis!$F$38</c:f>
              <c:numCache>
                <c:formatCode>0%</c:formatCode>
                <c:ptCount val="1"/>
                <c:pt idx="0">
                  <c:v>1.1000000000000001</c:v>
                </c:pt>
              </c:numCache>
            </c:numRef>
          </c:yVal>
          <c:smooth val="0"/>
          <c:extLst>
            <c:ext xmlns:c16="http://schemas.microsoft.com/office/drawing/2014/chart" uri="{C3380CC4-5D6E-409C-BE32-E72D297353CC}">
              <c16:uniqueId val="{00000002-8E5F-43A4-BFEC-36DF41206C4C}"/>
            </c:ext>
          </c:extLst>
        </c:ser>
        <c:ser>
          <c:idx val="3"/>
          <c:order val="3"/>
          <c:tx>
            <c:strRef>
              <c:f>Analysis!$B$67</c:f>
              <c:strCache>
                <c:ptCount val="1"/>
                <c:pt idx="0">
                  <c:v>Lower quality limit</c:v>
                </c:pt>
              </c:strCache>
            </c:strRef>
          </c:tx>
          <c:spPr>
            <a:ln w="28575" cap="rnd">
              <a:solidFill>
                <a:schemeClr val="bg1">
                  <a:lumMod val="6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yVal>
            <c:numRef>
              <c:f>Analysis!$G$38</c:f>
              <c:numCache>
                <c:formatCode>0%</c:formatCode>
                <c:ptCount val="1"/>
                <c:pt idx="0">
                  <c:v>0.9</c:v>
                </c:pt>
              </c:numCache>
            </c:numRef>
          </c:yVal>
          <c:smooth val="0"/>
          <c:extLst>
            <c:ext xmlns:c16="http://schemas.microsoft.com/office/drawing/2014/chart" uri="{C3380CC4-5D6E-409C-BE32-E72D297353CC}">
              <c16:uniqueId val="{00000003-8E5F-43A4-BFEC-36DF41206C4C}"/>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Analysis!$P$39</c:f>
          <c:strCache>
            <c:ptCount val="1"/>
            <c:pt idx="0">
              <c:v>Cross Check C</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4223047813890441"/>
          <c:y val="0.1507724059831016"/>
          <c:w val="0.79719731152767226"/>
          <c:h val="0.51867214604447409"/>
        </c:manualLayout>
      </c:layout>
      <c:barChart>
        <c:barDir val="col"/>
        <c:grouping val="clustered"/>
        <c:varyColors val="0"/>
        <c:ser>
          <c:idx val="2"/>
          <c:order val="0"/>
          <c:tx>
            <c:strRef>
              <c:f>Analysis!$P$41</c:f>
              <c:strCache>
                <c:ptCount val="1"/>
                <c:pt idx="0">
                  <c:v>C — Malaria case register : ACT stock management log
 (quality target:  &gt;=90%, &lt;=110%)</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Analysis!$N$71:$N$78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0632-4966-94A7-FC1AE78CACE9}"/>
            </c:ext>
          </c:extLst>
        </c:ser>
        <c:dLbls>
          <c:showLegendKey val="0"/>
          <c:showVal val="0"/>
          <c:showCatName val="0"/>
          <c:showSerName val="0"/>
          <c:showPercent val="0"/>
          <c:showBubbleSize val="0"/>
        </c:dLbls>
        <c:gapWidth val="219"/>
        <c:axId val="941202776"/>
        <c:axId val="941202120"/>
      </c:barChart>
      <c:catAx>
        <c:axId val="941202776"/>
        <c:scaling>
          <c:orientation val="minMax"/>
        </c:scaling>
        <c:delete val="0"/>
        <c:axPos val="b"/>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(3)'!$Y$2</c:f>
              <c:strCache>
                <c:ptCount val="1"/>
                <c:pt idx="0">
                  <c:v>Number of health facilities</c:v>
                </c:pt>
              </c:strCache>
            </c:strRef>
          </c:tx>
          <c:layout>
            <c:manualLayout>
              <c:xMode val="edge"/>
              <c:yMode val="edge"/>
              <c:x val="1.4577259475218658E-2"/>
              <c:y val="0.2693364421680299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ln>
      <a:solidFill>
        <a:schemeClr val="dk1"/>
      </a:solidFill>
    </a:ln>
  </c:spPr>
  <c:txPr>
    <a:bodyPr/>
    <a:lstStyle/>
    <a:p>
      <a:pPr>
        <a:defRPr/>
      </a:pPr>
      <a:endParaRPr lang="en-US"/>
    </a:p>
  </c:txPr>
  <c:printSettings>
    <c:headerFooter/>
    <c:pageMargins b="0.75" l="0.7" r="0.7" t="0.75" header="0.3" footer="0.3"/>
    <c:pageSetup/>
  </c:printSettings>
</c:chartSpace>
</file>

<file path=xl/charts/chart1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Analysis!$C$98</c:f>
          <c:strCache>
            <c:ptCount val="1"/>
            <c:pt idx="0">
              <c:v>Completeness  &amp; timeliness of data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0659808911081237"/>
          <c:y val="0.24820518343665424"/>
          <c:w val="0.85986532552333395"/>
          <c:h val="0.47866601380076718"/>
        </c:manualLayout>
      </c:layout>
      <c:barChart>
        <c:barDir val="col"/>
        <c:grouping val="clustered"/>
        <c:varyColors val="0"/>
        <c:ser>
          <c:idx val="0"/>
          <c:order val="0"/>
          <c:tx>
            <c:strRef>
              <c:f>Analysis!$D$98</c:f>
              <c:strCache>
                <c:ptCount val="1"/>
                <c:pt idx="0">
                  <c:v>value</c:v>
                </c:pt>
              </c:strCache>
            </c:strRef>
          </c:tx>
          <c:spPr>
            <a:solidFill>
              <a:schemeClr val="accent1"/>
            </a:solidFill>
            <a:ln>
              <a:noFill/>
            </a:ln>
            <a:effectLst/>
          </c:spPr>
          <c:invertIfNegative val="0"/>
          <c:cat>
            <c:strRef>
              <c:f>Analysis!$C$99:$C$101</c:f>
              <c:strCache>
                <c:ptCount val="3"/>
                <c:pt idx="0">
                  <c:v>Completeness of monthly report</c:v>
                </c:pt>
                <c:pt idx="1">
                  <c:v>Timeliness of monthly reports</c:v>
                </c:pt>
                <c:pt idx="2">
                  <c:v>% of source documents  with no missing data</c:v>
                </c:pt>
              </c:strCache>
            </c:strRef>
          </c:cat>
          <c:val>
            <c:numRef>
              <c:f>Analysis!$D$99:$D$101</c:f>
              <c:numCache>
                <c:formatCode>0%</c:formatCode>
                <c:ptCount val="3"/>
                <c:pt idx="0">
                  <c:v>0</c:v>
                </c:pt>
                <c:pt idx="1">
                  <c:v>0</c:v>
                </c:pt>
                <c:pt idx="2">
                  <c:v>0</c:v>
                </c:pt>
              </c:numCache>
            </c:numRef>
          </c:val>
          <c:extLst>
            <c:ext xmlns:c16="http://schemas.microsoft.com/office/drawing/2014/chart" uri="{C3380CC4-5D6E-409C-BE32-E72D297353CC}">
              <c16:uniqueId val="{00000000-60D9-4460-A07E-1F456200607C}"/>
            </c:ext>
          </c:extLst>
        </c:ser>
        <c:dLbls>
          <c:showLegendKey val="0"/>
          <c:showVal val="0"/>
          <c:showCatName val="0"/>
          <c:showSerName val="0"/>
          <c:showPercent val="0"/>
          <c:showBubbleSize val="0"/>
        </c:dLbls>
        <c:gapWidth val="219"/>
        <c:axId val="1047495600"/>
        <c:axId val="1047492976"/>
      </c:barChart>
      <c:lineChart>
        <c:grouping val="standard"/>
        <c:varyColors val="0"/>
        <c:ser>
          <c:idx val="1"/>
          <c:order val="1"/>
          <c:tx>
            <c:strRef>
              <c:f>Analysis!$E$98</c:f>
              <c:strCache>
                <c:ptCount val="1"/>
                <c:pt idx="0">
                  <c:v>Target</c:v>
                </c:pt>
              </c:strCache>
            </c:strRef>
          </c:tx>
          <c:spPr>
            <a:ln w="19050" cap="rnd">
              <a:solidFill>
                <a:schemeClr val="bg2">
                  <a:lumMod val="50000"/>
                </a:schemeClr>
              </a:solidFill>
              <a:prstDash val="sysDash"/>
              <a:round/>
            </a:ln>
            <a:effectLst/>
          </c:spPr>
          <c:marker>
            <c:symbol val="none"/>
          </c:marker>
          <c:val>
            <c:numRef>
              <c:f>Analysis!$E$99:$E$101</c:f>
              <c:numCache>
                <c:formatCode>0%</c:formatCode>
                <c:ptCount val="3"/>
                <c:pt idx="0">
                  <c:v>0.9</c:v>
                </c:pt>
                <c:pt idx="1">
                  <c:v>0.9</c:v>
                </c:pt>
                <c:pt idx="2">
                  <c:v>0.9</c:v>
                </c:pt>
              </c:numCache>
            </c:numRef>
          </c:val>
          <c:smooth val="0"/>
          <c:extLst>
            <c:ext xmlns:c16="http://schemas.microsoft.com/office/drawing/2014/chart" uri="{C3380CC4-5D6E-409C-BE32-E72D297353CC}">
              <c16:uniqueId val="{00000001-60D9-4460-A07E-1F456200607C}"/>
            </c:ext>
          </c:extLst>
        </c:ser>
        <c:dLbls>
          <c:showLegendKey val="0"/>
          <c:showVal val="0"/>
          <c:showCatName val="0"/>
          <c:showSerName val="0"/>
          <c:showPercent val="0"/>
          <c:showBubbleSize val="0"/>
        </c:dLbls>
        <c:marker val="1"/>
        <c:smooth val="0"/>
        <c:axId val="1047495600"/>
        <c:axId val="1047492976"/>
      </c:lineChart>
      <c:catAx>
        <c:axId val="104749560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47492976"/>
        <c:crosses val="autoZero"/>
        <c:auto val="1"/>
        <c:lblAlgn val="ctr"/>
        <c:lblOffset val="100"/>
        <c:noMultiLvlLbl val="0"/>
      </c:catAx>
      <c:valAx>
        <c:axId val="1047492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cross"/>
        <c:minorTickMark val="none"/>
        <c:tickLblPos val="nextTo"/>
        <c:spPr>
          <a:noFill/>
          <a:ln>
            <a:solidFill>
              <a:schemeClr val="dk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47495600"/>
        <c:crosses val="autoZero"/>
        <c:crossBetween val="between"/>
        <c:majorUnit val="0.2"/>
      </c:valAx>
      <c:spPr>
        <a:noFill/>
        <a:ln>
          <a:noFill/>
        </a:ln>
        <a:effectLst/>
      </c:spPr>
    </c:plotArea>
    <c:legend>
      <c:legendPos val="b"/>
      <c:legendEntry>
        <c:idx val="0"/>
        <c:delete val="1"/>
      </c:legendEntry>
      <c:layout>
        <c:manualLayout>
          <c:xMode val="edge"/>
          <c:yMode val="edge"/>
          <c:x val="0"/>
          <c:y val="0.86422089216050946"/>
          <c:w val="1"/>
          <c:h val="0.121670214514949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Analysis!$C$106</c:f>
          <c:strCache>
            <c:ptCount val="1"/>
            <c:pt idx="0">
              <c:v>Data Element Completeness (8 sites)</c:v>
            </c:pt>
          </c:strCache>
        </c:strRef>
      </c:tx>
      <c:layout>
        <c:manualLayout>
          <c:xMode val="edge"/>
          <c:yMode val="edge"/>
          <c:x val="0.19116810673992921"/>
          <c:y val="2.7150238758381042E-2"/>
        </c:manualLayout>
      </c:layout>
      <c:overlay val="0"/>
      <c:spPr>
        <a:noFill/>
        <a:ln>
          <a:noFill/>
        </a:ln>
        <a:effectLst/>
      </c:spPr>
      <c:txPr>
        <a:bodyPr rot="0" spcFirstLastPara="1" vertOverflow="ellipsis" vert="horz" wrap="square" anchor="ctr" anchorCtr="1"/>
        <a:lstStyle/>
        <a:p>
          <a:pPr>
            <a:defRPr sz="1400" b="1" i="0" u="none" strike="noStrike" kern="1200" cap="none" spc="0" normalizeH="0" baseline="0">
              <a:solidFill>
                <a:schemeClr val="dk1"/>
              </a:solidFill>
              <a:latin typeface="+mn-lt"/>
              <a:ea typeface="+mn-ea"/>
              <a:cs typeface="+mn-cs"/>
            </a:defRPr>
          </a:pPr>
          <a:endParaRPr lang="en-US"/>
        </a:p>
      </c:txPr>
    </c:title>
    <c:autoTitleDeleted val="0"/>
    <c:plotArea>
      <c:layout>
        <c:manualLayout>
          <c:layoutTarget val="inner"/>
          <c:xMode val="edge"/>
          <c:yMode val="edge"/>
          <c:x val="7.0567147856517937E-2"/>
          <c:y val="0.17171296296296296"/>
          <c:w val="0.86987346138294042"/>
          <c:h val="0.54503098571011943"/>
        </c:manualLayout>
      </c:layout>
      <c:barChart>
        <c:barDir val="col"/>
        <c:grouping val="clustered"/>
        <c:varyColors val="0"/>
        <c:ser>
          <c:idx val="0"/>
          <c:order val="0"/>
          <c:spPr>
            <a:solidFill>
              <a:schemeClr val="accent1"/>
            </a:solidFill>
            <a:ln>
              <a:noFill/>
            </a:ln>
            <a:effectLst/>
          </c:spPr>
          <c:invertIfNegative val="0"/>
          <c:cat>
            <c:strRef>
              <c:f>Analysis!$C$107:$C$113</c:f>
              <c:strCache>
                <c:ptCount val="7"/>
                <c:pt idx="0">
                  <c:v>Unique ID</c:v>
                </c:pt>
                <c:pt idx="1">
                  <c:v>Visit date </c:v>
                </c:pt>
                <c:pt idx="2">
                  <c:v>Client name</c:v>
                </c:pt>
                <c:pt idx="3">
                  <c:v>Age</c:v>
                </c:pt>
                <c:pt idx="4">
                  <c:v>Diagnosis (any type)</c:v>
                </c:pt>
                <c:pt idx="5">
                  <c:v>Treatment given</c:v>
                </c:pt>
                <c:pt idx="6">
                  <c:v>% of source documents  with no missing data</c:v>
                </c:pt>
              </c:strCache>
            </c:strRef>
          </c:cat>
          <c:val>
            <c:numRef>
              <c:f>Analysis!$D$107:$D$113</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8BE4-4E26-837B-A5497D775181}"/>
            </c:ext>
          </c:extLst>
        </c:ser>
        <c:dLbls>
          <c:showLegendKey val="0"/>
          <c:showVal val="0"/>
          <c:showCatName val="0"/>
          <c:showSerName val="0"/>
          <c:showPercent val="0"/>
          <c:showBubbleSize val="0"/>
        </c:dLbls>
        <c:gapWidth val="267"/>
        <c:overlap val="-43"/>
        <c:axId val="876658984"/>
        <c:axId val="876660296"/>
      </c:barChart>
      <c:catAx>
        <c:axId val="876658984"/>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800" b="0" i="0" u="none" strike="noStrike" kern="1200" cap="none" spc="0" normalizeH="0" baseline="0">
                <a:solidFill>
                  <a:schemeClr val="dk1"/>
                </a:solidFill>
                <a:latin typeface="+mn-lt"/>
                <a:ea typeface="+mn-ea"/>
                <a:cs typeface="+mn-cs"/>
              </a:defRPr>
            </a:pPr>
            <a:endParaRPr lang="en-US"/>
          </a:p>
        </c:txPr>
        <c:crossAx val="876660296"/>
        <c:crosses val="autoZero"/>
        <c:auto val="1"/>
        <c:lblAlgn val="ctr"/>
        <c:lblOffset val="100"/>
        <c:noMultiLvlLbl val="0"/>
      </c:catAx>
      <c:valAx>
        <c:axId val="876660296"/>
        <c:scaling>
          <c:orientation val="minMax"/>
        </c:scaling>
        <c:delete val="0"/>
        <c:axPos val="l"/>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658984"/>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1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Analysis!$L$83</c:f>
          <c:strCache>
            <c:ptCount val="1"/>
            <c:pt idx="0">
              <c:v>Cross Checks A &amp; B</c:v>
            </c:pt>
          </c:strCache>
        </c:strRef>
      </c:tx>
      <c:layout>
        <c:manualLayout>
          <c:xMode val="edge"/>
          <c:yMode val="edge"/>
          <c:x val="0.34649681528662418"/>
          <c:y val="3.330708661417322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2934450072721801"/>
          <c:y val="0.23932038834951455"/>
          <c:w val="0.81762888893387042"/>
          <c:h val="0.41770124608210379"/>
        </c:manualLayout>
      </c:layout>
      <c:barChart>
        <c:barDir val="col"/>
        <c:grouping val="clustered"/>
        <c:varyColors val="0"/>
        <c:ser>
          <c:idx val="0"/>
          <c:order val="0"/>
          <c:tx>
            <c:strRef>
              <c:f>Analysis!$M$84</c:f>
              <c:strCache>
                <c:ptCount val="1"/>
                <c:pt idx="0">
                  <c:v>A — Malaria case register : Laboratory register
 (quality target = 90%)</c:v>
                </c:pt>
              </c:strCache>
            </c:strRef>
          </c:tx>
          <c:spPr>
            <a:solidFill>
              <a:schemeClr val="accent1"/>
            </a:solidFill>
            <a:ln>
              <a:noFill/>
            </a:ln>
            <a:effectLst/>
          </c:spPr>
          <c:invertIfNegative val="0"/>
          <c:cat>
            <c:strRef>
              <c:f>Analysis!$L$85:$L$92</c:f>
              <c:strCache>
                <c:ptCount val="8"/>
                <c:pt idx="0">
                  <c:v>&lt;=30</c:v>
                </c:pt>
                <c:pt idx="1">
                  <c:v>31-40</c:v>
                </c:pt>
                <c:pt idx="2">
                  <c:v>41-50</c:v>
                </c:pt>
                <c:pt idx="3">
                  <c:v>51-60</c:v>
                </c:pt>
                <c:pt idx="4">
                  <c:v>61-70</c:v>
                </c:pt>
                <c:pt idx="5">
                  <c:v>71-80</c:v>
                </c:pt>
                <c:pt idx="6">
                  <c:v>81-90</c:v>
                </c:pt>
                <c:pt idx="7">
                  <c:v>91-100</c:v>
                </c:pt>
              </c:strCache>
            </c:strRef>
          </c:cat>
          <c:val>
            <c:numRef>
              <c:f>Analysis!$M$85:$M$92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C895-4540-869C-F96E0E470C36}"/>
            </c:ext>
          </c:extLst>
        </c:ser>
        <c:ser>
          <c:idx val="1"/>
          <c:order val="1"/>
          <c:tx>
            <c:strRef>
              <c:f>Analysis!$N$84</c:f>
              <c:strCache>
                <c:ptCount val="1"/>
                <c:pt idx="0">
                  <c:v>B — Malaria case register : Pharmacy dispensation log 
(quality target = 90%)</c:v>
                </c:pt>
              </c:strCache>
            </c:strRef>
          </c:tx>
          <c:spPr>
            <a:solidFill>
              <a:schemeClr val="accent2"/>
            </a:solidFill>
            <a:ln>
              <a:noFill/>
            </a:ln>
            <a:effectLst/>
          </c:spPr>
          <c:invertIfNegative val="0"/>
          <c:cat>
            <c:strRef>
              <c:f>Analysis!$L$85:$L$92</c:f>
              <c:strCache>
                <c:ptCount val="8"/>
                <c:pt idx="0">
                  <c:v>&lt;=30</c:v>
                </c:pt>
                <c:pt idx="1">
                  <c:v>31-40</c:v>
                </c:pt>
                <c:pt idx="2">
                  <c:v>41-50</c:v>
                </c:pt>
                <c:pt idx="3">
                  <c:v>51-60</c:v>
                </c:pt>
                <c:pt idx="4">
                  <c:v>61-70</c:v>
                </c:pt>
                <c:pt idx="5">
                  <c:v>71-80</c:v>
                </c:pt>
                <c:pt idx="6">
                  <c:v>81-90</c:v>
                </c:pt>
                <c:pt idx="7">
                  <c:v>91-100</c:v>
                </c:pt>
              </c:strCache>
            </c:strRef>
          </c:cat>
          <c:val>
            <c:numRef>
              <c:f>Analysis!$N$85:$N$92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C895-4540-869C-F96E0E470C36}"/>
            </c:ext>
          </c:extLst>
        </c:ser>
        <c:dLbls>
          <c:showLegendKey val="0"/>
          <c:showVal val="0"/>
          <c:showCatName val="0"/>
          <c:showSerName val="0"/>
          <c:showPercent val="0"/>
          <c:showBubbleSize val="0"/>
        </c:dLbls>
        <c:gapWidth val="219"/>
        <c:overlap val="-27"/>
        <c:axId val="1020656432"/>
        <c:axId val="1020647904"/>
      </c:barChart>
      <c:catAx>
        <c:axId val="10206564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r>
                  <a:rPr lang="en-US" sz="1000"/>
                  <a:t>Percent</a:t>
                </a:r>
              </a:p>
            </c:rich>
          </c:tx>
          <c:layout>
            <c:manualLayout>
              <c:xMode val="edge"/>
              <c:yMode val="edge"/>
              <c:x val="0.47024549877125232"/>
              <c:y val="0.7599258466478099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20647904"/>
        <c:crosses val="autoZero"/>
        <c:auto val="1"/>
        <c:lblAlgn val="ctr"/>
        <c:lblOffset val="100"/>
        <c:noMultiLvlLbl val="0"/>
      </c:catAx>
      <c:valAx>
        <c:axId val="1020647904"/>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(3)'!$Y$2</c:f>
              <c:strCache>
                <c:ptCount val="1"/>
                <c:pt idx="0">
                  <c:v>Number of health facilities</c:v>
                </c:pt>
              </c:strCache>
            </c:strRef>
          </c:tx>
          <c:layout>
            <c:manualLayout>
              <c:xMode val="edge"/>
              <c:yMode val="edge"/>
              <c:x val="1.6624203821656056E-2"/>
              <c:y val="0.2393203883495145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20656432"/>
        <c:crosses val="autoZero"/>
        <c:crossBetween val="between"/>
      </c:valAx>
      <c:spPr>
        <a:noFill/>
        <a:ln>
          <a:noFill/>
        </a:ln>
        <a:effectLst/>
      </c:spPr>
    </c:plotArea>
    <c:legend>
      <c:legendPos val="b"/>
      <c:layout>
        <c:manualLayout>
          <c:xMode val="edge"/>
          <c:yMode val="edge"/>
          <c:x val="9.4071919354029795E-3"/>
          <c:y val="0.83189587951991439"/>
          <c:w val="0.97481618937760173"/>
          <c:h val="0.1681041204800856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Analysis!$C$118</c:f>
          <c:strCache>
            <c:ptCount val="1"/>
            <c:pt idx="0">
              <c:v>Adequacy of source documents (8 sites)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8.1312030763596416E-2"/>
          <c:y val="0.18067498769719489"/>
          <c:w val="0.89310657388756642"/>
          <c:h val="0.48768779757349945"/>
        </c:manualLayout>
      </c:layout>
      <c:barChart>
        <c:barDir val="col"/>
        <c:grouping val="clustered"/>
        <c:varyColors val="0"/>
        <c:ser>
          <c:idx val="0"/>
          <c:order val="0"/>
          <c:tx>
            <c:strRef>
              <c:f>Analysis!$D$118</c:f>
              <c:strCache>
                <c:ptCount val="1"/>
                <c:pt idx="0">
                  <c:v>Source Documents Available (across data sources)</c:v>
                </c:pt>
              </c:strCache>
            </c:strRef>
          </c:tx>
          <c:spPr>
            <a:solidFill>
              <a:schemeClr val="accent1"/>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Analysis!$D$119:$D$125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5B21-4838-A036-A08FE0C61E01}"/>
            </c:ext>
          </c:extLst>
        </c:ser>
        <c:ser>
          <c:idx val="1"/>
          <c:order val="1"/>
          <c:tx>
            <c:strRef>
              <c:f>Analysis!$E$118</c:f>
              <c:strCache>
                <c:ptCount val="1"/>
                <c:pt idx="0">
                  <c:v>Source Documents Up-to-date (across data sources)</c:v>
                </c:pt>
              </c:strCache>
            </c:strRef>
          </c:tx>
          <c:spPr>
            <a:solidFill>
              <a:schemeClr val="accent2"/>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Analysis!$E$119:$E$125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5B21-4838-A036-A08FE0C61E01}"/>
            </c:ext>
          </c:extLst>
        </c:ser>
        <c:ser>
          <c:idx val="2"/>
          <c:order val="2"/>
          <c:tx>
            <c:strRef>
              <c:f>Analysis!$F$118</c:f>
              <c:strCache>
                <c:ptCount val="1"/>
                <c:pt idx="0">
                  <c:v>Source Documents are Standard Issue (across data sources)</c:v>
                </c:pt>
              </c:strCache>
            </c:strRef>
          </c:tx>
          <c:spPr>
            <a:solidFill>
              <a:schemeClr val="accent3"/>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Analysis!$F$119:$F$125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5B21-4838-A036-A08FE0C61E01}"/>
            </c:ext>
          </c:extLst>
        </c:ser>
        <c:dLbls>
          <c:showLegendKey val="0"/>
          <c:showVal val="0"/>
          <c:showCatName val="0"/>
          <c:showSerName val="0"/>
          <c:showPercent val="0"/>
          <c:showBubbleSize val="0"/>
        </c:dLbls>
        <c:gapWidth val="219"/>
        <c:overlap val="-27"/>
        <c:axId val="1038817896"/>
        <c:axId val="1038817568"/>
      </c:barChart>
      <c:catAx>
        <c:axId val="1038817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38817568"/>
        <c:crosses val="autoZero"/>
        <c:auto val="1"/>
        <c:lblAlgn val="ctr"/>
        <c:lblOffset val="100"/>
        <c:noMultiLvlLbl val="0"/>
      </c:catAx>
      <c:valAx>
        <c:axId val="10388175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38817896"/>
        <c:crosses val="autoZero"/>
        <c:crossBetween val="between"/>
      </c:valAx>
      <c:spPr>
        <a:noFill/>
        <a:ln>
          <a:noFill/>
        </a:ln>
        <a:effectLst/>
      </c:spPr>
    </c:plotArea>
    <c:legend>
      <c:legendPos val="b"/>
      <c:layout>
        <c:manualLayout>
          <c:xMode val="edge"/>
          <c:yMode val="edge"/>
          <c:x val="2.4101812854788494E-2"/>
          <c:y val="0.84838034481607927"/>
          <c:w val="0.95644735396447533"/>
          <c:h val="0.1223921025772027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Analysis!$C$128</c:f>
          <c:strCache>
            <c:ptCount val="1"/>
            <c:pt idx="0">
              <c:v>Adequacy of source documents across data sources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1933965443461984"/>
          <c:y val="0.20292134831460673"/>
          <c:w val="0.84937803740127982"/>
          <c:h val="0.61305405644519151"/>
        </c:manualLayout>
      </c:layout>
      <c:barChart>
        <c:barDir val="col"/>
        <c:grouping val="clustered"/>
        <c:varyColors val="0"/>
        <c:ser>
          <c:idx val="0"/>
          <c:order val="0"/>
          <c:tx>
            <c:strRef>
              <c:f>Analysis!$C$128</c:f>
              <c:strCache>
                <c:ptCount val="1"/>
                <c:pt idx="0">
                  <c:v>Adequacy of source documents across data sources (8 sites)</c:v>
                </c:pt>
              </c:strCache>
            </c:strRef>
          </c:tx>
          <c:spPr>
            <a:solidFill>
              <a:schemeClr val="accent1"/>
            </a:solidFill>
            <a:ln>
              <a:noFill/>
            </a:ln>
            <a:effectLst/>
          </c:spPr>
          <c:invertIfNegative val="0"/>
          <c:cat>
            <c:strRef>
              <c:f>Analysis!$C$129:$C$131</c:f>
              <c:strCache>
                <c:ptCount val="3"/>
                <c:pt idx="0">
                  <c:v>Available</c:v>
                </c:pt>
                <c:pt idx="1">
                  <c:v>Up-to-date</c:v>
                </c:pt>
                <c:pt idx="2">
                  <c:v>Standard forms</c:v>
                </c:pt>
              </c:strCache>
            </c:strRef>
          </c:cat>
          <c:val>
            <c:numRef>
              <c:f>Analysis!$D$129:$D$131</c:f>
              <c:numCache>
                <c:formatCode>0%</c:formatCode>
                <c:ptCount val="3"/>
                <c:pt idx="0">
                  <c:v>0</c:v>
                </c:pt>
                <c:pt idx="1">
                  <c:v>0</c:v>
                </c:pt>
                <c:pt idx="2">
                  <c:v>0</c:v>
                </c:pt>
              </c:numCache>
            </c:numRef>
          </c:val>
          <c:extLst>
            <c:ext xmlns:c16="http://schemas.microsoft.com/office/drawing/2014/chart" uri="{C3380CC4-5D6E-409C-BE32-E72D297353CC}">
              <c16:uniqueId val="{00000000-3655-4A50-A6E4-D57E77F8A30E}"/>
            </c:ext>
          </c:extLst>
        </c:ser>
        <c:dLbls>
          <c:showLegendKey val="0"/>
          <c:showVal val="0"/>
          <c:showCatName val="0"/>
          <c:showSerName val="0"/>
          <c:showPercent val="0"/>
          <c:showBubbleSize val="0"/>
        </c:dLbls>
        <c:gapWidth val="182"/>
        <c:axId val="941176864"/>
        <c:axId val="941186704"/>
      </c:barChart>
      <c:lineChart>
        <c:grouping val="standard"/>
        <c:varyColors val="0"/>
        <c:ser>
          <c:idx val="1"/>
          <c:order val="1"/>
          <c:tx>
            <c:strRef>
              <c:f>Analysis!$E$128</c:f>
              <c:strCache>
                <c:ptCount val="1"/>
                <c:pt idx="0">
                  <c:v>Target</c:v>
                </c:pt>
              </c:strCache>
            </c:strRef>
          </c:tx>
          <c:spPr>
            <a:ln w="19050" cap="rnd">
              <a:solidFill>
                <a:schemeClr val="bg2">
                  <a:lumMod val="50000"/>
                </a:schemeClr>
              </a:solidFill>
              <a:prstDash val="sysDash"/>
              <a:round/>
            </a:ln>
            <a:effectLst/>
          </c:spPr>
          <c:marker>
            <c:symbol val="none"/>
          </c:marker>
          <c:val>
            <c:numRef>
              <c:f>Analysis!$E$129:$E$131</c:f>
              <c:numCache>
                <c:formatCode>0%</c:formatCode>
                <c:ptCount val="3"/>
                <c:pt idx="0">
                  <c:v>0.9</c:v>
                </c:pt>
                <c:pt idx="1">
                  <c:v>0.9</c:v>
                </c:pt>
                <c:pt idx="2">
                  <c:v>0.9</c:v>
                </c:pt>
              </c:numCache>
            </c:numRef>
          </c:val>
          <c:smooth val="0"/>
          <c:extLst>
            <c:ext xmlns:c16="http://schemas.microsoft.com/office/drawing/2014/chart" uri="{C3380CC4-5D6E-409C-BE32-E72D297353CC}">
              <c16:uniqueId val="{00000001-3655-4A50-A6E4-D57E77F8A30E}"/>
            </c:ext>
          </c:extLst>
        </c:ser>
        <c:dLbls>
          <c:showLegendKey val="0"/>
          <c:showVal val="0"/>
          <c:showCatName val="0"/>
          <c:showSerName val="0"/>
          <c:showPercent val="0"/>
          <c:showBubbleSize val="0"/>
        </c:dLbls>
        <c:marker val="1"/>
        <c:smooth val="0"/>
        <c:axId val="941176864"/>
        <c:axId val="941186704"/>
      </c:lineChart>
      <c:catAx>
        <c:axId val="94117686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941186704"/>
        <c:crosses val="autoZero"/>
        <c:auto val="1"/>
        <c:lblAlgn val="ctr"/>
        <c:lblOffset val="100"/>
        <c:tickMarkSkip val="1"/>
        <c:noMultiLvlLbl val="0"/>
      </c:catAx>
      <c:valAx>
        <c:axId val="9411867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cross"/>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941176864"/>
        <c:crosses val="autoZero"/>
        <c:crossBetween val="between"/>
        <c:majorUnit val="0.2"/>
      </c:valAx>
      <c:spPr>
        <a:noFill/>
        <a:ln>
          <a:noFill/>
        </a:ln>
        <a:effectLst/>
      </c:spPr>
    </c:plotArea>
    <c:legend>
      <c:legendPos val="b"/>
      <c:legendEntry>
        <c:idx val="0"/>
        <c:delete val="1"/>
      </c:legendEntry>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cap="none" spc="0" normalizeH="0" baseline="0">
              <a:solidFill>
                <a:schemeClr val="dk1"/>
              </a:solidFill>
              <a:latin typeface="+mn-lt"/>
              <a:ea typeface="+mn-ea"/>
              <a:cs typeface="+mn-cs"/>
            </a:defRPr>
          </a:pPr>
          <a:endParaRPr lang="en-US"/>
        </a:p>
      </c:txPr>
    </c:title>
    <c:autoTitleDeleted val="0"/>
    <c:plotArea>
      <c:layout>
        <c:manualLayout>
          <c:layoutTarget val="inner"/>
          <c:xMode val="edge"/>
          <c:yMode val="edge"/>
          <c:x val="3.8246991811364567E-2"/>
          <c:y val="0.17579145234808247"/>
          <c:w val="0.94348388655937232"/>
          <c:h val="0.66402193049526326"/>
        </c:manualLayout>
      </c:layout>
      <c:barChart>
        <c:barDir val="col"/>
        <c:grouping val="clustered"/>
        <c:varyColors val="0"/>
        <c:ser>
          <c:idx val="0"/>
          <c:order val="0"/>
          <c:tx>
            <c:strRef>
              <c:f>Analysis!$R$38</c:f>
              <c:strCache>
                <c:ptCount val="1"/>
                <c:pt idx="0">
                  <c:v>System Assessment (8 sites)</c:v>
                </c:pt>
              </c:strCache>
            </c:strRef>
          </c:tx>
          <c:spPr>
            <a:solidFill>
              <a:schemeClr val="accent1"/>
            </a:solidFill>
            <a:ln>
              <a:noFill/>
            </a:ln>
            <a:effectLst/>
          </c:spPr>
          <c:invertIfNegative val="0"/>
          <c:cat>
            <c:strRef>
              <c:f>Analysis!$R$37:$AD$37</c:f>
              <c:strCache>
                <c:ptCount val="12"/>
                <c:pt idx="0">
                  <c:v>staff to enter/ compile reports</c:v>
                </c:pt>
                <c:pt idx="1">
                  <c:v>staff to review quality</c:v>
                </c:pt>
                <c:pt idx="2">
                  <c:v>written guidelines</c:v>
                </c:pt>
                <c:pt idx="3">
                  <c:v>stock of blank forms</c:v>
                </c:pt>
                <c:pt idx="4">
                  <c:v>stock out of forms</c:v>
                </c:pt>
                <c:pt idx="5">
                  <c:v>standard register</c:v>
                </c:pt>
                <c:pt idx="6">
                  <c:v>patient history easily found</c:v>
                </c:pt>
                <c:pt idx="7">
                  <c:v>archives properly maintained</c:v>
                </c:pt>
                <c:pt idx="8">
                  <c:v>accuracte demographics</c:v>
                </c:pt>
                <c:pt idx="9">
                  <c:v>established targets</c:v>
                </c:pt>
                <c:pt idx="10">
                  <c:v>up-to-date display</c:v>
                </c:pt>
                <c:pt idx="11">
                  <c:v>chart of disease incidence</c:v>
                </c:pt>
              </c:strCache>
            </c:strRef>
          </c:cat>
          <c:val>
            <c:numRef>
              <c:f>Analysis!$R$70:$AC$70</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43BD-4105-A1A6-AEDF55693D15}"/>
            </c:ext>
          </c:extLst>
        </c:ser>
        <c:dLbls>
          <c:showLegendKey val="0"/>
          <c:showVal val="0"/>
          <c:showCatName val="0"/>
          <c:showSerName val="0"/>
          <c:showPercent val="0"/>
          <c:showBubbleSize val="0"/>
        </c:dLbls>
        <c:gapWidth val="267"/>
        <c:overlap val="-43"/>
        <c:axId val="781827648"/>
        <c:axId val="781817152"/>
      </c:barChart>
      <c:catAx>
        <c:axId val="781827648"/>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000" b="0" i="0" u="none" strike="noStrike" kern="1200" cap="none" spc="0" normalizeH="0" baseline="0">
                <a:solidFill>
                  <a:schemeClr val="dk1"/>
                </a:solidFill>
                <a:latin typeface="+mn-lt"/>
                <a:ea typeface="+mn-ea"/>
                <a:cs typeface="+mn-cs"/>
              </a:defRPr>
            </a:pPr>
            <a:endParaRPr lang="en-US"/>
          </a:p>
        </c:txPr>
        <c:crossAx val="781817152"/>
        <c:crosses val="autoZero"/>
        <c:auto val="1"/>
        <c:lblAlgn val="ctr"/>
        <c:lblOffset val="100"/>
        <c:noMultiLvlLbl val="0"/>
      </c:catAx>
      <c:valAx>
        <c:axId val="781817152"/>
        <c:scaling>
          <c:orientation val="minMax"/>
        </c:scaling>
        <c:delete val="0"/>
        <c:axPos val="l"/>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781827648"/>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 of records with no missing data</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38289734616506271"/>
          <c:y val="0.11947589039099341"/>
          <c:w val="0.48319383688150097"/>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[0]!no_missing_data</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5053-41CB-9253-2A192148C580}"/>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Source Documents Available (across data sources)</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36437882764654417"/>
          <c:y val="0.11947589039099341"/>
          <c:w val="0.50171235540001946"/>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[0]!docs_available</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F089-4413-986B-C51756ED89A6}"/>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Analysis!$AI$4</c:f>
          <c:strCache>
            <c:ptCount val="1"/>
            <c:pt idx="0">
              <c:v>Source Documents Up-to-date (across data sources)</c:v>
            </c:pt>
          </c:strCache>
        </c:strRef>
      </c:tx>
      <c:layout>
        <c:manualLayout>
          <c:xMode val="edge"/>
          <c:yMode val="edge"/>
          <c:x val="0.14018004335049025"/>
          <c:y val="1.5461845678257601E-2"/>
        </c:manualLayout>
      </c:layout>
      <c:overlay val="0"/>
      <c:spPr>
        <a:noFill/>
        <a:ln>
          <a:noFill/>
        </a:ln>
        <a:effectLst/>
      </c:spPr>
      <c:txPr>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40758870418975407"/>
          <c:y val="0.11947589039099341"/>
          <c:w val="0.45850247885680961"/>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[0]!docs_uptodate</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A993-487D-B4FF-7E1AC5138BFD}"/>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spPr>
        <a:no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Source Documents are Standard Issue (across data sources)</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42610722270827256"/>
          <c:y val="0.11947589039099341"/>
          <c:w val="0.43998396033829107"/>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[0]!docs_standard</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023-48A3-8E45-E88516ABE663}"/>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Analysis!$C$85</c:f>
          <c:strCache>
            <c:ptCount val="1"/>
            <c:pt idx="0">
              <c:v>Overall VF for priority indicators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784463963640489"/>
          <c:y val="0.17874322422395997"/>
          <c:w val="0.80931859016809182"/>
          <c:h val="0.57687363514858114"/>
        </c:manualLayout>
      </c:layout>
      <c:barChart>
        <c:barDir val="col"/>
        <c:grouping val="clustered"/>
        <c:varyColors val="0"/>
        <c:ser>
          <c:idx val="0"/>
          <c:order val="0"/>
          <c:tx>
            <c:strRef>
              <c:f>Analysis!$D$86</c:f>
              <c:strCache>
                <c:ptCount val="1"/>
                <c:pt idx="0">
                  <c:v>VF Monthly Report</c:v>
                </c:pt>
              </c:strCache>
            </c:strRef>
          </c:tx>
          <c:spPr>
            <a:solidFill>
              <a:schemeClr val="accent1"/>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Analysis!$D$87:$D$89</c:f>
              <c:numCache>
                <c:formatCode>0.00</c:formatCode>
                <c:ptCount val="3"/>
                <c:pt idx="0">
                  <c:v>0</c:v>
                </c:pt>
                <c:pt idx="1">
                  <c:v>0</c:v>
                </c:pt>
                <c:pt idx="2">
                  <c:v>0</c:v>
                </c:pt>
              </c:numCache>
            </c:numRef>
          </c:val>
          <c:extLst>
            <c:ext xmlns:c16="http://schemas.microsoft.com/office/drawing/2014/chart" uri="{C3380CC4-5D6E-409C-BE32-E72D297353CC}">
              <c16:uniqueId val="{00000000-6BE5-400E-9784-95C45B1020DF}"/>
            </c:ext>
          </c:extLst>
        </c:ser>
        <c:ser>
          <c:idx val="1"/>
          <c:order val="1"/>
          <c:tx>
            <c:strRef>
              <c:f>Analysis!$E$86</c:f>
              <c:strCache>
                <c:ptCount val="1"/>
                <c:pt idx="0">
                  <c:v>VF HMIS</c:v>
                </c:pt>
              </c:strCache>
            </c:strRef>
          </c:tx>
          <c:spPr>
            <a:solidFill>
              <a:schemeClr val="accent2"/>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Analysis!$E$87:$E$89</c:f>
              <c:numCache>
                <c:formatCode>0.00</c:formatCode>
                <c:ptCount val="3"/>
                <c:pt idx="0">
                  <c:v>0</c:v>
                </c:pt>
                <c:pt idx="1">
                  <c:v>0</c:v>
                </c:pt>
                <c:pt idx="2">
                  <c:v>0</c:v>
                </c:pt>
              </c:numCache>
            </c:numRef>
          </c:val>
          <c:extLst>
            <c:ext xmlns:c16="http://schemas.microsoft.com/office/drawing/2014/chart" uri="{C3380CC4-5D6E-409C-BE32-E72D297353CC}">
              <c16:uniqueId val="{00000001-6BE5-400E-9784-95C45B1020DF}"/>
            </c:ext>
          </c:extLst>
        </c:ser>
        <c:dLbls>
          <c:showLegendKey val="0"/>
          <c:showVal val="0"/>
          <c:showCatName val="0"/>
          <c:showSerName val="0"/>
          <c:showPercent val="0"/>
          <c:showBubbleSize val="0"/>
        </c:dLbls>
        <c:gapWidth val="219"/>
        <c:overlap val="-12"/>
        <c:axId val="1013193408"/>
        <c:axId val="1013148800"/>
      </c:barChart>
      <c:scatterChart>
        <c:scatterStyle val="lineMarker"/>
        <c:varyColors val="0"/>
        <c:ser>
          <c:idx val="2"/>
          <c:order val="2"/>
          <c:tx>
            <c:strRef>
              <c:f>Analysis!$G$86</c:f>
              <c:strCache>
                <c:ptCount val="1"/>
                <c:pt idx="0">
                  <c:v>Target</c:v>
                </c:pt>
              </c:strCache>
            </c:strRef>
          </c:tx>
          <c:spPr>
            <a:ln w="28575" cap="rnd">
              <a:noFill/>
              <a:round/>
            </a:ln>
            <a:effectLst/>
          </c:spPr>
          <c:marker>
            <c:symbol val="none"/>
          </c:marker>
          <c:errBars>
            <c:errDir val="y"/>
            <c:errBarType val="both"/>
            <c:errValType val="cust"/>
            <c:noEndCap val="0"/>
            <c:plus>
              <c:numRef>
                <c:f>Analysis!$F$87</c:f>
                <c:numCache>
                  <c:formatCode>General</c:formatCode>
                  <c:ptCount val="1"/>
                  <c:pt idx="0">
                    <c:v>0.25</c:v>
                  </c:pt>
                </c:numCache>
              </c:numRef>
            </c:plus>
            <c:minus>
              <c:numRef>
                <c:f>Analysis!$F$87</c:f>
                <c:numCache>
                  <c:formatCode>General</c:formatCode>
                  <c:ptCount val="1"/>
                  <c:pt idx="0">
                    <c:v>0.25</c:v>
                  </c:pt>
                </c:numCache>
              </c:numRef>
            </c:minus>
            <c:spPr>
              <a:noFill/>
              <a:ln w="12700" cap="flat" cmpd="sng" algn="ctr">
                <a:solidFill>
                  <a:schemeClr val="bg2">
                    <a:lumMod val="50000"/>
                  </a:schemeClr>
                </a:solidFill>
                <a:round/>
              </a:ln>
              <a:effectLst/>
            </c:spPr>
          </c:errBars>
          <c:errBars>
            <c:errDir val="x"/>
            <c:errBarType val="both"/>
            <c:errValType val="cust"/>
            <c:noEndCap val="0"/>
            <c:plus>
              <c:numLit>
                <c:formatCode>General</c:formatCode>
                <c:ptCount val="1"/>
                <c:pt idx="0">
                  <c:v>0.5</c:v>
                </c:pt>
              </c:numLit>
            </c:plus>
            <c:minus>
              <c:numLit>
                <c:formatCode>General</c:formatCode>
                <c:ptCount val="1"/>
                <c:pt idx="0">
                  <c:v>0.5</c:v>
                </c:pt>
              </c:numLit>
            </c:minus>
            <c:spPr>
              <a:noFill/>
              <a:ln w="9525" cap="flat" cmpd="sng" algn="ctr">
                <a:noFill/>
                <a:round/>
              </a:ln>
              <a:effectLst/>
            </c:spPr>
          </c:errBars>
          <c:xVal>
            <c:strRef>
              <c:f>Analysis!$C$87:$C$89</c:f>
              <c:strCache>
                <c:ptCount val="3"/>
                <c:pt idx="0">
                  <c:v>Select indicator</c:v>
                </c:pt>
                <c:pt idx="1">
                  <c:v>Select indicator</c:v>
                </c:pt>
                <c:pt idx="2">
                  <c:v>Select indicator</c:v>
                </c:pt>
              </c:strCache>
            </c:strRef>
          </c:xVal>
          <c:yVal>
            <c:numRef>
              <c:f>Analysis!$G$87:$G$89</c:f>
              <c:numCache>
                <c:formatCode>0%</c:formatCode>
                <c:ptCount val="3"/>
                <c:pt idx="0">
                  <c:v>1</c:v>
                </c:pt>
                <c:pt idx="1">
                  <c:v>1</c:v>
                </c:pt>
                <c:pt idx="2">
                  <c:v>1</c:v>
                </c:pt>
              </c:numCache>
            </c:numRef>
          </c:yVal>
          <c:smooth val="0"/>
          <c:extLst>
            <c:ext xmlns:c16="http://schemas.microsoft.com/office/drawing/2014/chart" uri="{C3380CC4-5D6E-409C-BE32-E72D297353CC}">
              <c16:uniqueId val="{00000002-6BE5-400E-9784-95C45B1020DF}"/>
            </c:ext>
          </c:extLst>
        </c:ser>
        <c:dLbls>
          <c:showLegendKey val="0"/>
          <c:showVal val="0"/>
          <c:showCatName val="0"/>
          <c:showSerName val="0"/>
          <c:showPercent val="0"/>
          <c:showBubbleSize val="0"/>
        </c:dLbls>
        <c:axId val="1013193408"/>
        <c:axId val="1013148800"/>
      </c:scatterChart>
      <c:catAx>
        <c:axId val="1013193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crossAx val="1013148800"/>
        <c:crosses val="autoZero"/>
        <c:auto val="1"/>
        <c:lblAlgn val="ctr"/>
        <c:lblOffset val="100"/>
        <c:noMultiLvlLbl val="0"/>
      </c:catAx>
      <c:valAx>
        <c:axId val="101314880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(2)'!$Y$1</c:f>
              <c:strCache>
                <c:ptCount val="1"/>
                <c:pt idx="0">
                  <c:v>Verification factor</c:v>
                </c:pt>
              </c:strCache>
            </c:strRef>
          </c:tx>
          <c:layout>
            <c:manualLayout>
              <c:xMode val="edge"/>
              <c:yMode val="edge"/>
              <c:x val="1.3889866121377015E-2"/>
              <c:y val="0.3801169665016942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1013193408"/>
        <c:crosses val="autoZero"/>
        <c:crossBetween val="between"/>
      </c:valAx>
      <c:spPr>
        <a:noFill/>
        <a:ln>
          <a:noFill/>
        </a:ln>
        <a:effectLst/>
      </c:spPr>
    </c:plotArea>
    <c:legend>
      <c:legendPos val="b"/>
      <c:legendEntry>
        <c:idx val="2"/>
        <c:delete val="1"/>
      </c:legendEntry>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2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981794625001666"/>
          <c:y val="0.21557727829046908"/>
          <c:w val="0.77434867685331255"/>
          <c:h val="0.55653147255814728"/>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val>
            <c:numRef>
              <c:f>Analysis!$BN$66</c:f>
              <c:numCache>
                <c:formatCode>General</c:formatCode>
                <c:ptCount val="1"/>
                <c:pt idx="0">
                  <c:v>0</c:v>
                </c:pt>
              </c:numCache>
            </c:numRef>
          </c:val>
          <c:extLst>
            <c:ext xmlns:c16="http://schemas.microsoft.com/office/drawing/2014/chart" uri="{C3380CC4-5D6E-409C-BE32-E72D297353CC}">
              <c16:uniqueId val="{00000000-79BB-44B4-A5DD-9A29091E6BBE}"/>
            </c:ext>
          </c:extLst>
        </c:ser>
        <c:ser>
          <c:idx val="1"/>
          <c:order val="1"/>
          <c:tx>
            <c:strRef>
              <c:f>Analysis!$BQ$41</c:f>
              <c:strCache>
                <c:ptCount val="1"/>
                <c:pt idx="0">
                  <c:v>Annual consistency ratio</c:v>
                </c:pt>
              </c:strCache>
            </c:strRef>
          </c:tx>
          <c:spPr>
            <a:solidFill>
              <a:schemeClr val="accent2"/>
            </a:solidFill>
            <a:ln>
              <a:noFill/>
            </a:ln>
            <a:effectLst/>
          </c:spPr>
          <c:invertIfNegative val="0"/>
          <c:val>
            <c:numRef>
              <c:f>Analysis!$BQ$66</c:f>
              <c:numCache>
                <c:formatCode>General</c:formatCode>
                <c:ptCount val="1"/>
                <c:pt idx="0">
                  <c:v>0</c:v>
                </c:pt>
              </c:numCache>
            </c:numRef>
          </c:val>
          <c:extLst>
            <c:ext xmlns:c16="http://schemas.microsoft.com/office/drawing/2014/chart" uri="{C3380CC4-5D6E-409C-BE32-E72D297353CC}">
              <c16:uniqueId val="{00000001-79BB-44B4-A5DD-9A29091E6BBE}"/>
            </c:ext>
          </c:extLst>
        </c:ser>
        <c:dLbls>
          <c:showLegendKey val="0"/>
          <c:showVal val="0"/>
          <c:showCatName val="0"/>
          <c:showSerName val="0"/>
          <c:showPercent val="0"/>
          <c:showBubbleSize val="0"/>
        </c:dLbls>
        <c:gapWidth val="219"/>
        <c:overlap val="-21"/>
        <c:axId val="926434312"/>
        <c:axId val="926437920"/>
      </c:barChart>
      <c:scatterChart>
        <c:scatterStyle val="lineMarker"/>
        <c:varyColors val="0"/>
        <c:ser>
          <c:idx val="2"/>
          <c:order val="2"/>
          <c:tx>
            <c:strRef>
              <c:f>Analysis!$BP$68</c:f>
              <c:strCache>
                <c:ptCount val="1"/>
                <c:pt idx="0">
                  <c:v>Quality target</c:v>
                </c:pt>
              </c:strCache>
            </c:strRef>
          </c:tx>
          <c:spPr>
            <a:ln w="25400" cap="rnd">
              <a:noFill/>
              <a:round/>
            </a:ln>
            <a:effectLst/>
          </c:spPr>
          <c:marker>
            <c:symbol val="circle"/>
            <c:size val="5"/>
            <c:spPr>
              <a:noFill/>
              <a:ln w="9525">
                <a:noFill/>
              </a:ln>
              <a:effectLst/>
            </c:spPr>
          </c:marker>
          <c:errBars>
            <c:errDir val="y"/>
            <c:errBarType val="both"/>
            <c:errValType val="cust"/>
            <c:noEndCap val="0"/>
            <c:plus>
              <c:numRef>
                <c:f>Analysis!$BQ$69</c:f>
                <c:numCache>
                  <c:formatCode>General</c:formatCode>
                  <c:ptCount val="1"/>
                  <c:pt idx="0">
                    <c:v>0.2</c:v>
                  </c:pt>
                </c:numCache>
              </c:numRef>
            </c:plus>
            <c:minus>
              <c:numRef>
                <c:f>Analysis!$BQ$69</c:f>
                <c:numCache>
                  <c:formatCode>General</c:formatCode>
                  <c:ptCount val="1"/>
                  <c:pt idx="0">
                    <c:v>0.2</c:v>
                  </c:pt>
                </c:numCache>
              </c:numRef>
            </c:minus>
            <c:spPr>
              <a:noFill/>
              <a:ln w="19050" cap="flat" cmpd="sng" algn="ctr">
                <a:solidFill>
                  <a:schemeClr val="tx1">
                    <a:lumMod val="65000"/>
                    <a:lumOff val="35000"/>
                  </a:schemeClr>
                </a:solidFill>
                <a:round/>
              </a:ln>
              <a:effectLst/>
            </c:spPr>
          </c:errBars>
          <c:errBars>
            <c:errDir val="x"/>
            <c:errBarType val="both"/>
            <c:errValType val="cust"/>
            <c:noEndCap val="1"/>
            <c:plus>
              <c:numLit>
                <c:formatCode>General</c:formatCode>
                <c:ptCount val="1"/>
                <c:pt idx="0">
                  <c:v>0.1</c:v>
                </c:pt>
              </c:numLit>
            </c:plus>
            <c:minus>
              <c:numLit>
                <c:formatCode>General</c:formatCode>
                <c:ptCount val="1"/>
                <c:pt idx="0">
                  <c:v>0.1</c:v>
                </c:pt>
              </c:numLit>
            </c:minus>
            <c:spPr>
              <a:noFill/>
              <a:ln w="9525" cap="flat" cmpd="sng" algn="ctr">
                <a:noFill/>
                <a:round/>
              </a:ln>
              <a:effectLst/>
            </c:spPr>
          </c:errBars>
          <c:yVal>
            <c:numRef>
              <c:f>Analysis!$BQ$68</c:f>
              <c:numCache>
                <c:formatCode>0%</c:formatCode>
                <c:ptCount val="1"/>
                <c:pt idx="0">
                  <c:v>1</c:v>
                </c:pt>
              </c:numCache>
            </c:numRef>
          </c:yVal>
          <c:smooth val="0"/>
          <c:extLst>
            <c:ext xmlns:c16="http://schemas.microsoft.com/office/drawing/2014/chart" uri="{C3380CC4-5D6E-409C-BE32-E72D297353CC}">
              <c16:uniqueId val="{00000003-79BB-44B4-A5DD-9A29091E6BBE}"/>
            </c:ext>
          </c:extLst>
        </c:ser>
        <c:dLbls>
          <c:showLegendKey val="0"/>
          <c:showVal val="0"/>
          <c:showCatName val="0"/>
          <c:showSerName val="0"/>
          <c:showPercent val="0"/>
          <c:showBubbleSize val="0"/>
        </c:dLbls>
        <c:axId val="926434312"/>
        <c:axId val="926437920"/>
      </c:scatterChart>
      <c:catAx>
        <c:axId val="926434312"/>
        <c:scaling>
          <c:orientation val="minMax"/>
        </c:scaling>
        <c:delete val="1"/>
        <c:axPos val="b"/>
        <c:numFmt formatCode="General" sourceLinked="1"/>
        <c:majorTickMark val="none"/>
        <c:minorTickMark val="none"/>
        <c:tickLblPos val="nextTo"/>
        <c:crossAx val="926437920"/>
        <c:crosses val="autoZero"/>
        <c:auto val="1"/>
        <c:lblAlgn val="ctr"/>
        <c:lblOffset val="100"/>
        <c:noMultiLvlLbl val="0"/>
      </c:catAx>
      <c:valAx>
        <c:axId val="926437920"/>
        <c:scaling>
          <c:orientation val="minMax"/>
          <c:max val="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434312"/>
        <c:crosses val="autoZero"/>
        <c:crossBetween val="between"/>
      </c:valAx>
      <c:spPr>
        <a:noFill/>
        <a:ln>
          <a:noFill/>
        </a:ln>
        <a:effectLst/>
      </c:spPr>
    </c:plotArea>
    <c:legend>
      <c:legendPos val="b"/>
      <c:legendEntry>
        <c:idx val="2"/>
        <c:delete val="1"/>
      </c:legendEntry>
      <c:layout>
        <c:manualLayout>
          <c:xMode val="edge"/>
          <c:yMode val="edge"/>
          <c:x val="0.14764875854738307"/>
          <c:y val="0.82369544066219347"/>
          <c:w val="0.72881689150473916"/>
          <c:h val="0.13596889173060783"/>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2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Analysis!$BJ$39</c:f>
              <c:strCache>
                <c:ptCount val="1"/>
                <c:pt idx="0">
                  <c:v>Consistency over time:Select type -Select indicator -  by Month, by Facility</c:v>
                </c:pt>
              </c:strCache>
            </c:strRef>
          </c:tx>
          <c:spPr>
            <a:ln w="28575" cap="rnd">
              <a:solidFill>
                <a:schemeClr val="accent1"/>
              </a:solidFill>
              <a:round/>
            </a:ln>
            <a:effectLst/>
          </c:spPr>
          <c:marker>
            <c:symbol val="none"/>
          </c:marker>
          <c:cat>
            <c:strRef>
              <c:f>Analysis!$BJ$41:$BM$41</c:f>
              <c:strCache>
                <c:ptCount val="4"/>
                <c:pt idx="0">
                  <c:v>-</c:v>
                </c:pt>
                <c:pt idx="1">
                  <c:v>-</c:v>
                </c:pt>
                <c:pt idx="2">
                  <c:v>-</c:v>
                </c:pt>
                <c:pt idx="3">
                  <c:v>-</c:v>
                </c:pt>
              </c:strCache>
            </c:strRef>
          </c:cat>
          <c:val>
            <c:numRef>
              <c:f>Analysis!$BJ$66:$BM$66</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5E63-4646-977A-2C5755D9F5AA}"/>
            </c:ext>
          </c:extLst>
        </c:ser>
        <c:dLbls>
          <c:showLegendKey val="0"/>
          <c:showVal val="0"/>
          <c:showCatName val="0"/>
          <c:showSerName val="0"/>
          <c:showPercent val="0"/>
          <c:showBubbleSize val="0"/>
        </c:dLbls>
        <c:smooth val="0"/>
        <c:axId val="935013360"/>
        <c:axId val="935019592"/>
      </c:lineChart>
      <c:catAx>
        <c:axId val="935013360"/>
        <c:scaling>
          <c:orientation val="minMax"/>
        </c:scaling>
        <c:delete val="0"/>
        <c:axPos val="b"/>
        <c:numFmt formatCode="[$-409]mmm\-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935019592"/>
        <c:crosses val="autoZero"/>
        <c:auto val="1"/>
        <c:lblAlgn val="ctr"/>
        <c:lblOffset val="100"/>
        <c:noMultiLvlLbl val="0"/>
      </c:catAx>
      <c:valAx>
        <c:axId val="935019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50133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2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981794625001666"/>
          <c:y val="0.20429202714170611"/>
          <c:w val="0.77434867685331255"/>
          <c:h val="0.5678167312846697"/>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val>
            <c:numRef>
              <c:f>Analysis!$BN$66</c:f>
              <c:numCache>
                <c:formatCode>General</c:formatCode>
                <c:ptCount val="1"/>
                <c:pt idx="0">
                  <c:v>0</c:v>
                </c:pt>
              </c:numCache>
            </c:numRef>
          </c:val>
          <c:extLst>
            <c:ext xmlns:c16="http://schemas.microsoft.com/office/drawing/2014/chart" uri="{C3380CC4-5D6E-409C-BE32-E72D297353CC}">
              <c16:uniqueId val="{00000000-7DDF-4748-8D34-B576D14FE3EA}"/>
            </c:ext>
          </c:extLst>
        </c:ser>
        <c:ser>
          <c:idx val="1"/>
          <c:order val="1"/>
          <c:tx>
            <c:strRef>
              <c:f>Analysis!$BQ$41</c:f>
              <c:strCache>
                <c:ptCount val="1"/>
                <c:pt idx="0">
                  <c:v>Annual consistency ratio</c:v>
                </c:pt>
              </c:strCache>
            </c:strRef>
          </c:tx>
          <c:spPr>
            <a:solidFill>
              <a:schemeClr val="accent2"/>
            </a:solidFill>
            <a:ln>
              <a:noFill/>
            </a:ln>
            <a:effectLst/>
          </c:spPr>
          <c:invertIfNegative val="0"/>
          <c:val>
            <c:numRef>
              <c:f>Analysis!$BQ$66</c:f>
              <c:numCache>
                <c:formatCode>General</c:formatCode>
                <c:ptCount val="1"/>
                <c:pt idx="0">
                  <c:v>0</c:v>
                </c:pt>
              </c:numCache>
            </c:numRef>
          </c:val>
          <c:extLst>
            <c:ext xmlns:c16="http://schemas.microsoft.com/office/drawing/2014/chart" uri="{C3380CC4-5D6E-409C-BE32-E72D297353CC}">
              <c16:uniqueId val="{00000001-7DDF-4748-8D34-B576D14FE3EA}"/>
            </c:ext>
          </c:extLst>
        </c:ser>
        <c:dLbls>
          <c:showLegendKey val="0"/>
          <c:showVal val="0"/>
          <c:showCatName val="0"/>
          <c:showSerName val="0"/>
          <c:showPercent val="0"/>
          <c:showBubbleSize val="0"/>
        </c:dLbls>
        <c:gapWidth val="361"/>
        <c:overlap val="-44"/>
        <c:axId val="926434312"/>
        <c:axId val="926437920"/>
      </c:barChart>
      <c:scatterChart>
        <c:scatterStyle val="lineMarker"/>
        <c:varyColors val="0"/>
        <c:ser>
          <c:idx val="2"/>
          <c:order val="2"/>
          <c:tx>
            <c:strRef>
              <c:f>Analysis!$BP$68</c:f>
              <c:strCache>
                <c:ptCount val="1"/>
                <c:pt idx="0">
                  <c:v>Quality target</c:v>
                </c:pt>
              </c:strCache>
            </c:strRef>
          </c:tx>
          <c:spPr>
            <a:ln w="25400" cap="rnd">
              <a:noFill/>
              <a:round/>
            </a:ln>
            <a:effectLst/>
          </c:spPr>
          <c:marker>
            <c:symbol val="circle"/>
            <c:size val="5"/>
            <c:spPr>
              <a:noFill/>
              <a:ln w="9525">
                <a:noFill/>
              </a:ln>
              <a:effectLst/>
            </c:spPr>
          </c:marker>
          <c:errBars>
            <c:errDir val="y"/>
            <c:errBarType val="both"/>
            <c:errValType val="cust"/>
            <c:noEndCap val="0"/>
            <c:plus>
              <c:numRef>
                <c:f>Analysis!$BQ$69</c:f>
                <c:numCache>
                  <c:formatCode>General</c:formatCode>
                  <c:ptCount val="1"/>
                  <c:pt idx="0">
                    <c:v>0.2</c:v>
                  </c:pt>
                </c:numCache>
              </c:numRef>
            </c:plus>
            <c:minus>
              <c:numRef>
                <c:f>Analysis!$BQ$69</c:f>
                <c:numCache>
                  <c:formatCode>General</c:formatCode>
                  <c:ptCount val="1"/>
                  <c:pt idx="0">
                    <c:v>0.2</c:v>
                  </c:pt>
                </c:numCache>
              </c:numRef>
            </c:minus>
            <c:spPr>
              <a:noFill/>
              <a:ln w="19050" cap="flat" cmpd="sng" algn="ctr">
                <a:solidFill>
                  <a:schemeClr val="tx1">
                    <a:lumMod val="65000"/>
                    <a:lumOff val="35000"/>
                  </a:schemeClr>
                </a:solidFill>
                <a:round/>
              </a:ln>
              <a:effectLst/>
            </c:spPr>
          </c:errBars>
          <c:errBars>
            <c:errDir val="x"/>
            <c:errBarType val="both"/>
            <c:errValType val="cust"/>
            <c:noEndCap val="1"/>
            <c:plus>
              <c:numLit>
                <c:formatCode>General</c:formatCode>
                <c:ptCount val="1"/>
                <c:pt idx="0">
                  <c:v>0.1</c:v>
                </c:pt>
              </c:numLit>
            </c:plus>
            <c:minus>
              <c:numLit>
                <c:formatCode>General</c:formatCode>
                <c:ptCount val="1"/>
                <c:pt idx="0">
                  <c:v>0.1</c:v>
                </c:pt>
              </c:numLit>
            </c:minus>
            <c:spPr>
              <a:noFill/>
              <a:ln w="9525" cap="flat" cmpd="sng" algn="ctr">
                <a:noFill/>
                <a:round/>
              </a:ln>
              <a:effectLst/>
            </c:spPr>
          </c:errBars>
          <c:yVal>
            <c:numRef>
              <c:f>Analysis!$BQ$68</c:f>
              <c:numCache>
                <c:formatCode>0%</c:formatCode>
                <c:ptCount val="1"/>
                <c:pt idx="0">
                  <c:v>1</c:v>
                </c:pt>
              </c:numCache>
            </c:numRef>
          </c:yVal>
          <c:smooth val="0"/>
          <c:extLst>
            <c:ext xmlns:c16="http://schemas.microsoft.com/office/drawing/2014/chart" uri="{C3380CC4-5D6E-409C-BE32-E72D297353CC}">
              <c16:uniqueId val="{00000002-7DDF-4748-8D34-B576D14FE3EA}"/>
            </c:ext>
          </c:extLst>
        </c:ser>
        <c:dLbls>
          <c:showLegendKey val="0"/>
          <c:showVal val="0"/>
          <c:showCatName val="0"/>
          <c:showSerName val="0"/>
          <c:showPercent val="0"/>
          <c:showBubbleSize val="0"/>
        </c:dLbls>
        <c:axId val="926434312"/>
        <c:axId val="926437920"/>
      </c:scatterChart>
      <c:catAx>
        <c:axId val="926434312"/>
        <c:scaling>
          <c:orientation val="minMax"/>
        </c:scaling>
        <c:delete val="1"/>
        <c:axPos val="b"/>
        <c:numFmt formatCode="General" sourceLinked="1"/>
        <c:majorTickMark val="none"/>
        <c:minorTickMark val="none"/>
        <c:tickLblPos val="nextTo"/>
        <c:crossAx val="926437920"/>
        <c:crosses val="autoZero"/>
        <c:auto val="1"/>
        <c:lblAlgn val="ctr"/>
        <c:lblOffset val="100"/>
        <c:noMultiLvlLbl val="0"/>
      </c:catAx>
      <c:valAx>
        <c:axId val="926437920"/>
        <c:scaling>
          <c:orientation val="minMax"/>
          <c:max val="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434312"/>
        <c:crosses val="autoZero"/>
        <c:crossBetween val="between"/>
      </c:valAx>
      <c:spPr>
        <a:noFill/>
        <a:ln>
          <a:noFill/>
        </a:ln>
        <a:effectLst/>
      </c:spPr>
    </c:plotArea>
    <c:legend>
      <c:legendPos val="b"/>
      <c:legendEntry>
        <c:idx val="2"/>
        <c:delete val="1"/>
      </c:legendEntry>
      <c:layout>
        <c:manualLayout>
          <c:xMode val="edge"/>
          <c:yMode val="edge"/>
          <c:x val="0.14764875854738307"/>
          <c:y val="0.82369544066219347"/>
          <c:w val="0.72881689150473916"/>
          <c:h val="0.1359688917306078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2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Analysis!$BJ$38</c:f>
          <c:strCache>
            <c:ptCount val="1"/>
            <c:pt idx="0">
              <c:v>Month-to-month and Annual Consistency for Select type -Select indicator, by facility</c:v>
            </c:pt>
          </c:strCache>
        </c:strRef>
      </c:tx>
      <c:layout>
        <c:manualLayout>
          <c:xMode val="edge"/>
          <c:yMode val="edge"/>
          <c:x val="0.26830985002946239"/>
          <c:y val="5.218977352293615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9275455568053994"/>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[0]!ConTimeM2M</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21CF-4467-A162-B4D6ED866180}"/>
            </c:ext>
          </c:extLst>
        </c:ser>
        <c:ser>
          <c:idx val="1"/>
          <c:order val="1"/>
          <c:tx>
            <c:strRef>
              <c:f>Analysis!$BQ$41</c:f>
              <c:strCache>
                <c:ptCount val="1"/>
                <c:pt idx="0">
                  <c:v>Annual consistency ratio</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[0]!ConTimeAnnual</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21CF-4467-A162-B4D6ED866180}"/>
            </c:ext>
          </c:extLst>
        </c:ser>
        <c:dLbls>
          <c:showLegendKey val="0"/>
          <c:showVal val="0"/>
          <c:showCatName val="0"/>
          <c:showSerName val="0"/>
          <c:showPercent val="0"/>
          <c:showBubbleSize val="0"/>
        </c:dLbls>
        <c:gapWidth val="150"/>
        <c:axId val="876247992"/>
        <c:axId val="886062624"/>
      </c:barChart>
      <c:scatterChart>
        <c:scatterStyle val="lineMarker"/>
        <c:varyColors val="0"/>
        <c:ser>
          <c:idx val="2"/>
          <c:order val="2"/>
          <c:tx>
            <c:strRef>
              <c:f>Analysis!$BP$70</c:f>
              <c:strCache>
                <c:ptCount val="1"/>
                <c:pt idx="0">
                  <c:v>upper limit</c:v>
                </c:pt>
              </c:strCache>
            </c:strRef>
          </c:tx>
          <c:spPr>
            <a:ln w="158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Analysis!$BP$68</c:f>
              <c:strCache>
                <c:ptCount val="1"/>
                <c:pt idx="0">
                  <c:v>Quality target</c:v>
                </c:pt>
              </c:strCache>
            </c:strRef>
          </c:xVal>
          <c:yVal>
            <c:numRef>
              <c:f>Analysis!$BQ$70</c:f>
              <c:numCache>
                <c:formatCode>0%</c:formatCode>
                <c:ptCount val="1"/>
                <c:pt idx="0">
                  <c:v>1.2</c:v>
                </c:pt>
              </c:numCache>
            </c:numRef>
          </c:yVal>
          <c:smooth val="0"/>
          <c:extLst>
            <c:ext xmlns:c16="http://schemas.microsoft.com/office/drawing/2014/chart" uri="{C3380CC4-5D6E-409C-BE32-E72D297353CC}">
              <c16:uniqueId val="{00000002-21CF-4467-A162-B4D6ED866180}"/>
            </c:ext>
          </c:extLst>
        </c:ser>
        <c:ser>
          <c:idx val="3"/>
          <c:order val="3"/>
          <c:tx>
            <c:strRef>
              <c:f>Analysis!$BP$71</c:f>
              <c:strCache>
                <c:ptCount val="1"/>
                <c:pt idx="0">
                  <c:v>lower limit</c:v>
                </c:pt>
              </c:strCache>
            </c:strRef>
          </c:tx>
          <c:spPr>
            <a:ln w="15875" cap="rnd">
              <a:solidFill>
                <a:schemeClr val="bg1">
                  <a:lumMod val="8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Analysis!$BP$68</c:f>
              <c:strCache>
                <c:ptCount val="1"/>
                <c:pt idx="0">
                  <c:v>Quality target</c:v>
                </c:pt>
              </c:strCache>
            </c:strRef>
          </c:xVal>
          <c:yVal>
            <c:numRef>
              <c:f>Analysis!$BQ$71</c:f>
              <c:numCache>
                <c:formatCode>0%</c:formatCode>
                <c:ptCount val="1"/>
                <c:pt idx="0">
                  <c:v>0.8</c:v>
                </c:pt>
              </c:numCache>
            </c:numRef>
          </c:yVal>
          <c:smooth val="0"/>
          <c:extLst>
            <c:ext xmlns:c16="http://schemas.microsoft.com/office/drawing/2014/chart" uri="{C3380CC4-5D6E-409C-BE32-E72D297353CC}">
              <c16:uniqueId val="{00000003-21CF-4467-A162-B4D6ED866180}"/>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in val="0"/>
        </c:scaling>
        <c:delete val="0"/>
        <c:axPos val="l"/>
        <c:majorGridlines>
          <c:spPr>
            <a:ln w="9525" cap="flat" cmpd="sng" algn="ctr">
              <a:solidFill>
                <a:schemeClr val="tx1">
                  <a:lumMod val="15000"/>
                  <a:lumOff val="85000"/>
                </a:schemeClr>
              </a:solidFill>
              <a:round/>
            </a:ln>
            <a:effectLst/>
          </c:spPr>
        </c:majorGridlines>
        <c:title>
          <c:tx>
            <c:strRef>
              <c:f>'Dashboard (2)'!$Y$3</c:f>
              <c:strCache>
                <c:ptCount val="1"/>
                <c:pt idx="0">
                  <c:v>Percent</c:v>
                </c:pt>
              </c:strCache>
            </c:strRef>
          </c:tx>
          <c:layout>
            <c:manualLayout>
              <c:xMode val="edge"/>
              <c:yMode val="edge"/>
              <c:x val="8.5033340455192494E-3"/>
              <c:y val="0.4126182227221597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layout>
        <c:manualLayout>
          <c:xMode val="edge"/>
          <c:yMode val="edge"/>
          <c:x val="0.22207147720725598"/>
          <c:y val="0.88416535433070864"/>
          <c:w val="0.59124367547182988"/>
          <c:h val="7.7882217847769039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Analysis!$D$69</c:f>
          <c:strCache>
            <c:ptCount val="1"/>
            <c:pt idx="0">
              <c:v>1. Select type:  Select indicator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421101604829267E-2"/>
          <c:y val="0.21585657370517927"/>
          <c:w val="0.86271216097987735"/>
          <c:h val="0.60058412021206509"/>
        </c:manualLayout>
      </c:layout>
      <c:barChart>
        <c:barDir val="col"/>
        <c:grouping val="clustered"/>
        <c:varyColors val="0"/>
        <c:ser>
          <c:idx val="2"/>
          <c:order val="0"/>
          <c:tx>
            <c:strRef>
              <c:f>Analysis!$D$70</c:f>
              <c:strCache>
                <c:ptCount val="1"/>
                <c:pt idx="0">
                  <c:v>VF Monthly Report</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Analysis!$D$71:$D$78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71EF-4538-99AC-FD299DDA8F65}"/>
            </c:ext>
          </c:extLst>
        </c:ser>
        <c:ser>
          <c:idx val="3"/>
          <c:order val="1"/>
          <c:tx>
            <c:strRef>
              <c:f>Analysis!$E$70</c:f>
              <c:strCache>
                <c:ptCount val="1"/>
                <c:pt idx="0">
                  <c:v>VF HMIS</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Analysis!$E$71:$E$78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71EF-4538-99AC-FD299DDA8F65}"/>
            </c:ext>
          </c:extLst>
        </c:ser>
        <c:dLbls>
          <c:showLegendKey val="0"/>
          <c:showVal val="0"/>
          <c:showCatName val="0"/>
          <c:showSerName val="0"/>
          <c:showPercent val="0"/>
          <c:showBubbleSize val="0"/>
        </c:dLbls>
        <c:gapWidth val="219"/>
        <c:axId val="941202776"/>
        <c:axId val="941202120"/>
      </c:barChart>
      <c:catAx>
        <c:axId val="941202776"/>
        <c:scaling>
          <c:orientation val="minMax"/>
        </c:scaling>
        <c:delete val="0"/>
        <c:axPos val="b"/>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(5)'!$Y$2</c:f>
              <c:strCache>
                <c:ptCount val="1"/>
                <c:pt idx="0">
                  <c:v>Number of health facilities</c:v>
                </c:pt>
              </c:strCache>
            </c:strRef>
          </c:tx>
          <c:layout>
            <c:manualLayout>
              <c:xMode val="edge"/>
              <c:yMode val="edge"/>
              <c:x val="1.9298076209710077E-2"/>
              <c:y val="0.28932804216206043"/>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layout>
        <c:manualLayout>
          <c:xMode val="edge"/>
          <c:yMode val="edge"/>
          <c:x val="0.3360553379248164"/>
          <c:y val="0.90701163848542832"/>
          <c:w val="0.33390701158866559"/>
          <c:h val="7.0508834577932028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ln>
      <a:solidFill>
        <a:schemeClr val="dk1"/>
      </a:solidFill>
    </a:ln>
  </c:spPr>
  <c:txPr>
    <a:bodyPr/>
    <a:lstStyle/>
    <a:p>
      <a:pPr>
        <a:defRPr/>
      </a:pPr>
      <a:endParaRPr lang="en-US"/>
    </a:p>
  </c:txPr>
  <c:printSettings>
    <c:headerFooter/>
    <c:pageMargins b="0.75" l="0.7" r="0.7" t="0.75" header="0.3" footer="0.3"/>
    <c:pageSetup/>
  </c:printSettings>
</c:chartSpace>
</file>

<file path=xl/charts/chart2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Analysis!$F$69</c:f>
          <c:strCache>
            <c:ptCount val="1"/>
            <c:pt idx="0">
              <c:v>2. Select type:  Select indicator 
(quality target: &gt;=90%, &lt;=110%)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2104253097395089E-2"/>
          <c:y val="0.19745370370370371"/>
          <c:w val="0.86130076482375184"/>
          <c:h val="0.60856025809273839"/>
        </c:manualLayout>
      </c:layout>
      <c:barChart>
        <c:barDir val="col"/>
        <c:grouping val="clustered"/>
        <c:varyColors val="0"/>
        <c:ser>
          <c:idx val="2"/>
          <c:order val="0"/>
          <c:tx>
            <c:strRef>
              <c:f>Analysis!$D$70</c:f>
              <c:strCache>
                <c:ptCount val="1"/>
                <c:pt idx="0">
                  <c:v>VF Monthly Report</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Analysis!$F$71:$F$78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0B31-438A-8E7B-6A48C867BB35}"/>
            </c:ext>
          </c:extLst>
        </c:ser>
        <c:ser>
          <c:idx val="3"/>
          <c:order val="1"/>
          <c:tx>
            <c:strRef>
              <c:f>Analysis!$E$70</c:f>
              <c:strCache>
                <c:ptCount val="1"/>
                <c:pt idx="0">
                  <c:v>VF HMIS</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Analysis!$G$71:$G$78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0B31-438A-8E7B-6A48C867BB35}"/>
            </c:ext>
          </c:extLst>
        </c:ser>
        <c:dLbls>
          <c:showLegendKey val="0"/>
          <c:showVal val="0"/>
          <c:showCatName val="0"/>
          <c:showSerName val="0"/>
          <c:showPercent val="0"/>
          <c:showBubbleSize val="0"/>
        </c:dLbls>
        <c:gapWidth val="219"/>
        <c:overlap val="-27"/>
        <c:axId val="941202776"/>
        <c:axId val="941202120"/>
      </c:barChart>
      <c:catAx>
        <c:axId val="9412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#REF!</c:f>
              <c:strCache>
                <c:ptCount val="1"/>
                <c:pt idx="0">
                  <c:v>#REF!</c:v>
                </c:pt>
              </c:strCache>
            </c:strRef>
          </c:tx>
          <c:layout>
            <c:manualLayout>
              <c:xMode val="edge"/>
              <c:yMode val="edge"/>
              <c:x val="2.0408163265306121E-2"/>
              <c:y val="0.2278556685268710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2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Analysis!$H$69</c:f>
          <c:strCache>
            <c:ptCount val="1"/>
            <c:pt idx="0">
              <c:v>3. Select type:  Select indicator 
(quality target: &gt;=85%, &lt;=115%)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6082747721050993E-2"/>
          <c:y val="0.20902777777777778"/>
          <c:w val="0.85015381141873392"/>
          <c:h val="0.59545391027510453"/>
        </c:manualLayout>
      </c:layout>
      <c:barChart>
        <c:barDir val="col"/>
        <c:grouping val="clustered"/>
        <c:varyColors val="0"/>
        <c:ser>
          <c:idx val="2"/>
          <c:order val="0"/>
          <c:tx>
            <c:strRef>
              <c:f>Analysis!$D$70</c:f>
              <c:strCache>
                <c:ptCount val="1"/>
                <c:pt idx="0">
                  <c:v>VF Monthly Report</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Analysis!$H$71:$H$78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E6B0-4581-8912-5CB9CF759915}"/>
            </c:ext>
          </c:extLst>
        </c:ser>
        <c:ser>
          <c:idx val="3"/>
          <c:order val="1"/>
          <c:tx>
            <c:strRef>
              <c:f>Analysis!$E$70</c:f>
              <c:strCache>
                <c:ptCount val="1"/>
                <c:pt idx="0">
                  <c:v>VF HMIS</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Analysis!$I$71:$I$78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E6B0-4581-8912-5CB9CF759915}"/>
            </c:ext>
          </c:extLst>
        </c:ser>
        <c:dLbls>
          <c:showLegendKey val="0"/>
          <c:showVal val="0"/>
          <c:showCatName val="0"/>
          <c:showSerName val="0"/>
          <c:showPercent val="0"/>
          <c:showBubbleSize val="0"/>
        </c:dLbls>
        <c:gapWidth val="219"/>
        <c:overlap val="-27"/>
        <c:axId val="941202776"/>
        <c:axId val="941202120"/>
      </c:barChart>
      <c:catAx>
        <c:axId val="9412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#REF!</c:f>
              <c:strCache>
                <c:ptCount val="1"/>
                <c:pt idx="0">
                  <c:v>#REF!</c:v>
                </c:pt>
              </c:strCache>
            </c:strRef>
          </c:tx>
          <c:layout>
            <c:manualLayout>
              <c:xMode val="edge"/>
              <c:yMode val="edge"/>
              <c:x val="1.750000287073538E-2"/>
              <c:y val="0.2693364421680299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2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Analysis!$BS$38</c:f>
          <c:strCache>
            <c:ptCount val="1"/>
            <c:pt idx="0">
              <c:v>Distribution of reasons for discrepancy, by indicator</c:v>
            </c:pt>
          </c:strCache>
        </c:strRef>
      </c:tx>
      <c:overlay val="0"/>
      <c:spPr>
        <a:noFill/>
        <a:ln>
          <a:noFill/>
        </a:ln>
        <a:effectLst/>
      </c:spPr>
      <c:txPr>
        <a:bodyPr rot="0" spcFirstLastPara="1" vertOverflow="ellipsis" vert="horz" wrap="square" anchor="ctr" anchorCtr="1"/>
        <a:lstStyle/>
        <a:p>
          <a:pPr>
            <a:defRPr sz="18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8.078007008900423E-2"/>
          <c:y val="0.18560283993514268"/>
          <c:w val="0.90303259578586192"/>
          <c:h val="0.46965839396657694"/>
        </c:manualLayout>
      </c:layout>
      <c:barChart>
        <c:barDir val="col"/>
        <c:grouping val="percentStacked"/>
        <c:varyColors val="0"/>
        <c:ser>
          <c:idx val="0"/>
          <c:order val="0"/>
          <c:tx>
            <c:strRef>
              <c:f>Analysis!$CA$40</c:f>
              <c:strCache>
                <c:ptCount val="1"/>
                <c:pt idx="0">
                  <c:v>No discrepancy</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Analysis!$BZ$41:$BZ$43</c:f>
              <c:strCache>
                <c:ptCount val="3"/>
                <c:pt idx="0">
                  <c:v>Select indicator</c:v>
                </c:pt>
                <c:pt idx="1">
                  <c:v>Select indicator</c:v>
                </c:pt>
                <c:pt idx="2">
                  <c:v>Select indicator</c:v>
                </c:pt>
              </c:strCache>
            </c:strRef>
          </c:cat>
          <c:val>
            <c:numRef>
              <c:f>Analysis!$CA$41:$CA$43</c:f>
              <c:numCache>
                <c:formatCode>General</c:formatCode>
                <c:ptCount val="3"/>
                <c:pt idx="0">
                  <c:v>1</c:v>
                </c:pt>
                <c:pt idx="1">
                  <c:v>1</c:v>
                </c:pt>
                <c:pt idx="2">
                  <c:v>0</c:v>
                </c:pt>
              </c:numCache>
            </c:numRef>
          </c:val>
          <c:extLst>
            <c:ext xmlns:c16="http://schemas.microsoft.com/office/drawing/2014/chart" uri="{C3380CC4-5D6E-409C-BE32-E72D297353CC}">
              <c16:uniqueId val="{00000000-2AA4-4490-A791-1F3D19074B76}"/>
            </c:ext>
          </c:extLst>
        </c:ser>
        <c:ser>
          <c:idx val="1"/>
          <c:order val="1"/>
          <c:tx>
            <c:strRef>
              <c:f>Analysis!$CB$40</c:f>
              <c:strCache>
                <c:ptCount val="1"/>
                <c:pt idx="0">
                  <c:v>Arithematic errors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Analysis!$BZ$41:$BZ$43</c:f>
              <c:strCache>
                <c:ptCount val="3"/>
                <c:pt idx="0">
                  <c:v>Select indicator</c:v>
                </c:pt>
                <c:pt idx="1">
                  <c:v>Select indicator</c:v>
                </c:pt>
                <c:pt idx="2">
                  <c:v>Select indicator</c:v>
                </c:pt>
              </c:strCache>
            </c:strRef>
          </c:cat>
          <c:val>
            <c:numRef>
              <c:f>Analysis!$CB$41:$CB$43</c:f>
              <c:numCache>
                <c:formatCode>General</c:formatCode>
                <c:ptCount val="3"/>
                <c:pt idx="0">
                  <c:v>1</c:v>
                </c:pt>
                <c:pt idx="1">
                  <c:v>0</c:v>
                </c:pt>
                <c:pt idx="2">
                  <c:v>0</c:v>
                </c:pt>
              </c:numCache>
            </c:numRef>
          </c:val>
          <c:extLst>
            <c:ext xmlns:c16="http://schemas.microsoft.com/office/drawing/2014/chart" uri="{C3380CC4-5D6E-409C-BE32-E72D297353CC}">
              <c16:uniqueId val="{00000001-2AA4-4490-A791-1F3D19074B76}"/>
            </c:ext>
          </c:extLst>
        </c:ser>
        <c:ser>
          <c:idx val="2"/>
          <c:order val="2"/>
          <c:tx>
            <c:strRef>
              <c:f>Analysis!$CC$40</c:f>
              <c:strCache>
                <c:ptCount val="1"/>
                <c:pt idx="0">
                  <c:v>Transcription errors</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Analysis!$BZ$41:$BZ$43</c:f>
              <c:strCache>
                <c:ptCount val="3"/>
                <c:pt idx="0">
                  <c:v>Select indicator</c:v>
                </c:pt>
                <c:pt idx="1">
                  <c:v>Select indicator</c:v>
                </c:pt>
                <c:pt idx="2">
                  <c:v>Select indicator</c:v>
                </c:pt>
              </c:strCache>
            </c:strRef>
          </c:cat>
          <c:val>
            <c:numRef>
              <c:f>Analysis!$CC$41:$CC$43</c:f>
              <c:numCache>
                <c:formatCode>General</c:formatCode>
                <c:ptCount val="3"/>
                <c:pt idx="0">
                  <c:v>1</c:v>
                </c:pt>
                <c:pt idx="1">
                  <c:v>1</c:v>
                </c:pt>
                <c:pt idx="2">
                  <c:v>0</c:v>
                </c:pt>
              </c:numCache>
            </c:numRef>
          </c:val>
          <c:extLst>
            <c:ext xmlns:c16="http://schemas.microsoft.com/office/drawing/2014/chart" uri="{C3380CC4-5D6E-409C-BE32-E72D297353CC}">
              <c16:uniqueId val="{00000002-2AA4-4490-A791-1F3D19074B76}"/>
            </c:ext>
          </c:extLst>
        </c:ser>
        <c:ser>
          <c:idx val="3"/>
          <c:order val="3"/>
          <c:tx>
            <c:strRef>
              <c:f>Analysis!$CD$40</c:f>
              <c:strCache>
                <c:ptCount val="1"/>
                <c:pt idx="0">
                  <c:v>Some documents were missing when the report was prepared</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Analysis!$BZ$41:$BZ$43</c:f>
              <c:strCache>
                <c:ptCount val="3"/>
                <c:pt idx="0">
                  <c:v>Select indicator</c:v>
                </c:pt>
                <c:pt idx="1">
                  <c:v>Select indicator</c:v>
                </c:pt>
                <c:pt idx="2">
                  <c:v>Select indicator</c:v>
                </c:pt>
              </c:strCache>
            </c:strRef>
          </c:cat>
          <c:val>
            <c:numRef>
              <c:f>Analysis!$CD$41:$CD$43</c:f>
              <c:numCache>
                <c:formatCode>General</c:formatCode>
                <c:ptCount val="3"/>
                <c:pt idx="0">
                  <c:v>0</c:v>
                </c:pt>
                <c:pt idx="1">
                  <c:v>1</c:v>
                </c:pt>
                <c:pt idx="2">
                  <c:v>0</c:v>
                </c:pt>
              </c:numCache>
            </c:numRef>
          </c:val>
          <c:extLst>
            <c:ext xmlns:c16="http://schemas.microsoft.com/office/drawing/2014/chart" uri="{C3380CC4-5D6E-409C-BE32-E72D297353CC}">
              <c16:uniqueId val="{00000003-2AA4-4490-A791-1F3D19074B76}"/>
            </c:ext>
          </c:extLst>
        </c:ser>
        <c:ser>
          <c:idx val="4"/>
          <c:order val="4"/>
          <c:tx>
            <c:strRef>
              <c:f>Analysis!$CE$40</c:f>
              <c:strCache>
                <c:ptCount val="1"/>
                <c:pt idx="0">
                  <c:v>Some documents are now missing</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Analysis!$BZ$41:$BZ$43</c:f>
              <c:strCache>
                <c:ptCount val="3"/>
                <c:pt idx="0">
                  <c:v>Select indicator</c:v>
                </c:pt>
                <c:pt idx="1">
                  <c:v>Select indicator</c:v>
                </c:pt>
                <c:pt idx="2">
                  <c:v>Select indicator</c:v>
                </c:pt>
              </c:strCache>
            </c:strRef>
          </c:cat>
          <c:val>
            <c:numRef>
              <c:f>Analysis!$CE$41:$CE$43</c:f>
              <c:numCache>
                <c:formatCode>General</c:formatCode>
                <c:ptCount val="3"/>
                <c:pt idx="0">
                  <c:v>0</c:v>
                </c:pt>
                <c:pt idx="1">
                  <c:v>0</c:v>
                </c:pt>
                <c:pt idx="2">
                  <c:v>0</c:v>
                </c:pt>
              </c:numCache>
            </c:numRef>
          </c:val>
          <c:extLst>
            <c:ext xmlns:c16="http://schemas.microsoft.com/office/drawing/2014/chart" uri="{C3380CC4-5D6E-409C-BE32-E72D297353CC}">
              <c16:uniqueId val="{00000004-2AA4-4490-A791-1F3D19074B76}"/>
            </c:ext>
          </c:extLst>
        </c:ser>
        <c:ser>
          <c:idx val="5"/>
          <c:order val="5"/>
          <c:tx>
            <c:strRef>
              <c:f>Analysis!$CF$40</c:f>
              <c:strCache>
                <c:ptCount val="1"/>
                <c:pt idx="0">
                  <c:v>Other</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Analysis!$BZ$41:$BZ$43</c:f>
              <c:strCache>
                <c:ptCount val="3"/>
                <c:pt idx="0">
                  <c:v>Select indicator</c:v>
                </c:pt>
                <c:pt idx="1">
                  <c:v>Select indicator</c:v>
                </c:pt>
                <c:pt idx="2">
                  <c:v>Select indicator</c:v>
                </c:pt>
              </c:strCache>
            </c:strRef>
          </c:cat>
          <c:val>
            <c:numRef>
              <c:f>Analysis!$CF$41:$CF$43</c:f>
              <c:numCache>
                <c:formatCode>General</c:formatCode>
                <c:ptCount val="3"/>
                <c:pt idx="0">
                  <c:v>0</c:v>
                </c:pt>
                <c:pt idx="1">
                  <c:v>0</c:v>
                </c:pt>
                <c:pt idx="2">
                  <c:v>0</c:v>
                </c:pt>
              </c:numCache>
            </c:numRef>
          </c:val>
          <c:extLst>
            <c:ext xmlns:c16="http://schemas.microsoft.com/office/drawing/2014/chart" uri="{C3380CC4-5D6E-409C-BE32-E72D297353CC}">
              <c16:uniqueId val="{00000005-2AA4-4490-A791-1F3D19074B76}"/>
            </c:ext>
          </c:extLst>
        </c:ser>
        <c:dLbls>
          <c:dLblPos val="inEnd"/>
          <c:showLegendKey val="0"/>
          <c:showVal val="1"/>
          <c:showCatName val="0"/>
          <c:showSerName val="0"/>
          <c:showPercent val="0"/>
          <c:showBubbleSize val="0"/>
        </c:dLbls>
        <c:gapWidth val="150"/>
        <c:overlap val="100"/>
        <c:axId val="1002414512"/>
        <c:axId val="1002415824"/>
      </c:barChart>
      <c:catAx>
        <c:axId val="1002414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dk1"/>
                </a:solidFill>
                <a:latin typeface="+mn-lt"/>
                <a:ea typeface="+mn-ea"/>
                <a:cs typeface="+mn-cs"/>
              </a:defRPr>
            </a:pPr>
            <a:endParaRPr lang="en-US"/>
          </a:p>
        </c:txPr>
        <c:crossAx val="1002415824"/>
        <c:crosses val="autoZero"/>
        <c:auto val="1"/>
        <c:lblAlgn val="ctr"/>
        <c:lblOffset val="100"/>
        <c:noMultiLvlLbl val="0"/>
      </c:catAx>
      <c:valAx>
        <c:axId val="1002415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dk1"/>
                </a:solidFill>
                <a:latin typeface="+mn-lt"/>
                <a:ea typeface="+mn-ea"/>
                <a:cs typeface="+mn-cs"/>
              </a:defRPr>
            </a:pPr>
            <a:endParaRPr lang="en-US"/>
          </a:p>
        </c:txPr>
        <c:crossAx val="1002414512"/>
        <c:crosses val="autoZero"/>
        <c:crossBetween val="between"/>
      </c:valAx>
      <c:spPr>
        <a:noFill/>
        <a:ln>
          <a:noFill/>
        </a:ln>
        <a:effectLst/>
      </c:spPr>
    </c:plotArea>
    <c:legend>
      <c:legendPos val="b"/>
      <c:layout>
        <c:manualLayout>
          <c:xMode val="edge"/>
          <c:yMode val="edge"/>
          <c:x val="6.0715611665860203E-2"/>
          <c:y val="0.79021582569019988"/>
          <c:w val="0.88005841727884571"/>
          <c:h val="0.18900495919692969"/>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77136461037767"/>
          <c:y val="4.715337051457043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4403070799039025E-2"/>
          <c:y val="0.15646077753865903"/>
          <c:w val="0.91975919409626483"/>
          <c:h val="0.66612977108802229"/>
        </c:manualLayout>
      </c:layout>
      <c:barChart>
        <c:barDir val="col"/>
        <c:grouping val="clustered"/>
        <c:varyColors val="0"/>
        <c:ser>
          <c:idx val="0"/>
          <c:order val="0"/>
          <c:tx>
            <c:strRef>
              <c:f>Analysis!$AD$39</c:f>
              <c:strCache>
                <c:ptCount val="1"/>
                <c:pt idx="0">
                  <c:v>Percent of all items present - System Assessment (8 sites)</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[0]!SystemAssessment</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B87-4BB2-9282-80CE3F8A9AF9}"/>
            </c:ext>
          </c:extLst>
        </c:ser>
        <c:dLbls>
          <c:showLegendKey val="0"/>
          <c:showVal val="0"/>
          <c:showCatName val="0"/>
          <c:showSerName val="0"/>
          <c:showPercent val="0"/>
          <c:showBubbleSize val="0"/>
        </c:dLbls>
        <c:gapWidth val="219"/>
        <c:overlap val="-27"/>
        <c:axId val="1015815360"/>
        <c:axId val="1015809128"/>
      </c:barChart>
      <c:catAx>
        <c:axId val="10158153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15809128"/>
        <c:crosses val="autoZero"/>
        <c:auto val="1"/>
        <c:lblAlgn val="ctr"/>
        <c:lblOffset val="100"/>
        <c:noMultiLvlLbl val="0"/>
      </c:catAx>
      <c:valAx>
        <c:axId val="101580912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5815360"/>
        <c:crosses val="autoZero"/>
        <c:crossBetween val="between"/>
      </c:valAx>
      <c:spPr>
        <a:no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Analysis!$L$83</c:f>
          <c:strCache>
            <c:ptCount val="1"/>
            <c:pt idx="0">
              <c:v>Cross Checks A &amp; B</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6717423846046791"/>
        </c:manualLayout>
      </c:layout>
      <c:barChart>
        <c:barDir val="col"/>
        <c:grouping val="clustered"/>
        <c:varyColors val="0"/>
        <c:ser>
          <c:idx val="0"/>
          <c:order val="0"/>
          <c:tx>
            <c:strRef>
              <c:f>Analysis!$N$41</c:f>
              <c:strCache>
                <c:ptCount val="1"/>
                <c:pt idx="0">
                  <c:v>A — Malaria case register : Laboratory register
 (quality target = 90%)</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[0]!CrossCheck1</c:f>
              <c:numCache>
                <c:formatCode>0.00</c:formatCode>
                <c:ptCount val="8"/>
                <c:pt idx="0" formatCode="General">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783-47A1-9597-405F4DF45BB0}"/>
            </c:ext>
          </c:extLst>
        </c:ser>
        <c:ser>
          <c:idx val="1"/>
          <c:order val="1"/>
          <c:tx>
            <c:strRef>
              <c:f>Analysis!$O$41</c:f>
              <c:strCache>
                <c:ptCount val="1"/>
                <c:pt idx="0">
                  <c:v>B — Malaria case register : Pharmacy dispensation log 
(quality target = 90%)</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8783-47A1-9597-405F4DF45BB0}"/>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Analysis!$L$94</c:f>
              <c:strCache>
                <c:ptCount val="1"/>
                <c:pt idx="0">
                  <c:v>Quality target</c:v>
                </c:pt>
              </c:strCache>
            </c:strRef>
          </c:tx>
          <c:spPr>
            <a:ln w="19050"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Analysis!$L$94</c:f>
              <c:strCache>
                <c:ptCount val="1"/>
                <c:pt idx="0">
                  <c:v>Quality target</c:v>
                </c:pt>
              </c:strCache>
            </c:strRef>
          </c:xVal>
          <c:yVal>
            <c:numRef>
              <c:f>Analysis!$M$94</c:f>
              <c:numCache>
                <c:formatCode>0.0%</c:formatCode>
                <c:ptCount val="1"/>
                <c:pt idx="0">
                  <c:v>0.9</c:v>
                </c:pt>
              </c:numCache>
            </c:numRef>
          </c:yVal>
          <c:smooth val="0"/>
          <c:extLst>
            <c:ext xmlns:c16="http://schemas.microsoft.com/office/drawing/2014/chart" uri="{C3380CC4-5D6E-409C-BE32-E72D297353CC}">
              <c16:uniqueId val="{00000002-8783-47A1-9597-405F4DF45BB0}"/>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1"/>
          <c:min val="0"/>
        </c:scaling>
        <c:delete val="0"/>
        <c:axPos val="l"/>
        <c:majorGridlines>
          <c:spPr>
            <a:ln w="9525" cap="flat" cmpd="sng" algn="ctr">
              <a:solidFill>
                <a:schemeClr val="tx1">
                  <a:lumMod val="15000"/>
                  <a:lumOff val="85000"/>
                </a:schemeClr>
              </a:solidFill>
              <a:round/>
            </a:ln>
            <a:effectLst/>
          </c:spPr>
        </c:majorGridlines>
        <c:title>
          <c:tx>
            <c:strRef>
              <c:f>'Dashboard (5)'!$Y$3</c:f>
              <c:strCache>
                <c:ptCount val="1"/>
                <c:pt idx="0">
                  <c:v>Percent</c:v>
                </c:pt>
              </c:strCache>
            </c:strRef>
          </c:tx>
          <c:layout>
            <c:manualLayout>
              <c:xMode val="edge"/>
              <c:yMode val="edge"/>
              <c:x val="8.5033340455192494E-3"/>
              <c:y val="0.34677003661557815"/>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Analysis!$N$69</c:f>
          <c:strCache>
            <c:ptCount val="1"/>
            <c:pt idx="0">
              <c:v>Cross Check C</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9275455568053994"/>
        </c:manualLayout>
      </c:layout>
      <c:barChart>
        <c:barDir val="col"/>
        <c:grouping val="clustered"/>
        <c:varyColors val="0"/>
        <c:ser>
          <c:idx val="0"/>
          <c:order val="0"/>
          <c:tx>
            <c:strRef>
              <c:f>Analysis!$P$41</c:f>
              <c:strCache>
                <c:ptCount val="1"/>
                <c:pt idx="0">
                  <c:v>C — Malaria case register : ACT stock management log
 (quality target:  &gt;=90%, &lt;=110%)</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[0]!CrossCheck3</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7FBB-429E-9693-7CD32987379A}"/>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1"/>
          <c:tx>
            <c:strRef>
              <c:f>Analysis!$M$80</c:f>
              <c:strCache>
                <c:ptCount val="1"/>
                <c:pt idx="0">
                  <c:v>Upper quality limit</c:v>
                </c:pt>
              </c:strCache>
            </c:strRef>
          </c:tx>
          <c:spPr>
            <a:ln w="28575" cap="rnd">
              <a:solidFill>
                <a:schemeClr val="accent3"/>
              </a:solidFill>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Analysis!$M$80</c:f>
              <c:strCache>
                <c:ptCount val="1"/>
                <c:pt idx="0">
                  <c:v>Upper quality limit</c:v>
                </c:pt>
              </c:strCache>
            </c:strRef>
          </c:xVal>
          <c:yVal>
            <c:numRef>
              <c:f>Analysis!$N$80</c:f>
              <c:numCache>
                <c:formatCode>0.00%</c:formatCode>
                <c:ptCount val="1"/>
                <c:pt idx="0">
                  <c:v>1.1000000000000001</c:v>
                </c:pt>
              </c:numCache>
            </c:numRef>
          </c:yVal>
          <c:smooth val="0"/>
          <c:extLst>
            <c:ext xmlns:c16="http://schemas.microsoft.com/office/drawing/2014/chart" uri="{C3380CC4-5D6E-409C-BE32-E72D297353CC}">
              <c16:uniqueId val="{00000001-7FBB-429E-9693-7CD32987379A}"/>
            </c:ext>
          </c:extLst>
        </c:ser>
        <c:ser>
          <c:idx val="3"/>
          <c:order val="2"/>
          <c:tx>
            <c:strRef>
              <c:f>Analysis!$M$81</c:f>
              <c:strCache>
                <c:ptCount val="1"/>
                <c:pt idx="0">
                  <c:v>Lower quality limit</c:v>
                </c:pt>
              </c:strCache>
            </c:strRef>
          </c:tx>
          <c:spPr>
            <a:ln w="19050" cap="rnd">
              <a:solidFill>
                <a:schemeClr val="bg1">
                  <a:lumMod val="8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Analysis!$M$81</c:f>
              <c:strCache>
                <c:ptCount val="1"/>
                <c:pt idx="0">
                  <c:v>Lower quality limit</c:v>
                </c:pt>
              </c:strCache>
            </c:strRef>
          </c:xVal>
          <c:yVal>
            <c:numRef>
              <c:f>Analysis!$N$81</c:f>
              <c:numCache>
                <c:formatCode>0.00%</c:formatCode>
                <c:ptCount val="1"/>
                <c:pt idx="0">
                  <c:v>0.9</c:v>
                </c:pt>
              </c:numCache>
            </c:numRef>
          </c:yVal>
          <c:smooth val="0"/>
          <c:extLst>
            <c:ext xmlns:c16="http://schemas.microsoft.com/office/drawing/2014/chart" uri="{C3380CC4-5D6E-409C-BE32-E72D297353CC}">
              <c16:uniqueId val="{00000002-7FBB-429E-9693-7CD32987379A}"/>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(5)'!$Y$3</c:f>
              <c:strCache>
                <c:ptCount val="1"/>
                <c:pt idx="0">
                  <c:v>Percent</c:v>
                </c:pt>
              </c:strCache>
            </c:strRef>
          </c:tx>
          <c:layout>
            <c:manualLayout>
              <c:xMode val="edge"/>
              <c:yMode val="edge"/>
              <c:x val="8.5033340455192494E-3"/>
              <c:y val="0.4126182227221597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layout>
        <c:manualLayout>
          <c:xMode val="edge"/>
          <c:yMode val="edge"/>
          <c:x val="0.30987637461034417"/>
          <c:y val="0.82999865016872898"/>
          <c:w val="0.39252910757716769"/>
          <c:h val="0.15857277840269965"/>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layout>
        <c:manualLayout>
          <c:xMode val="edge"/>
          <c:yMode val="edge"/>
          <c:x val="0.2575052483559474"/>
          <c:y val="2.912620723050722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Analysis!$B$167</c:f>
              <c:strCache>
                <c:ptCount val="1"/>
                <c:pt idx="0">
                  <c:v>-</c:v>
                </c:pt>
              </c:strCache>
            </c:strRef>
          </c:tx>
          <c:spPr>
            <a:ln w="28575" cap="rnd">
              <a:solidFill>
                <a:schemeClr val="accent1"/>
              </a:solidFill>
              <a:round/>
            </a:ln>
            <a:effectLst/>
          </c:spPr>
          <c:marker>
            <c:symbol val="none"/>
          </c:marker>
          <c:cat>
            <c:strRef>
              <c:f>Analysis!$A$168:$A$171</c:f>
              <c:strCache>
                <c:ptCount val="4"/>
                <c:pt idx="0">
                  <c:v>-</c:v>
                </c:pt>
                <c:pt idx="1">
                  <c:v>-</c:v>
                </c:pt>
                <c:pt idx="2">
                  <c:v>-</c:v>
                </c:pt>
                <c:pt idx="3">
                  <c:v>-</c:v>
                </c:pt>
              </c:strCache>
            </c:strRef>
          </c:cat>
          <c:val>
            <c:numRef>
              <c:f>Analysis!$B$168:$B$171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3DD8-48FE-8240-999411E887FF}"/>
            </c:ext>
          </c:extLst>
        </c:ser>
        <c:ser>
          <c:idx val="1"/>
          <c:order val="1"/>
          <c:tx>
            <c:strRef>
              <c:f>Analysis!$C$167</c:f>
              <c:strCache>
                <c:ptCount val="1"/>
                <c:pt idx="0">
                  <c:v>-</c:v>
                </c:pt>
              </c:strCache>
            </c:strRef>
          </c:tx>
          <c:spPr>
            <a:ln w="28575" cap="rnd">
              <a:solidFill>
                <a:schemeClr val="accent2"/>
              </a:solidFill>
              <a:round/>
            </a:ln>
            <a:effectLst/>
          </c:spPr>
          <c:marker>
            <c:symbol val="none"/>
          </c:marker>
          <c:cat>
            <c:strRef>
              <c:f>Analysis!$A$168:$A$171</c:f>
              <c:strCache>
                <c:ptCount val="4"/>
                <c:pt idx="0">
                  <c:v>-</c:v>
                </c:pt>
                <c:pt idx="1">
                  <c:v>-</c:v>
                </c:pt>
                <c:pt idx="2">
                  <c:v>-</c:v>
                </c:pt>
                <c:pt idx="3">
                  <c:v>-</c:v>
                </c:pt>
              </c:strCache>
            </c:strRef>
          </c:cat>
          <c:val>
            <c:numRef>
              <c:f>Analysis!$C$168:$C$171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1-3DD8-48FE-8240-999411E887FF}"/>
            </c:ext>
          </c:extLst>
        </c:ser>
        <c:ser>
          <c:idx val="2"/>
          <c:order val="2"/>
          <c:tx>
            <c:strRef>
              <c:f>Analysis!$D$167</c:f>
              <c:strCache>
                <c:ptCount val="1"/>
                <c:pt idx="0">
                  <c:v>-</c:v>
                </c:pt>
              </c:strCache>
            </c:strRef>
          </c:tx>
          <c:spPr>
            <a:ln w="28575" cap="rnd">
              <a:solidFill>
                <a:schemeClr val="accent3"/>
              </a:solidFill>
              <a:round/>
            </a:ln>
            <a:effectLst/>
          </c:spPr>
          <c:marker>
            <c:symbol val="none"/>
          </c:marker>
          <c:cat>
            <c:strRef>
              <c:f>Analysis!$A$168:$A$171</c:f>
              <c:strCache>
                <c:ptCount val="4"/>
                <c:pt idx="0">
                  <c:v>-</c:v>
                </c:pt>
                <c:pt idx="1">
                  <c:v>-</c:v>
                </c:pt>
                <c:pt idx="2">
                  <c:v>-</c:v>
                </c:pt>
                <c:pt idx="3">
                  <c:v>-</c:v>
                </c:pt>
              </c:strCache>
            </c:strRef>
          </c:cat>
          <c:val>
            <c:numRef>
              <c:f>Analysis!$D$168:$D$171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4E65-46A7-9B4D-1F668C105C72}"/>
            </c:ext>
          </c:extLst>
        </c:ser>
        <c:ser>
          <c:idx val="3"/>
          <c:order val="3"/>
          <c:tx>
            <c:strRef>
              <c:f>Analysis!$E$167</c:f>
              <c:strCache>
                <c:ptCount val="1"/>
                <c:pt idx="0">
                  <c:v>-</c:v>
                </c:pt>
              </c:strCache>
            </c:strRef>
          </c:tx>
          <c:spPr>
            <a:ln w="28575" cap="rnd">
              <a:solidFill>
                <a:schemeClr val="accent4"/>
              </a:solidFill>
              <a:round/>
            </a:ln>
            <a:effectLst/>
          </c:spPr>
          <c:marker>
            <c:symbol val="none"/>
          </c:marker>
          <c:cat>
            <c:strRef>
              <c:f>Analysis!$A$168:$A$171</c:f>
              <c:strCache>
                <c:ptCount val="4"/>
                <c:pt idx="0">
                  <c:v>-</c:v>
                </c:pt>
                <c:pt idx="1">
                  <c:v>-</c:v>
                </c:pt>
                <c:pt idx="2">
                  <c:v>-</c:v>
                </c:pt>
                <c:pt idx="3">
                  <c:v>-</c:v>
                </c:pt>
              </c:strCache>
            </c:strRef>
          </c:cat>
          <c:val>
            <c:numRef>
              <c:f>Analysis!$E$168:$E$171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1-4E65-46A7-9B4D-1F668C105C72}"/>
            </c:ext>
          </c:extLst>
        </c:ser>
        <c:ser>
          <c:idx val="4"/>
          <c:order val="4"/>
          <c:tx>
            <c:strRef>
              <c:f>Analysis!$F$167</c:f>
              <c:strCache>
                <c:ptCount val="1"/>
                <c:pt idx="0">
                  <c:v>-</c:v>
                </c:pt>
              </c:strCache>
            </c:strRef>
          </c:tx>
          <c:spPr>
            <a:ln w="28575" cap="rnd">
              <a:solidFill>
                <a:schemeClr val="accent5"/>
              </a:solidFill>
              <a:round/>
            </a:ln>
            <a:effectLst/>
          </c:spPr>
          <c:marker>
            <c:symbol val="none"/>
          </c:marker>
          <c:cat>
            <c:strRef>
              <c:f>Analysis!$A$168:$A$171</c:f>
              <c:strCache>
                <c:ptCount val="4"/>
                <c:pt idx="0">
                  <c:v>-</c:v>
                </c:pt>
                <c:pt idx="1">
                  <c:v>-</c:v>
                </c:pt>
                <c:pt idx="2">
                  <c:v>-</c:v>
                </c:pt>
                <c:pt idx="3">
                  <c:v>-</c:v>
                </c:pt>
              </c:strCache>
            </c:strRef>
          </c:cat>
          <c:val>
            <c:numRef>
              <c:f>Analysis!$F$168:$F$171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2-4E65-46A7-9B4D-1F668C105C72}"/>
            </c:ext>
          </c:extLst>
        </c:ser>
        <c:ser>
          <c:idx val="5"/>
          <c:order val="5"/>
          <c:tx>
            <c:strRef>
              <c:f>Analysis!$G$167</c:f>
              <c:strCache>
                <c:ptCount val="1"/>
                <c:pt idx="0">
                  <c:v>-</c:v>
                </c:pt>
              </c:strCache>
            </c:strRef>
          </c:tx>
          <c:spPr>
            <a:ln w="28575" cap="rnd">
              <a:solidFill>
                <a:schemeClr val="accent6"/>
              </a:solidFill>
              <a:round/>
            </a:ln>
            <a:effectLst/>
          </c:spPr>
          <c:marker>
            <c:symbol val="none"/>
          </c:marker>
          <c:cat>
            <c:strRef>
              <c:f>Analysis!$A$168:$A$171</c:f>
              <c:strCache>
                <c:ptCount val="4"/>
                <c:pt idx="0">
                  <c:v>-</c:v>
                </c:pt>
                <c:pt idx="1">
                  <c:v>-</c:v>
                </c:pt>
                <c:pt idx="2">
                  <c:v>-</c:v>
                </c:pt>
                <c:pt idx="3">
                  <c:v>-</c:v>
                </c:pt>
              </c:strCache>
            </c:strRef>
          </c:cat>
          <c:val>
            <c:numRef>
              <c:f>Analysis!$G$168:$G$171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3-4E65-46A7-9B4D-1F668C105C72}"/>
            </c:ext>
          </c:extLst>
        </c:ser>
        <c:ser>
          <c:idx val="6"/>
          <c:order val="6"/>
          <c:tx>
            <c:strRef>
              <c:f>Analysis!$H$167</c:f>
              <c:strCache>
                <c:ptCount val="1"/>
                <c:pt idx="0">
                  <c:v>-</c:v>
                </c:pt>
              </c:strCache>
            </c:strRef>
          </c:tx>
          <c:spPr>
            <a:ln w="28575" cap="rnd">
              <a:solidFill>
                <a:schemeClr val="accent1">
                  <a:lumMod val="60000"/>
                </a:schemeClr>
              </a:solidFill>
              <a:round/>
            </a:ln>
            <a:effectLst/>
          </c:spPr>
          <c:marker>
            <c:symbol val="none"/>
          </c:marker>
          <c:cat>
            <c:strRef>
              <c:f>Analysis!$A$168:$A$171</c:f>
              <c:strCache>
                <c:ptCount val="4"/>
                <c:pt idx="0">
                  <c:v>-</c:v>
                </c:pt>
                <c:pt idx="1">
                  <c:v>-</c:v>
                </c:pt>
                <c:pt idx="2">
                  <c:v>-</c:v>
                </c:pt>
                <c:pt idx="3">
                  <c:v>-</c:v>
                </c:pt>
              </c:strCache>
            </c:strRef>
          </c:cat>
          <c:val>
            <c:numRef>
              <c:f>Analysis!$H$168:$H$171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4-4E65-46A7-9B4D-1F668C105C72}"/>
            </c:ext>
          </c:extLst>
        </c:ser>
        <c:ser>
          <c:idx val="7"/>
          <c:order val="7"/>
          <c:tx>
            <c:strRef>
              <c:f>Analysis!$I$167</c:f>
              <c:strCache>
                <c:ptCount val="1"/>
                <c:pt idx="0">
                  <c:v>-</c:v>
                </c:pt>
              </c:strCache>
            </c:strRef>
          </c:tx>
          <c:spPr>
            <a:ln w="28575" cap="rnd">
              <a:solidFill>
                <a:schemeClr val="accent2">
                  <a:lumMod val="60000"/>
                </a:schemeClr>
              </a:solidFill>
              <a:round/>
            </a:ln>
            <a:effectLst/>
          </c:spPr>
          <c:marker>
            <c:symbol val="none"/>
          </c:marker>
          <c:cat>
            <c:strRef>
              <c:f>Analysis!$A$168:$A$171</c:f>
              <c:strCache>
                <c:ptCount val="4"/>
                <c:pt idx="0">
                  <c:v>-</c:v>
                </c:pt>
                <c:pt idx="1">
                  <c:v>-</c:v>
                </c:pt>
                <c:pt idx="2">
                  <c:v>-</c:v>
                </c:pt>
                <c:pt idx="3">
                  <c:v>-</c:v>
                </c:pt>
              </c:strCache>
            </c:strRef>
          </c:cat>
          <c:val>
            <c:numRef>
              <c:f>Analysis!$I$168:$I$171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5-4E65-46A7-9B4D-1F668C105C72}"/>
            </c:ext>
          </c:extLst>
        </c:ser>
        <c:dLbls>
          <c:showLegendKey val="0"/>
          <c:showVal val="0"/>
          <c:showCatName val="0"/>
          <c:showSerName val="0"/>
          <c:showPercent val="0"/>
          <c:showBubbleSize val="0"/>
        </c:dLbls>
        <c:smooth val="0"/>
        <c:axId val="881377128"/>
        <c:axId val="881373848"/>
      </c:lineChart>
      <c:catAx>
        <c:axId val="881377128"/>
        <c:scaling>
          <c:orientation val="minMax"/>
        </c:scaling>
        <c:delete val="0"/>
        <c:axPos val="b"/>
        <c:numFmt formatCode="[$-409]mmm\-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881373848"/>
        <c:crosses val="autoZero"/>
        <c:auto val="1"/>
        <c:lblAlgn val="ctr"/>
        <c:lblOffset val="100"/>
        <c:noMultiLvlLbl val="0"/>
      </c:catAx>
      <c:valAx>
        <c:axId val="881373848"/>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(5)'!$Y$4</c:f>
              <c:strCache>
                <c:ptCount val="1"/>
                <c:pt idx="0">
                  <c:v>Monthly indicator value</c:v>
                </c:pt>
              </c:strCache>
            </c:strRef>
          </c:tx>
          <c:layout>
            <c:manualLayout>
              <c:xMode val="edge"/>
              <c:yMode val="edge"/>
              <c:x val="5.3126727533721356E-3"/>
              <c:y val="0.27498252099937293"/>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881377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Analysis!$D$69</c:f>
          <c:strCache>
            <c:ptCount val="1"/>
            <c:pt idx="0">
              <c:v>1. Select type:  Select indicator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4106058756830816"/>
        </c:manualLayout>
      </c:layout>
      <c:barChart>
        <c:barDir val="col"/>
        <c:grouping val="clustered"/>
        <c:varyColors val="0"/>
        <c:ser>
          <c:idx val="0"/>
          <c:order val="0"/>
          <c:tx>
            <c:strRef>
              <c:f>Analysis!$D$70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[0]!Accuracy11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56D6-4B40-AC39-941C568548CB}"/>
            </c:ext>
          </c:extLst>
        </c:ser>
        <c:ser>
          <c:idx val="1"/>
          <c:order val="1"/>
          <c:tx>
            <c:strRef>
              <c:f>Analysis!$E$70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[0]!Accuracy12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56D6-4B40-AC39-941C568548CB}"/>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Analysis!$D$38</c:f>
              <c:numCache>
                <c:formatCode>0%</c:formatCode>
                <c:ptCount val="1"/>
                <c:pt idx="0">
                  <c:v>1.25</c:v>
                </c:pt>
              </c:numCache>
            </c:numRef>
          </c:yVal>
          <c:smooth val="0"/>
          <c:extLst>
            <c:ext xmlns:c16="http://schemas.microsoft.com/office/drawing/2014/chart" uri="{C3380CC4-5D6E-409C-BE32-E72D297353CC}">
              <c16:uniqueId val="{00000002-56D6-4B40-AC39-941C568548CB}"/>
            </c:ext>
          </c:extLst>
        </c:ser>
        <c:ser>
          <c:idx val="3"/>
          <c:order val="3"/>
          <c:tx>
            <c:strRef>
              <c:f>Analysis!$B$67</c:f>
              <c:strCache>
                <c:ptCount val="1"/>
                <c:pt idx="0">
                  <c:v>Lower quality limit</c:v>
                </c:pt>
              </c:strCache>
            </c:strRef>
          </c:tx>
          <c:spPr>
            <a:ln w="28575" cap="rnd">
              <a:solidFill>
                <a:schemeClr val="bg1">
                  <a:lumMod val="7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Analysis!$C$37</c:f>
              <c:strCache>
                <c:ptCount val="1"/>
                <c:pt idx="0">
                  <c:v>Quality limits</c:v>
                </c:pt>
              </c:strCache>
            </c:strRef>
          </c:xVal>
          <c:yVal>
            <c:numRef>
              <c:f>Analysis!$E$38</c:f>
              <c:numCache>
                <c:formatCode>0%</c:formatCode>
                <c:ptCount val="1"/>
                <c:pt idx="0">
                  <c:v>0.75</c:v>
                </c:pt>
              </c:numCache>
            </c:numRef>
          </c:yVal>
          <c:smooth val="0"/>
          <c:extLst>
            <c:ext xmlns:c16="http://schemas.microsoft.com/office/drawing/2014/chart" uri="{C3380CC4-5D6E-409C-BE32-E72D297353CC}">
              <c16:uniqueId val="{00000003-56D6-4B40-AC39-941C568548CB}"/>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Analysis!$F$69</c:f>
          <c:strCache>
            <c:ptCount val="1"/>
            <c:pt idx="0">
              <c:v>2. Select type:  Select indicator 
(quality target: &gt;=90%, &lt;=110%)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41034591519374286"/>
        </c:manualLayout>
      </c:layout>
      <c:barChart>
        <c:barDir val="col"/>
        <c:grouping val="clustered"/>
        <c:varyColors val="0"/>
        <c:ser>
          <c:idx val="0"/>
          <c:order val="0"/>
          <c:tx>
            <c:strRef>
              <c:f>Analysis!$F$70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[0]!Accuracy21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E28D-4FF5-9F5F-6EA8F54322B9}"/>
            </c:ext>
          </c:extLst>
        </c:ser>
        <c:ser>
          <c:idx val="1"/>
          <c:order val="1"/>
          <c:tx>
            <c:strRef>
              <c:f>Analysis!$G$70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[0]!Accuracy22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E28D-4FF5-9F5F-6EA8F54322B9}"/>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Analysis!$F$38</c:f>
              <c:numCache>
                <c:formatCode>0%</c:formatCode>
                <c:ptCount val="1"/>
                <c:pt idx="0">
                  <c:v>1.1000000000000001</c:v>
                </c:pt>
              </c:numCache>
            </c:numRef>
          </c:yVal>
          <c:smooth val="0"/>
          <c:extLst>
            <c:ext xmlns:c16="http://schemas.microsoft.com/office/drawing/2014/chart" uri="{C3380CC4-5D6E-409C-BE32-E72D297353CC}">
              <c16:uniqueId val="{00000002-E28D-4FF5-9F5F-6EA8F54322B9}"/>
            </c:ext>
          </c:extLst>
        </c:ser>
        <c:ser>
          <c:idx val="3"/>
          <c:order val="3"/>
          <c:tx>
            <c:strRef>
              <c:f>Analysis!$B$67</c:f>
              <c:strCache>
                <c:ptCount val="1"/>
                <c:pt idx="0">
                  <c:v>Lower quality limit</c:v>
                </c:pt>
              </c:strCache>
            </c:strRef>
          </c:tx>
          <c:spPr>
            <a:ln w="28575" cap="rnd">
              <a:solidFill>
                <a:schemeClr val="bg1">
                  <a:lumMod val="6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yVal>
            <c:numRef>
              <c:f>Analysis!$G$38</c:f>
              <c:numCache>
                <c:formatCode>0%</c:formatCode>
                <c:ptCount val="1"/>
                <c:pt idx="0">
                  <c:v>0.9</c:v>
                </c:pt>
              </c:numCache>
            </c:numRef>
          </c:yVal>
          <c:smooth val="0"/>
          <c:extLst>
            <c:ext xmlns:c16="http://schemas.microsoft.com/office/drawing/2014/chart" uri="{C3380CC4-5D6E-409C-BE32-E72D297353CC}">
              <c16:uniqueId val="{00000003-E28D-4FF5-9F5F-6EA8F54322B9}"/>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Analysis!$H$69</c:f>
          <c:strCache>
            <c:ptCount val="1"/>
            <c:pt idx="0">
              <c:v>3. Select type:  Select indicator 
(quality target: &gt;=85%, &lt;=115%)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39152248844550158"/>
        </c:manualLayout>
      </c:layout>
      <c:barChart>
        <c:barDir val="col"/>
        <c:grouping val="clustered"/>
        <c:varyColors val="0"/>
        <c:ser>
          <c:idx val="0"/>
          <c:order val="0"/>
          <c:tx>
            <c:strRef>
              <c:f>Analysis!$H$70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[0]!Accuracy31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9CA1-40E7-BCB0-AC09BB130AFE}"/>
            </c:ext>
          </c:extLst>
        </c:ser>
        <c:ser>
          <c:idx val="1"/>
          <c:order val="1"/>
          <c:tx>
            <c:strRef>
              <c:f>Analysis!$I$70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[0]!Accuracy32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9CA1-40E7-BCB0-AC09BB130AFE}"/>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Analysis!$H$38</c:f>
              <c:numCache>
                <c:formatCode>0%</c:formatCode>
                <c:ptCount val="1"/>
                <c:pt idx="0">
                  <c:v>1.1499999999999999</c:v>
                </c:pt>
              </c:numCache>
            </c:numRef>
          </c:yVal>
          <c:smooth val="0"/>
          <c:extLst>
            <c:ext xmlns:c16="http://schemas.microsoft.com/office/drawing/2014/chart" uri="{C3380CC4-5D6E-409C-BE32-E72D297353CC}">
              <c16:uniqueId val="{00000002-9CA1-40E7-BCB0-AC09BB130AFE}"/>
            </c:ext>
          </c:extLst>
        </c:ser>
        <c:ser>
          <c:idx val="3"/>
          <c:order val="3"/>
          <c:tx>
            <c:strRef>
              <c:f>Analysis!$B$67</c:f>
              <c:strCache>
                <c:ptCount val="1"/>
                <c:pt idx="0">
                  <c:v>Lower quality limit</c:v>
                </c:pt>
              </c:strCache>
            </c:strRef>
          </c:tx>
          <c:spPr>
            <a:ln w="28575" cap="rnd">
              <a:solidFill>
                <a:schemeClr val="bg1">
                  <a:lumMod val="6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yVal>
            <c:numRef>
              <c:f>Analysis!$I$38</c:f>
              <c:numCache>
                <c:formatCode>0%</c:formatCode>
                <c:ptCount val="1"/>
                <c:pt idx="0">
                  <c:v>0.85</c:v>
                </c:pt>
              </c:numCache>
            </c:numRef>
          </c:yVal>
          <c:smooth val="0"/>
          <c:extLst>
            <c:ext xmlns:c16="http://schemas.microsoft.com/office/drawing/2014/chart" uri="{C3380CC4-5D6E-409C-BE32-E72D297353CC}">
              <c16:uniqueId val="{00000003-9CA1-40E7-BCB0-AC09BB130AFE}"/>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Analysis!$P$39</c:f>
          <c:strCache>
            <c:ptCount val="1"/>
            <c:pt idx="0">
              <c:v>Cross Check C</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5794214838283097"/>
          <c:y val="0.14966622078041744"/>
          <c:w val="0.80680733824503237"/>
          <c:h val="0.55429369393986572"/>
        </c:manualLayout>
      </c:layout>
      <c:barChart>
        <c:barDir val="col"/>
        <c:grouping val="clustered"/>
        <c:varyColors val="0"/>
        <c:ser>
          <c:idx val="2"/>
          <c:order val="0"/>
          <c:tx>
            <c:strRef>
              <c:f>Analysis!$P$41</c:f>
              <c:strCache>
                <c:ptCount val="1"/>
                <c:pt idx="0">
                  <c:v>C — Malaria case register : ACT stock management log
 (quality target:  &gt;=90%, &lt;=110%)</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Analysis!$N$71:$N$78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6D4-4768-899B-56BBFD6E5311}"/>
            </c:ext>
          </c:extLst>
        </c:ser>
        <c:dLbls>
          <c:showLegendKey val="0"/>
          <c:showVal val="0"/>
          <c:showCatName val="0"/>
          <c:showSerName val="0"/>
          <c:showPercent val="0"/>
          <c:showBubbleSize val="0"/>
        </c:dLbls>
        <c:gapWidth val="219"/>
        <c:axId val="941202776"/>
        <c:axId val="941202120"/>
      </c:barChart>
      <c:catAx>
        <c:axId val="941202776"/>
        <c:scaling>
          <c:orientation val="minMax"/>
        </c:scaling>
        <c:delete val="0"/>
        <c:axPos val="b"/>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(4)'!$Y$2</c:f>
              <c:strCache>
                <c:ptCount val="1"/>
                <c:pt idx="0">
                  <c:v>Number of health facilities</c:v>
                </c:pt>
              </c:strCache>
            </c:strRef>
          </c:tx>
          <c:layout>
            <c:manualLayout>
              <c:xMode val="edge"/>
              <c:yMode val="edge"/>
              <c:x val="1.4577259475218658E-2"/>
              <c:y val="0.2693364421680299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ln>
      <a:solidFill>
        <a:schemeClr val="dk1"/>
      </a:solidFill>
    </a:ln>
  </c:spPr>
  <c:txPr>
    <a:bodyPr/>
    <a:lstStyle/>
    <a:p>
      <a:pPr>
        <a:defRPr/>
      </a:pPr>
      <a:endParaRPr lang="en-US"/>
    </a:p>
  </c:txPr>
  <c:printSettings>
    <c:headerFooter/>
    <c:pageMargins b="0.75" l="0.7" r="0.7" t="0.75" header="0.3" footer="0.3"/>
    <c:pageSetup/>
  </c:printSettings>
</c:chartSpace>
</file>

<file path=xl/charts/chart2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Analysis!$C$98</c:f>
          <c:strCache>
            <c:ptCount val="1"/>
            <c:pt idx="0">
              <c:v>Completeness  &amp; timeliness of data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0659808911081237"/>
          <c:y val="0.24820518343665424"/>
          <c:w val="0.85986532552333395"/>
          <c:h val="0.47866601380076718"/>
        </c:manualLayout>
      </c:layout>
      <c:barChart>
        <c:barDir val="col"/>
        <c:grouping val="clustered"/>
        <c:varyColors val="0"/>
        <c:ser>
          <c:idx val="0"/>
          <c:order val="0"/>
          <c:tx>
            <c:strRef>
              <c:f>Analysis!$D$98</c:f>
              <c:strCache>
                <c:ptCount val="1"/>
                <c:pt idx="0">
                  <c:v>value</c:v>
                </c:pt>
              </c:strCache>
            </c:strRef>
          </c:tx>
          <c:spPr>
            <a:solidFill>
              <a:schemeClr val="accent1"/>
            </a:solidFill>
            <a:ln>
              <a:noFill/>
            </a:ln>
            <a:effectLst/>
          </c:spPr>
          <c:invertIfNegative val="0"/>
          <c:cat>
            <c:strRef>
              <c:f>Analysis!$C$99:$C$101</c:f>
              <c:strCache>
                <c:ptCount val="3"/>
                <c:pt idx="0">
                  <c:v>Completeness of monthly report</c:v>
                </c:pt>
                <c:pt idx="1">
                  <c:v>Timeliness of monthly reports</c:v>
                </c:pt>
                <c:pt idx="2">
                  <c:v>% of source documents  with no missing data</c:v>
                </c:pt>
              </c:strCache>
            </c:strRef>
          </c:cat>
          <c:val>
            <c:numRef>
              <c:f>Analysis!$D$99:$D$101</c:f>
              <c:numCache>
                <c:formatCode>0%</c:formatCode>
                <c:ptCount val="3"/>
                <c:pt idx="0">
                  <c:v>0</c:v>
                </c:pt>
                <c:pt idx="1">
                  <c:v>0</c:v>
                </c:pt>
                <c:pt idx="2">
                  <c:v>0</c:v>
                </c:pt>
              </c:numCache>
            </c:numRef>
          </c:val>
          <c:extLst>
            <c:ext xmlns:c16="http://schemas.microsoft.com/office/drawing/2014/chart" uri="{C3380CC4-5D6E-409C-BE32-E72D297353CC}">
              <c16:uniqueId val="{00000000-6BDA-4106-93A7-998DA9739D1C}"/>
            </c:ext>
          </c:extLst>
        </c:ser>
        <c:dLbls>
          <c:showLegendKey val="0"/>
          <c:showVal val="0"/>
          <c:showCatName val="0"/>
          <c:showSerName val="0"/>
          <c:showPercent val="0"/>
          <c:showBubbleSize val="0"/>
        </c:dLbls>
        <c:gapWidth val="219"/>
        <c:axId val="1047495600"/>
        <c:axId val="1047492976"/>
      </c:barChart>
      <c:lineChart>
        <c:grouping val="standard"/>
        <c:varyColors val="0"/>
        <c:ser>
          <c:idx val="1"/>
          <c:order val="1"/>
          <c:tx>
            <c:strRef>
              <c:f>Analysis!$E$98</c:f>
              <c:strCache>
                <c:ptCount val="1"/>
                <c:pt idx="0">
                  <c:v>Target</c:v>
                </c:pt>
              </c:strCache>
            </c:strRef>
          </c:tx>
          <c:spPr>
            <a:ln w="19050" cap="rnd">
              <a:solidFill>
                <a:schemeClr val="bg2">
                  <a:lumMod val="50000"/>
                </a:schemeClr>
              </a:solidFill>
              <a:prstDash val="sysDash"/>
              <a:round/>
            </a:ln>
            <a:effectLst/>
          </c:spPr>
          <c:marker>
            <c:symbol val="none"/>
          </c:marker>
          <c:val>
            <c:numRef>
              <c:f>Analysis!$E$99:$E$101</c:f>
              <c:numCache>
                <c:formatCode>0%</c:formatCode>
                <c:ptCount val="3"/>
                <c:pt idx="0">
                  <c:v>0.9</c:v>
                </c:pt>
                <c:pt idx="1">
                  <c:v>0.9</c:v>
                </c:pt>
                <c:pt idx="2">
                  <c:v>0.9</c:v>
                </c:pt>
              </c:numCache>
            </c:numRef>
          </c:val>
          <c:smooth val="0"/>
          <c:extLst>
            <c:ext xmlns:c16="http://schemas.microsoft.com/office/drawing/2014/chart" uri="{C3380CC4-5D6E-409C-BE32-E72D297353CC}">
              <c16:uniqueId val="{00000001-6BDA-4106-93A7-998DA9739D1C}"/>
            </c:ext>
          </c:extLst>
        </c:ser>
        <c:dLbls>
          <c:showLegendKey val="0"/>
          <c:showVal val="0"/>
          <c:showCatName val="0"/>
          <c:showSerName val="0"/>
          <c:showPercent val="0"/>
          <c:showBubbleSize val="0"/>
        </c:dLbls>
        <c:marker val="1"/>
        <c:smooth val="0"/>
        <c:axId val="1047495600"/>
        <c:axId val="1047492976"/>
      </c:lineChart>
      <c:catAx>
        <c:axId val="104749560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47492976"/>
        <c:crosses val="autoZero"/>
        <c:auto val="1"/>
        <c:lblAlgn val="ctr"/>
        <c:lblOffset val="100"/>
        <c:noMultiLvlLbl val="0"/>
      </c:catAx>
      <c:valAx>
        <c:axId val="1047492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cross"/>
        <c:minorTickMark val="none"/>
        <c:tickLblPos val="nextTo"/>
        <c:spPr>
          <a:noFill/>
          <a:ln>
            <a:solidFill>
              <a:schemeClr val="dk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47495600"/>
        <c:crosses val="autoZero"/>
        <c:crossBetween val="between"/>
        <c:majorUnit val="0.2"/>
      </c:valAx>
      <c:spPr>
        <a:noFill/>
        <a:ln>
          <a:noFill/>
        </a:ln>
        <a:effectLst/>
      </c:spPr>
    </c:plotArea>
    <c:legend>
      <c:legendPos val="b"/>
      <c:legendEntry>
        <c:idx val="0"/>
        <c:delete val="1"/>
      </c:legendEntry>
      <c:layout>
        <c:manualLayout>
          <c:xMode val="edge"/>
          <c:yMode val="edge"/>
          <c:x val="0"/>
          <c:y val="0.86422089216050946"/>
          <c:w val="1"/>
          <c:h val="0.121670214514949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Analysis!$C$106</c:f>
          <c:strCache>
            <c:ptCount val="1"/>
            <c:pt idx="0">
              <c:v>Data Element Completeness (8 sites)</c:v>
            </c:pt>
          </c:strCache>
        </c:strRef>
      </c:tx>
      <c:layout>
        <c:manualLayout>
          <c:xMode val="edge"/>
          <c:yMode val="edge"/>
          <c:x val="0.19116810673992921"/>
          <c:y val="2.7150238758381042E-2"/>
        </c:manualLayout>
      </c:layout>
      <c:overlay val="0"/>
      <c:spPr>
        <a:noFill/>
        <a:ln>
          <a:noFill/>
        </a:ln>
        <a:effectLst/>
      </c:spPr>
      <c:txPr>
        <a:bodyPr rot="0" spcFirstLastPara="1" vertOverflow="ellipsis" vert="horz" wrap="square" anchor="ctr" anchorCtr="1"/>
        <a:lstStyle/>
        <a:p>
          <a:pPr>
            <a:defRPr sz="1400" b="0" i="0" u="none" strike="noStrike" kern="1200" cap="none" spc="0" normalizeH="0" baseline="0">
              <a:solidFill>
                <a:schemeClr val="dk1"/>
              </a:solidFill>
              <a:latin typeface="+mn-lt"/>
              <a:ea typeface="+mn-ea"/>
              <a:cs typeface="+mn-cs"/>
            </a:defRPr>
          </a:pPr>
          <a:endParaRPr lang="en-US"/>
        </a:p>
      </c:txPr>
    </c:title>
    <c:autoTitleDeleted val="0"/>
    <c:plotArea>
      <c:layout>
        <c:manualLayout>
          <c:layoutTarget val="inner"/>
          <c:xMode val="edge"/>
          <c:yMode val="edge"/>
          <c:x val="7.0567147856517937E-2"/>
          <c:y val="0.17171296296296296"/>
          <c:w val="0.86987346138294042"/>
          <c:h val="0.54503098571011943"/>
        </c:manualLayout>
      </c:layout>
      <c:barChart>
        <c:barDir val="col"/>
        <c:grouping val="clustered"/>
        <c:varyColors val="0"/>
        <c:ser>
          <c:idx val="0"/>
          <c:order val="0"/>
          <c:spPr>
            <a:solidFill>
              <a:schemeClr val="accent1"/>
            </a:solidFill>
            <a:ln>
              <a:noFill/>
            </a:ln>
            <a:effectLst/>
          </c:spPr>
          <c:invertIfNegative val="0"/>
          <c:cat>
            <c:strRef>
              <c:f>Analysis!$C$107:$C$113</c:f>
              <c:strCache>
                <c:ptCount val="7"/>
                <c:pt idx="0">
                  <c:v>Unique ID</c:v>
                </c:pt>
                <c:pt idx="1">
                  <c:v>Visit date </c:v>
                </c:pt>
                <c:pt idx="2">
                  <c:v>Client name</c:v>
                </c:pt>
                <c:pt idx="3">
                  <c:v>Age</c:v>
                </c:pt>
                <c:pt idx="4">
                  <c:v>Diagnosis (any type)</c:v>
                </c:pt>
                <c:pt idx="5">
                  <c:v>Treatment given</c:v>
                </c:pt>
                <c:pt idx="6">
                  <c:v>% of source documents  with no missing data</c:v>
                </c:pt>
              </c:strCache>
            </c:strRef>
          </c:cat>
          <c:val>
            <c:numRef>
              <c:f>Analysis!$D$107:$D$113</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D9C3-4734-A679-94EE5E35C71D}"/>
            </c:ext>
          </c:extLst>
        </c:ser>
        <c:dLbls>
          <c:showLegendKey val="0"/>
          <c:showVal val="0"/>
          <c:showCatName val="0"/>
          <c:showSerName val="0"/>
          <c:showPercent val="0"/>
          <c:showBubbleSize val="0"/>
        </c:dLbls>
        <c:gapWidth val="267"/>
        <c:overlap val="-43"/>
        <c:axId val="876658984"/>
        <c:axId val="876660296"/>
      </c:barChart>
      <c:catAx>
        <c:axId val="876658984"/>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solidFill>
                <a:latin typeface="+mn-lt"/>
                <a:ea typeface="+mn-ea"/>
                <a:cs typeface="+mn-cs"/>
              </a:defRPr>
            </a:pPr>
            <a:endParaRPr lang="en-US"/>
          </a:p>
        </c:txPr>
        <c:crossAx val="876660296"/>
        <c:crosses val="autoZero"/>
        <c:auto val="1"/>
        <c:lblAlgn val="ctr"/>
        <c:lblOffset val="100"/>
        <c:noMultiLvlLbl val="0"/>
      </c:catAx>
      <c:valAx>
        <c:axId val="876660296"/>
        <c:scaling>
          <c:orientation val="minMax"/>
        </c:scaling>
        <c:delete val="0"/>
        <c:axPos val="l"/>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658984"/>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Analysis!$L$83</c:f>
          <c:strCache>
            <c:ptCount val="1"/>
            <c:pt idx="0">
              <c:v>Cross Checks A &amp; B</c:v>
            </c:pt>
          </c:strCache>
        </c:strRef>
      </c:tx>
      <c:layout>
        <c:manualLayout>
          <c:xMode val="edge"/>
          <c:yMode val="edge"/>
          <c:x val="0.34649681528662418"/>
          <c:y val="3.330708661417322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2934450072721801"/>
          <c:y val="0.23932038834951455"/>
          <c:w val="0.83562365213902401"/>
          <c:h val="0.41770124608210379"/>
        </c:manualLayout>
      </c:layout>
      <c:barChart>
        <c:barDir val="col"/>
        <c:grouping val="clustered"/>
        <c:varyColors val="0"/>
        <c:ser>
          <c:idx val="0"/>
          <c:order val="0"/>
          <c:tx>
            <c:strRef>
              <c:f>Analysis!$M$84</c:f>
              <c:strCache>
                <c:ptCount val="1"/>
                <c:pt idx="0">
                  <c:v>A — Malaria case register : Laboratory register
 (quality target = 90%)</c:v>
                </c:pt>
              </c:strCache>
            </c:strRef>
          </c:tx>
          <c:spPr>
            <a:solidFill>
              <a:schemeClr val="accent1"/>
            </a:solidFill>
            <a:ln>
              <a:noFill/>
            </a:ln>
            <a:effectLst/>
          </c:spPr>
          <c:invertIfNegative val="0"/>
          <c:cat>
            <c:strRef>
              <c:f>Analysis!$L$85:$L$92</c:f>
              <c:strCache>
                <c:ptCount val="8"/>
                <c:pt idx="0">
                  <c:v>&lt;=30</c:v>
                </c:pt>
                <c:pt idx="1">
                  <c:v>31-40</c:v>
                </c:pt>
                <c:pt idx="2">
                  <c:v>41-50</c:v>
                </c:pt>
                <c:pt idx="3">
                  <c:v>51-60</c:v>
                </c:pt>
                <c:pt idx="4">
                  <c:v>61-70</c:v>
                </c:pt>
                <c:pt idx="5">
                  <c:v>71-80</c:v>
                </c:pt>
                <c:pt idx="6">
                  <c:v>81-90</c:v>
                </c:pt>
                <c:pt idx="7">
                  <c:v>91-100</c:v>
                </c:pt>
              </c:strCache>
            </c:strRef>
          </c:cat>
          <c:val>
            <c:numRef>
              <c:f>Analysis!$M$85:$M$92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087B-46E4-BBA6-75DB0FC2BD46}"/>
            </c:ext>
          </c:extLst>
        </c:ser>
        <c:ser>
          <c:idx val="1"/>
          <c:order val="1"/>
          <c:tx>
            <c:strRef>
              <c:f>Analysis!$N$84</c:f>
              <c:strCache>
                <c:ptCount val="1"/>
                <c:pt idx="0">
                  <c:v>B — Malaria case register : Pharmacy dispensation log 
(quality target = 90%)</c:v>
                </c:pt>
              </c:strCache>
            </c:strRef>
          </c:tx>
          <c:spPr>
            <a:solidFill>
              <a:schemeClr val="accent2"/>
            </a:solidFill>
            <a:ln>
              <a:noFill/>
            </a:ln>
            <a:effectLst/>
          </c:spPr>
          <c:invertIfNegative val="0"/>
          <c:cat>
            <c:strRef>
              <c:f>Analysis!$L$85:$L$92</c:f>
              <c:strCache>
                <c:ptCount val="8"/>
                <c:pt idx="0">
                  <c:v>&lt;=30</c:v>
                </c:pt>
                <c:pt idx="1">
                  <c:v>31-40</c:v>
                </c:pt>
                <c:pt idx="2">
                  <c:v>41-50</c:v>
                </c:pt>
                <c:pt idx="3">
                  <c:v>51-60</c:v>
                </c:pt>
                <c:pt idx="4">
                  <c:v>61-70</c:v>
                </c:pt>
                <c:pt idx="5">
                  <c:v>71-80</c:v>
                </c:pt>
                <c:pt idx="6">
                  <c:v>81-90</c:v>
                </c:pt>
                <c:pt idx="7">
                  <c:v>91-100</c:v>
                </c:pt>
              </c:strCache>
            </c:strRef>
          </c:cat>
          <c:val>
            <c:numRef>
              <c:f>Analysis!$N$85:$N$92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087B-46E4-BBA6-75DB0FC2BD46}"/>
            </c:ext>
          </c:extLst>
        </c:ser>
        <c:dLbls>
          <c:showLegendKey val="0"/>
          <c:showVal val="0"/>
          <c:showCatName val="0"/>
          <c:showSerName val="0"/>
          <c:showPercent val="0"/>
          <c:showBubbleSize val="0"/>
        </c:dLbls>
        <c:gapWidth val="219"/>
        <c:overlap val="-27"/>
        <c:axId val="1020656432"/>
        <c:axId val="1020647904"/>
      </c:barChart>
      <c:catAx>
        <c:axId val="1020656432"/>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r>
                  <a:rPr lang="en-US" sz="900"/>
                  <a:t>Percent</a:t>
                </a:r>
              </a:p>
            </c:rich>
          </c:tx>
          <c:layout>
            <c:manualLayout>
              <c:xMode val="edge"/>
              <c:yMode val="edge"/>
              <c:x val="0.47024549877125232"/>
              <c:y val="0.7599258466478099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20647904"/>
        <c:crosses val="autoZero"/>
        <c:auto val="1"/>
        <c:lblAlgn val="ctr"/>
        <c:lblOffset val="100"/>
        <c:noMultiLvlLbl val="0"/>
      </c:catAx>
      <c:valAx>
        <c:axId val="1020647904"/>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(4)'!$Y$2</c:f>
              <c:strCache>
                <c:ptCount val="1"/>
                <c:pt idx="0">
                  <c:v>Number of health facilities</c:v>
                </c:pt>
              </c:strCache>
            </c:strRef>
          </c:tx>
          <c:layout>
            <c:manualLayout>
              <c:xMode val="edge"/>
              <c:yMode val="edge"/>
              <c:x val="1.6624203821656056E-2"/>
              <c:y val="0.23932038834951455"/>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20656432"/>
        <c:crosses val="autoZero"/>
        <c:crossBetween val="between"/>
      </c:valAx>
      <c:spPr>
        <a:noFill/>
        <a:ln>
          <a:noFill/>
        </a:ln>
        <a:effectLst/>
      </c:spPr>
    </c:plotArea>
    <c:legend>
      <c:legendPos val="b"/>
      <c:layout>
        <c:manualLayout>
          <c:xMode val="edge"/>
          <c:yMode val="edge"/>
          <c:x val="9.4071919354029795E-3"/>
          <c:y val="0.83189587951991439"/>
          <c:w val="0.97481618937760173"/>
          <c:h val="0.1681041204800856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Analysis!$C$118</c:f>
          <c:strCache>
            <c:ptCount val="1"/>
            <c:pt idx="0">
              <c:v>Adequacy of source documents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7.1225578070752665E-2"/>
          <c:y val="0.18067498769719489"/>
          <c:w val="0.90319306088179896"/>
          <c:h val="0.48768779757349945"/>
        </c:manualLayout>
      </c:layout>
      <c:barChart>
        <c:barDir val="col"/>
        <c:grouping val="clustered"/>
        <c:varyColors val="0"/>
        <c:ser>
          <c:idx val="0"/>
          <c:order val="0"/>
          <c:tx>
            <c:strRef>
              <c:f>Analysis!$D$118</c:f>
              <c:strCache>
                <c:ptCount val="1"/>
                <c:pt idx="0">
                  <c:v>Source Documents Available (across data sources)</c:v>
                </c:pt>
              </c:strCache>
            </c:strRef>
          </c:tx>
          <c:spPr>
            <a:solidFill>
              <a:schemeClr val="accent1"/>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Analysis!$D$119:$D$125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90C8-4DB9-BE76-5EE2ABEBDB3D}"/>
            </c:ext>
          </c:extLst>
        </c:ser>
        <c:ser>
          <c:idx val="1"/>
          <c:order val="1"/>
          <c:tx>
            <c:strRef>
              <c:f>Analysis!$E$118</c:f>
              <c:strCache>
                <c:ptCount val="1"/>
                <c:pt idx="0">
                  <c:v>Source Documents Up-to-date (across data sources)</c:v>
                </c:pt>
              </c:strCache>
            </c:strRef>
          </c:tx>
          <c:spPr>
            <a:solidFill>
              <a:schemeClr val="accent2"/>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Analysis!$E$119:$E$125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90C8-4DB9-BE76-5EE2ABEBDB3D}"/>
            </c:ext>
          </c:extLst>
        </c:ser>
        <c:ser>
          <c:idx val="2"/>
          <c:order val="2"/>
          <c:tx>
            <c:strRef>
              <c:f>Analysis!$F$118</c:f>
              <c:strCache>
                <c:ptCount val="1"/>
                <c:pt idx="0">
                  <c:v>Source Documents are Standard Issue (across data sources)</c:v>
                </c:pt>
              </c:strCache>
            </c:strRef>
          </c:tx>
          <c:spPr>
            <a:solidFill>
              <a:schemeClr val="accent3"/>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Analysis!$F$119:$F$125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90C8-4DB9-BE76-5EE2ABEBDB3D}"/>
            </c:ext>
          </c:extLst>
        </c:ser>
        <c:dLbls>
          <c:showLegendKey val="0"/>
          <c:showVal val="0"/>
          <c:showCatName val="0"/>
          <c:showSerName val="0"/>
          <c:showPercent val="0"/>
          <c:showBubbleSize val="0"/>
        </c:dLbls>
        <c:gapWidth val="219"/>
        <c:overlap val="-27"/>
        <c:axId val="1038817896"/>
        <c:axId val="1038817568"/>
      </c:barChart>
      <c:catAx>
        <c:axId val="1038817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38817568"/>
        <c:crosses val="autoZero"/>
        <c:auto val="1"/>
        <c:lblAlgn val="ctr"/>
        <c:lblOffset val="100"/>
        <c:noMultiLvlLbl val="0"/>
      </c:catAx>
      <c:valAx>
        <c:axId val="10388175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38817896"/>
        <c:crosses val="autoZero"/>
        <c:crossBetween val="between"/>
      </c:valAx>
      <c:spPr>
        <a:noFill/>
        <a:ln>
          <a:noFill/>
        </a:ln>
        <a:effectLst/>
      </c:spPr>
    </c:plotArea>
    <c:legend>
      <c:legendPos val="b"/>
      <c:layout>
        <c:manualLayout>
          <c:xMode val="edge"/>
          <c:yMode val="edge"/>
          <c:x val="2.4101812854788494E-2"/>
          <c:y val="0.84838034481607927"/>
          <c:w val="0.95644735396447533"/>
          <c:h val="0.1223921025772027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Analysis!$C$128</c:f>
          <c:strCache>
            <c:ptCount val="1"/>
            <c:pt idx="0">
              <c:v>Adequacy of source documents across data sources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barChart>
        <c:barDir val="col"/>
        <c:grouping val="clustered"/>
        <c:varyColors val="0"/>
        <c:ser>
          <c:idx val="0"/>
          <c:order val="0"/>
          <c:tx>
            <c:strRef>
              <c:f>Analysis!$C$128</c:f>
              <c:strCache>
                <c:ptCount val="1"/>
                <c:pt idx="0">
                  <c:v>Adequacy of source documents across data sources (8 sites)</c:v>
                </c:pt>
              </c:strCache>
            </c:strRef>
          </c:tx>
          <c:spPr>
            <a:solidFill>
              <a:schemeClr val="accent1"/>
            </a:solidFill>
            <a:ln>
              <a:noFill/>
            </a:ln>
            <a:effectLst/>
          </c:spPr>
          <c:invertIfNegative val="0"/>
          <c:cat>
            <c:strRef>
              <c:f>Analysis!$C$129:$C$131</c:f>
              <c:strCache>
                <c:ptCount val="3"/>
                <c:pt idx="0">
                  <c:v>Available</c:v>
                </c:pt>
                <c:pt idx="1">
                  <c:v>Up-to-date</c:v>
                </c:pt>
                <c:pt idx="2">
                  <c:v>Standard forms</c:v>
                </c:pt>
              </c:strCache>
            </c:strRef>
          </c:cat>
          <c:val>
            <c:numRef>
              <c:f>Analysis!$D$129:$D$131</c:f>
              <c:numCache>
                <c:formatCode>0%</c:formatCode>
                <c:ptCount val="3"/>
                <c:pt idx="0">
                  <c:v>0</c:v>
                </c:pt>
                <c:pt idx="1">
                  <c:v>0</c:v>
                </c:pt>
                <c:pt idx="2">
                  <c:v>0</c:v>
                </c:pt>
              </c:numCache>
            </c:numRef>
          </c:val>
          <c:extLst>
            <c:ext xmlns:c16="http://schemas.microsoft.com/office/drawing/2014/chart" uri="{C3380CC4-5D6E-409C-BE32-E72D297353CC}">
              <c16:uniqueId val="{00000000-A9BA-4D45-BD12-D98BE267EA6E}"/>
            </c:ext>
          </c:extLst>
        </c:ser>
        <c:dLbls>
          <c:showLegendKey val="0"/>
          <c:showVal val="0"/>
          <c:showCatName val="0"/>
          <c:showSerName val="0"/>
          <c:showPercent val="0"/>
          <c:showBubbleSize val="0"/>
        </c:dLbls>
        <c:gapWidth val="182"/>
        <c:axId val="941176864"/>
        <c:axId val="941186704"/>
      </c:barChart>
      <c:lineChart>
        <c:grouping val="standard"/>
        <c:varyColors val="0"/>
        <c:ser>
          <c:idx val="1"/>
          <c:order val="1"/>
          <c:tx>
            <c:strRef>
              <c:f>Analysis!$E$128</c:f>
              <c:strCache>
                <c:ptCount val="1"/>
                <c:pt idx="0">
                  <c:v>Target</c:v>
                </c:pt>
              </c:strCache>
            </c:strRef>
          </c:tx>
          <c:spPr>
            <a:ln w="19050" cap="rnd">
              <a:solidFill>
                <a:schemeClr val="bg2">
                  <a:lumMod val="50000"/>
                </a:schemeClr>
              </a:solidFill>
              <a:prstDash val="sysDash"/>
              <a:round/>
            </a:ln>
            <a:effectLst/>
          </c:spPr>
          <c:marker>
            <c:symbol val="none"/>
          </c:marker>
          <c:val>
            <c:numRef>
              <c:f>Analysis!$E$129:$E$131</c:f>
              <c:numCache>
                <c:formatCode>0%</c:formatCode>
                <c:ptCount val="3"/>
                <c:pt idx="0">
                  <c:v>0.9</c:v>
                </c:pt>
                <c:pt idx="1">
                  <c:v>0.9</c:v>
                </c:pt>
                <c:pt idx="2">
                  <c:v>0.9</c:v>
                </c:pt>
              </c:numCache>
            </c:numRef>
          </c:val>
          <c:smooth val="0"/>
          <c:extLst>
            <c:ext xmlns:c16="http://schemas.microsoft.com/office/drawing/2014/chart" uri="{C3380CC4-5D6E-409C-BE32-E72D297353CC}">
              <c16:uniqueId val="{00000001-A9BA-4D45-BD12-D98BE267EA6E}"/>
            </c:ext>
          </c:extLst>
        </c:ser>
        <c:dLbls>
          <c:showLegendKey val="0"/>
          <c:showVal val="0"/>
          <c:showCatName val="0"/>
          <c:showSerName val="0"/>
          <c:showPercent val="0"/>
          <c:showBubbleSize val="0"/>
        </c:dLbls>
        <c:marker val="1"/>
        <c:smooth val="0"/>
        <c:axId val="941176864"/>
        <c:axId val="941186704"/>
      </c:lineChart>
      <c:catAx>
        <c:axId val="94117686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941186704"/>
        <c:crosses val="autoZero"/>
        <c:auto val="1"/>
        <c:lblAlgn val="ctr"/>
        <c:lblOffset val="100"/>
        <c:tickMarkSkip val="1"/>
        <c:noMultiLvlLbl val="0"/>
      </c:catAx>
      <c:valAx>
        <c:axId val="9411867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cross"/>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941176864"/>
        <c:crosses val="autoZero"/>
        <c:crossBetween val="between"/>
      </c:valAx>
      <c:spPr>
        <a:noFill/>
        <a:ln>
          <a:noFill/>
        </a:ln>
        <a:effectLst/>
      </c:spPr>
    </c:plotArea>
    <c:legend>
      <c:legendPos val="b"/>
      <c:legendEntry>
        <c:idx val="0"/>
        <c:delete val="1"/>
      </c:legendEntry>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cap="none" spc="0" normalizeH="0" baseline="0">
              <a:solidFill>
                <a:schemeClr val="dk1"/>
              </a:solidFill>
              <a:latin typeface="+mn-lt"/>
              <a:ea typeface="+mn-ea"/>
              <a:cs typeface="+mn-cs"/>
            </a:defRPr>
          </a:pPr>
          <a:endParaRPr lang="en-US"/>
        </a:p>
      </c:txPr>
    </c:title>
    <c:autoTitleDeleted val="0"/>
    <c:plotArea>
      <c:layout>
        <c:manualLayout>
          <c:layoutTarget val="inner"/>
          <c:xMode val="edge"/>
          <c:yMode val="edge"/>
          <c:x val="4.0191250714928427E-2"/>
          <c:y val="0.15148605584541652"/>
          <c:w val="0.93707424879929557"/>
          <c:h val="0.68952315315350654"/>
        </c:manualLayout>
      </c:layout>
      <c:barChart>
        <c:barDir val="col"/>
        <c:grouping val="clustered"/>
        <c:varyColors val="0"/>
        <c:ser>
          <c:idx val="0"/>
          <c:order val="0"/>
          <c:tx>
            <c:strRef>
              <c:f>Analysis!$R$38</c:f>
              <c:strCache>
                <c:ptCount val="1"/>
                <c:pt idx="0">
                  <c:v>System Assessment (8 sites)</c:v>
                </c:pt>
              </c:strCache>
            </c:strRef>
          </c:tx>
          <c:spPr>
            <a:solidFill>
              <a:schemeClr val="accent1"/>
            </a:solidFill>
            <a:ln>
              <a:noFill/>
            </a:ln>
            <a:effectLst/>
          </c:spPr>
          <c:invertIfNegative val="0"/>
          <c:cat>
            <c:strRef>
              <c:f>Analysis!$R$37:$AD$37</c:f>
              <c:strCache>
                <c:ptCount val="12"/>
                <c:pt idx="0">
                  <c:v>staff to enter/ compile reports</c:v>
                </c:pt>
                <c:pt idx="1">
                  <c:v>staff to review quality</c:v>
                </c:pt>
                <c:pt idx="2">
                  <c:v>written guidelines</c:v>
                </c:pt>
                <c:pt idx="3">
                  <c:v>stock of blank forms</c:v>
                </c:pt>
                <c:pt idx="4">
                  <c:v>stock out of forms</c:v>
                </c:pt>
                <c:pt idx="5">
                  <c:v>standard register</c:v>
                </c:pt>
                <c:pt idx="6">
                  <c:v>patient history easily found</c:v>
                </c:pt>
                <c:pt idx="7">
                  <c:v>archives properly maintained</c:v>
                </c:pt>
                <c:pt idx="8">
                  <c:v>accuracte demographics</c:v>
                </c:pt>
                <c:pt idx="9">
                  <c:v>established targets</c:v>
                </c:pt>
                <c:pt idx="10">
                  <c:v>up-to-date display</c:v>
                </c:pt>
                <c:pt idx="11">
                  <c:v>chart of disease incidence</c:v>
                </c:pt>
              </c:strCache>
            </c:strRef>
          </c:cat>
          <c:val>
            <c:numRef>
              <c:f>Analysis!$R$70:$AC$70</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20CB-47AC-A065-3A54974A569F}"/>
            </c:ext>
          </c:extLst>
        </c:ser>
        <c:dLbls>
          <c:showLegendKey val="0"/>
          <c:showVal val="0"/>
          <c:showCatName val="0"/>
          <c:showSerName val="0"/>
          <c:showPercent val="0"/>
          <c:showBubbleSize val="0"/>
        </c:dLbls>
        <c:gapWidth val="267"/>
        <c:overlap val="-43"/>
        <c:axId val="781827648"/>
        <c:axId val="781817152"/>
      </c:barChart>
      <c:catAx>
        <c:axId val="781827648"/>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1000" b="0" i="0" u="none" strike="noStrike" kern="1200" cap="none" spc="0" normalizeH="0" baseline="0">
                <a:solidFill>
                  <a:schemeClr val="dk1"/>
                </a:solidFill>
                <a:latin typeface="+mn-lt"/>
                <a:ea typeface="+mn-ea"/>
                <a:cs typeface="+mn-cs"/>
              </a:defRPr>
            </a:pPr>
            <a:endParaRPr lang="en-US"/>
          </a:p>
        </c:txPr>
        <c:crossAx val="781817152"/>
        <c:crosses val="autoZero"/>
        <c:auto val="1"/>
        <c:lblAlgn val="ctr"/>
        <c:lblOffset val="100"/>
        <c:noMultiLvlLbl val="0"/>
      </c:catAx>
      <c:valAx>
        <c:axId val="781817152"/>
        <c:scaling>
          <c:orientation val="minMax"/>
        </c:scaling>
        <c:delete val="0"/>
        <c:axPos val="l"/>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781827648"/>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 of records with no missing data</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38289734616506271"/>
          <c:y val="0.11947589039099341"/>
          <c:w val="0.48319383688150097"/>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[0]!no_missing_data</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A63A-4773-88D4-6C002D52CD35}"/>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Source Documents Available (across data sources)</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36437882764654417"/>
          <c:y val="0.11947589039099341"/>
          <c:w val="0.50171235540001946"/>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[0]!docs_available</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1781-4065-84DF-C497D2AE1099}"/>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Analysis!$AI$4</c:f>
          <c:strCache>
            <c:ptCount val="1"/>
            <c:pt idx="0">
              <c:v>Source Documents Up-to-date (across data sources)</c:v>
            </c:pt>
          </c:strCache>
        </c:strRef>
      </c:tx>
      <c:layout>
        <c:manualLayout>
          <c:xMode val="edge"/>
          <c:yMode val="edge"/>
          <c:x val="0.14018004335049025"/>
          <c:y val="1.5461845678257601E-2"/>
        </c:manualLayout>
      </c:layout>
      <c:overlay val="0"/>
      <c:spPr>
        <a:noFill/>
        <a:ln>
          <a:noFill/>
        </a:ln>
        <a:effectLst/>
      </c:spPr>
      <c:txPr>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40758870418975407"/>
          <c:y val="0.11947589039099341"/>
          <c:w val="0.45850247885680961"/>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[0]!docs_uptodate</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628B-414D-9B0A-668213CC1F3F}"/>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spPr>
        <a:no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Source Documents are Standard Issue (across data sources)</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42610722270827256"/>
          <c:y val="0.11947589039099341"/>
          <c:w val="0.43998396033829107"/>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[0]!docs_standard</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1D47-40FF-AA7D-0172D7A79E2B}"/>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Analysis!$C$85</c:f>
          <c:strCache>
            <c:ptCount val="1"/>
            <c:pt idx="0">
              <c:v>Overall VF for priority indicators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394950034394143"/>
          <c:y val="0.14926461408004035"/>
          <c:w val="0.80831780005502341"/>
          <c:h val="0.62482801279439049"/>
        </c:manualLayout>
      </c:layout>
      <c:barChart>
        <c:barDir val="col"/>
        <c:grouping val="clustered"/>
        <c:varyColors val="0"/>
        <c:ser>
          <c:idx val="0"/>
          <c:order val="0"/>
          <c:tx>
            <c:strRef>
              <c:f>Analysis!$D$86</c:f>
              <c:strCache>
                <c:ptCount val="1"/>
                <c:pt idx="0">
                  <c:v>VF Monthly Report</c:v>
                </c:pt>
              </c:strCache>
            </c:strRef>
          </c:tx>
          <c:spPr>
            <a:solidFill>
              <a:schemeClr val="accent1"/>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Analysis!$D$87:$D$90</c:f>
              <c:numCache>
                <c:formatCode>0.00</c:formatCode>
                <c:ptCount val="4"/>
                <c:pt idx="0">
                  <c:v>0</c:v>
                </c:pt>
                <c:pt idx="1">
                  <c:v>0</c:v>
                </c:pt>
                <c:pt idx="2">
                  <c:v>0</c:v>
                </c:pt>
                <c:pt idx="3">
                  <c:v>0.91795838352718206</c:v>
                </c:pt>
              </c:numCache>
            </c:numRef>
          </c:val>
          <c:extLst>
            <c:ext xmlns:c16="http://schemas.microsoft.com/office/drawing/2014/chart" uri="{C3380CC4-5D6E-409C-BE32-E72D297353CC}">
              <c16:uniqueId val="{00000000-333E-4F41-BD1C-88EEC29C5259}"/>
            </c:ext>
          </c:extLst>
        </c:ser>
        <c:ser>
          <c:idx val="1"/>
          <c:order val="1"/>
          <c:tx>
            <c:strRef>
              <c:f>Analysis!$E$86</c:f>
              <c:strCache>
                <c:ptCount val="1"/>
                <c:pt idx="0">
                  <c:v>VF HMIS</c:v>
                </c:pt>
              </c:strCache>
            </c:strRef>
          </c:tx>
          <c:spPr>
            <a:solidFill>
              <a:schemeClr val="accent2"/>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Analysis!$E$87:$E$90</c:f>
              <c:numCache>
                <c:formatCode>0.00</c:formatCode>
                <c:ptCount val="4"/>
                <c:pt idx="0">
                  <c:v>0</c:v>
                </c:pt>
                <c:pt idx="1">
                  <c:v>0</c:v>
                </c:pt>
                <c:pt idx="2">
                  <c:v>0</c:v>
                </c:pt>
                <c:pt idx="3">
                  <c:v>0.94152796911799985</c:v>
                </c:pt>
              </c:numCache>
            </c:numRef>
          </c:val>
          <c:extLst>
            <c:ext xmlns:c16="http://schemas.microsoft.com/office/drawing/2014/chart" uri="{C3380CC4-5D6E-409C-BE32-E72D297353CC}">
              <c16:uniqueId val="{00000001-333E-4F41-BD1C-88EEC29C5259}"/>
            </c:ext>
          </c:extLst>
        </c:ser>
        <c:dLbls>
          <c:showLegendKey val="0"/>
          <c:showVal val="0"/>
          <c:showCatName val="0"/>
          <c:showSerName val="0"/>
          <c:showPercent val="0"/>
          <c:showBubbleSize val="0"/>
        </c:dLbls>
        <c:gapWidth val="219"/>
        <c:axId val="1013193408"/>
        <c:axId val="1013148800"/>
      </c:barChart>
      <c:scatterChart>
        <c:scatterStyle val="lineMarker"/>
        <c:varyColors val="0"/>
        <c:ser>
          <c:idx val="2"/>
          <c:order val="2"/>
          <c:tx>
            <c:strRef>
              <c:f>Analysis!$G$86</c:f>
              <c:strCache>
                <c:ptCount val="1"/>
                <c:pt idx="0">
                  <c:v>Target</c:v>
                </c:pt>
              </c:strCache>
            </c:strRef>
          </c:tx>
          <c:spPr>
            <a:ln w="28575" cap="rnd">
              <a:noFill/>
              <a:round/>
            </a:ln>
            <a:effectLst/>
          </c:spPr>
          <c:marker>
            <c:symbol val="none"/>
          </c:marker>
          <c:errBars>
            <c:errDir val="y"/>
            <c:errBarType val="both"/>
            <c:errValType val="cust"/>
            <c:noEndCap val="0"/>
            <c:plus>
              <c:numRef>
                <c:f>Analysis!$F$87</c:f>
                <c:numCache>
                  <c:formatCode>General</c:formatCode>
                  <c:ptCount val="1"/>
                  <c:pt idx="0">
                    <c:v>0.25</c:v>
                  </c:pt>
                </c:numCache>
              </c:numRef>
            </c:plus>
            <c:minus>
              <c:numRef>
                <c:f>Analysis!$F$87</c:f>
                <c:numCache>
                  <c:formatCode>General</c:formatCode>
                  <c:ptCount val="1"/>
                  <c:pt idx="0">
                    <c:v>0.25</c:v>
                  </c:pt>
                </c:numCache>
              </c:numRef>
            </c:minus>
            <c:spPr>
              <a:noFill/>
              <a:ln w="12700" cap="flat" cmpd="sng" algn="ctr">
                <a:solidFill>
                  <a:schemeClr val="bg2">
                    <a:lumMod val="50000"/>
                  </a:schemeClr>
                </a:solidFill>
                <a:round/>
              </a:ln>
              <a:effectLst/>
            </c:spPr>
          </c:errBars>
          <c:errBars>
            <c:errDir val="x"/>
            <c:errBarType val="both"/>
            <c:errValType val="cust"/>
            <c:noEndCap val="0"/>
            <c:plus>
              <c:numLit>
                <c:formatCode>General</c:formatCode>
                <c:ptCount val="1"/>
                <c:pt idx="0">
                  <c:v>0.5</c:v>
                </c:pt>
              </c:numLit>
            </c:plus>
            <c:minus>
              <c:numLit>
                <c:formatCode>General</c:formatCode>
                <c:ptCount val="1"/>
                <c:pt idx="0">
                  <c:v>0.5</c:v>
                </c:pt>
              </c:numLit>
            </c:minus>
            <c:spPr>
              <a:noFill/>
              <a:ln w="9525" cap="flat" cmpd="sng" algn="ctr">
                <a:noFill/>
                <a:round/>
              </a:ln>
              <a:effectLst/>
            </c:spPr>
          </c:errBars>
          <c:xVal>
            <c:strRef>
              <c:f>Analysis!$C$87:$C$90</c:f>
              <c:strCache>
                <c:ptCount val="4"/>
                <c:pt idx="0">
                  <c:v>Select indicator</c:v>
                </c:pt>
                <c:pt idx="1">
                  <c:v>Select indicator</c:v>
                </c:pt>
                <c:pt idx="2">
                  <c:v>Select indicator</c:v>
                </c:pt>
                <c:pt idx="3">
                  <c:v>4.1:  Number of children (&lt; 5) with confirmed malaria receiving ACT</c:v>
                </c:pt>
              </c:strCache>
            </c:strRef>
          </c:xVal>
          <c:yVal>
            <c:numRef>
              <c:f>Analysis!$G$87:$G$90</c:f>
              <c:numCache>
                <c:formatCode>0%</c:formatCode>
                <c:ptCount val="4"/>
                <c:pt idx="0">
                  <c:v>1</c:v>
                </c:pt>
                <c:pt idx="1">
                  <c:v>1</c:v>
                </c:pt>
                <c:pt idx="2">
                  <c:v>1</c:v>
                </c:pt>
                <c:pt idx="3">
                  <c:v>1</c:v>
                </c:pt>
              </c:numCache>
            </c:numRef>
          </c:yVal>
          <c:smooth val="0"/>
          <c:extLst>
            <c:ext xmlns:c16="http://schemas.microsoft.com/office/drawing/2014/chart" uri="{C3380CC4-5D6E-409C-BE32-E72D297353CC}">
              <c16:uniqueId val="{00000002-333E-4F41-BD1C-88EEC29C5259}"/>
            </c:ext>
          </c:extLst>
        </c:ser>
        <c:dLbls>
          <c:showLegendKey val="0"/>
          <c:showVal val="0"/>
          <c:showCatName val="0"/>
          <c:showSerName val="0"/>
          <c:showPercent val="0"/>
          <c:showBubbleSize val="0"/>
        </c:dLbls>
        <c:axId val="1013193408"/>
        <c:axId val="1013148800"/>
      </c:scatterChart>
      <c:catAx>
        <c:axId val="1013193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1013148800"/>
        <c:crosses val="autoZero"/>
        <c:auto val="1"/>
        <c:lblAlgn val="ctr"/>
        <c:lblOffset val="100"/>
        <c:noMultiLvlLbl val="0"/>
      </c:catAx>
      <c:valAx>
        <c:axId val="101314880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(2)'!$Y$1</c:f>
              <c:strCache>
                <c:ptCount val="1"/>
                <c:pt idx="0">
                  <c:v>Verification factor</c:v>
                </c:pt>
              </c:strCache>
            </c:strRef>
          </c:tx>
          <c:layout>
            <c:manualLayout>
              <c:xMode val="edge"/>
              <c:yMode val="edge"/>
              <c:x val="1.3889866121377015E-2"/>
              <c:y val="0.3801169665016942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3193408"/>
        <c:crosses val="autoZero"/>
        <c:crossBetween val="between"/>
      </c:valAx>
      <c:spPr>
        <a:noFill/>
        <a:ln>
          <a:noFill/>
        </a:ln>
        <a:effectLst/>
      </c:spPr>
    </c:plotArea>
    <c:legend>
      <c:legendPos val="b"/>
      <c:legendEntry>
        <c:idx val="2"/>
        <c:delete val="1"/>
      </c:legendEntry>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2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981794625001666"/>
          <c:y val="0.24290072252370573"/>
          <c:w val="0.77434867685331255"/>
          <c:h val="0.52920796082323796"/>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val>
            <c:numRef>
              <c:f>Analysis!$BN$66</c:f>
              <c:numCache>
                <c:formatCode>General</c:formatCode>
                <c:ptCount val="1"/>
                <c:pt idx="0">
                  <c:v>0</c:v>
                </c:pt>
              </c:numCache>
            </c:numRef>
          </c:val>
          <c:extLst>
            <c:ext xmlns:c16="http://schemas.microsoft.com/office/drawing/2014/chart" uri="{C3380CC4-5D6E-409C-BE32-E72D297353CC}">
              <c16:uniqueId val="{00000000-557E-4563-A99C-77AFBD45CB57}"/>
            </c:ext>
          </c:extLst>
        </c:ser>
        <c:ser>
          <c:idx val="1"/>
          <c:order val="1"/>
          <c:tx>
            <c:strRef>
              <c:f>Analysis!$BQ$41</c:f>
              <c:strCache>
                <c:ptCount val="1"/>
                <c:pt idx="0">
                  <c:v>Annual consistency ratio</c:v>
                </c:pt>
              </c:strCache>
            </c:strRef>
          </c:tx>
          <c:spPr>
            <a:solidFill>
              <a:schemeClr val="accent2"/>
            </a:solidFill>
            <a:ln>
              <a:noFill/>
            </a:ln>
            <a:effectLst/>
          </c:spPr>
          <c:invertIfNegative val="0"/>
          <c:val>
            <c:numRef>
              <c:f>Analysis!$BQ$66</c:f>
              <c:numCache>
                <c:formatCode>General</c:formatCode>
                <c:ptCount val="1"/>
                <c:pt idx="0">
                  <c:v>0</c:v>
                </c:pt>
              </c:numCache>
            </c:numRef>
          </c:val>
          <c:extLst>
            <c:ext xmlns:c16="http://schemas.microsoft.com/office/drawing/2014/chart" uri="{C3380CC4-5D6E-409C-BE32-E72D297353CC}">
              <c16:uniqueId val="{00000001-557E-4563-A99C-77AFBD45CB57}"/>
            </c:ext>
          </c:extLst>
        </c:ser>
        <c:dLbls>
          <c:showLegendKey val="0"/>
          <c:showVal val="0"/>
          <c:showCatName val="0"/>
          <c:showSerName val="0"/>
          <c:showPercent val="0"/>
          <c:showBubbleSize val="0"/>
        </c:dLbls>
        <c:gapWidth val="219"/>
        <c:overlap val="-21"/>
        <c:axId val="926434312"/>
        <c:axId val="926437920"/>
      </c:barChart>
      <c:scatterChart>
        <c:scatterStyle val="lineMarker"/>
        <c:varyColors val="0"/>
        <c:ser>
          <c:idx val="2"/>
          <c:order val="2"/>
          <c:tx>
            <c:strRef>
              <c:f>Analysis!$BP$68</c:f>
              <c:strCache>
                <c:ptCount val="1"/>
                <c:pt idx="0">
                  <c:v>Quality target</c:v>
                </c:pt>
              </c:strCache>
            </c:strRef>
          </c:tx>
          <c:spPr>
            <a:ln w="25400" cap="rnd">
              <a:noFill/>
              <a:round/>
            </a:ln>
            <a:effectLst/>
          </c:spPr>
          <c:marker>
            <c:symbol val="circle"/>
            <c:size val="5"/>
            <c:spPr>
              <a:noFill/>
              <a:ln w="9525">
                <a:noFill/>
              </a:ln>
              <a:effectLst/>
            </c:spPr>
          </c:marker>
          <c:errBars>
            <c:errDir val="y"/>
            <c:errBarType val="both"/>
            <c:errValType val="cust"/>
            <c:noEndCap val="0"/>
            <c:plus>
              <c:numRef>
                <c:f>Analysis!$BQ$69</c:f>
                <c:numCache>
                  <c:formatCode>General</c:formatCode>
                  <c:ptCount val="1"/>
                  <c:pt idx="0">
                    <c:v>0.2</c:v>
                  </c:pt>
                </c:numCache>
              </c:numRef>
            </c:plus>
            <c:minus>
              <c:numRef>
                <c:f>Analysis!$BQ$69</c:f>
                <c:numCache>
                  <c:formatCode>General</c:formatCode>
                  <c:ptCount val="1"/>
                  <c:pt idx="0">
                    <c:v>0.2</c:v>
                  </c:pt>
                </c:numCache>
              </c:numRef>
            </c:minus>
            <c:spPr>
              <a:noFill/>
              <a:ln w="19050" cap="flat" cmpd="sng" algn="ctr">
                <a:solidFill>
                  <a:schemeClr val="tx1">
                    <a:lumMod val="65000"/>
                    <a:lumOff val="35000"/>
                  </a:schemeClr>
                </a:solidFill>
                <a:round/>
              </a:ln>
              <a:effectLst/>
            </c:spPr>
          </c:errBars>
          <c:errBars>
            <c:errDir val="x"/>
            <c:errBarType val="both"/>
            <c:errValType val="cust"/>
            <c:noEndCap val="1"/>
            <c:plus>
              <c:numLit>
                <c:formatCode>General</c:formatCode>
                <c:ptCount val="1"/>
                <c:pt idx="0">
                  <c:v>0.1</c:v>
                </c:pt>
              </c:numLit>
            </c:plus>
            <c:minus>
              <c:numLit>
                <c:formatCode>General</c:formatCode>
                <c:ptCount val="1"/>
                <c:pt idx="0">
                  <c:v>0.1</c:v>
                </c:pt>
              </c:numLit>
            </c:minus>
            <c:spPr>
              <a:noFill/>
              <a:ln w="9525" cap="flat" cmpd="sng" algn="ctr">
                <a:noFill/>
                <a:round/>
              </a:ln>
              <a:effectLst/>
            </c:spPr>
          </c:errBars>
          <c:yVal>
            <c:numRef>
              <c:f>Analysis!$BQ$68</c:f>
              <c:numCache>
                <c:formatCode>0%</c:formatCode>
                <c:ptCount val="1"/>
                <c:pt idx="0">
                  <c:v>1</c:v>
                </c:pt>
              </c:numCache>
            </c:numRef>
          </c:yVal>
          <c:smooth val="0"/>
          <c:extLst>
            <c:ext xmlns:c16="http://schemas.microsoft.com/office/drawing/2014/chart" uri="{C3380CC4-5D6E-409C-BE32-E72D297353CC}">
              <c16:uniqueId val="{00000003-557E-4563-A99C-77AFBD45CB57}"/>
            </c:ext>
          </c:extLst>
        </c:ser>
        <c:dLbls>
          <c:showLegendKey val="0"/>
          <c:showVal val="0"/>
          <c:showCatName val="0"/>
          <c:showSerName val="0"/>
          <c:showPercent val="0"/>
          <c:showBubbleSize val="0"/>
        </c:dLbls>
        <c:axId val="926434312"/>
        <c:axId val="926437920"/>
      </c:scatterChart>
      <c:catAx>
        <c:axId val="926434312"/>
        <c:scaling>
          <c:orientation val="minMax"/>
        </c:scaling>
        <c:delete val="1"/>
        <c:axPos val="b"/>
        <c:numFmt formatCode="General" sourceLinked="1"/>
        <c:majorTickMark val="none"/>
        <c:minorTickMark val="none"/>
        <c:tickLblPos val="nextTo"/>
        <c:crossAx val="926437920"/>
        <c:crosses val="autoZero"/>
        <c:auto val="1"/>
        <c:lblAlgn val="ctr"/>
        <c:lblOffset val="100"/>
        <c:noMultiLvlLbl val="0"/>
      </c:catAx>
      <c:valAx>
        <c:axId val="926437920"/>
        <c:scaling>
          <c:orientation val="minMax"/>
          <c:max val="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434312"/>
        <c:crosses val="autoZero"/>
        <c:crossBetween val="between"/>
      </c:valAx>
      <c:spPr>
        <a:noFill/>
        <a:ln>
          <a:noFill/>
        </a:ln>
        <a:effectLst/>
      </c:spPr>
    </c:plotArea>
    <c:legend>
      <c:legendPos val="b"/>
      <c:legendEntry>
        <c:idx val="2"/>
        <c:delete val="1"/>
      </c:legendEntry>
      <c:layout>
        <c:manualLayout>
          <c:xMode val="edge"/>
          <c:yMode val="edge"/>
          <c:x val="0.14764875854738307"/>
          <c:y val="0.82369544066219347"/>
          <c:w val="0.72881689150473916"/>
          <c:h val="0.1359688917306078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2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4114669390289554E-2"/>
          <c:y val="0.1442377920519792"/>
          <c:w val="0.85242248396753828"/>
          <c:h val="0.71601304739052185"/>
        </c:manualLayout>
      </c:layout>
      <c:lineChart>
        <c:grouping val="standard"/>
        <c:varyColors val="0"/>
        <c:ser>
          <c:idx val="0"/>
          <c:order val="0"/>
          <c:tx>
            <c:strRef>
              <c:f>Analysis!$BJ$39</c:f>
              <c:strCache>
                <c:ptCount val="1"/>
                <c:pt idx="0">
                  <c:v>Consistency over time:Select type -Select indicator -  by Month, by Facility</c:v>
                </c:pt>
              </c:strCache>
            </c:strRef>
          </c:tx>
          <c:spPr>
            <a:ln w="28575" cap="rnd">
              <a:solidFill>
                <a:schemeClr val="accent1"/>
              </a:solidFill>
              <a:round/>
            </a:ln>
            <a:effectLst/>
          </c:spPr>
          <c:marker>
            <c:symbol val="none"/>
          </c:marker>
          <c:cat>
            <c:strRef>
              <c:f>Analysis!$BJ$41:$BM$41</c:f>
              <c:strCache>
                <c:ptCount val="4"/>
                <c:pt idx="0">
                  <c:v>-</c:v>
                </c:pt>
                <c:pt idx="1">
                  <c:v>-</c:v>
                </c:pt>
                <c:pt idx="2">
                  <c:v>-</c:v>
                </c:pt>
                <c:pt idx="3">
                  <c:v>-</c:v>
                </c:pt>
              </c:strCache>
            </c:strRef>
          </c:cat>
          <c:val>
            <c:numRef>
              <c:f>Analysis!$BJ$66:$BM$66</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A702-4FA8-BBB4-8A6913FD63A1}"/>
            </c:ext>
          </c:extLst>
        </c:ser>
        <c:dLbls>
          <c:showLegendKey val="0"/>
          <c:showVal val="0"/>
          <c:showCatName val="0"/>
          <c:showSerName val="0"/>
          <c:showPercent val="0"/>
          <c:showBubbleSize val="0"/>
        </c:dLbls>
        <c:smooth val="0"/>
        <c:axId val="935013360"/>
        <c:axId val="935019592"/>
      </c:lineChart>
      <c:catAx>
        <c:axId val="935013360"/>
        <c:scaling>
          <c:orientation val="minMax"/>
        </c:scaling>
        <c:delete val="0"/>
        <c:axPos val="b"/>
        <c:numFmt formatCode="mmm\-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935019592"/>
        <c:crosses val="autoZero"/>
        <c:auto val="1"/>
        <c:lblAlgn val="ctr"/>
        <c:lblOffset val="100"/>
        <c:noMultiLvlLbl val="0"/>
      </c:catAx>
      <c:valAx>
        <c:axId val="935019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50133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2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981794625001666"/>
          <c:y val="0.20429202714170611"/>
          <c:w val="0.77434867685331255"/>
          <c:h val="0.5678167312846697"/>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val>
            <c:numRef>
              <c:f>Analysis!$BN$66</c:f>
              <c:numCache>
                <c:formatCode>General</c:formatCode>
                <c:ptCount val="1"/>
                <c:pt idx="0">
                  <c:v>0</c:v>
                </c:pt>
              </c:numCache>
            </c:numRef>
          </c:val>
          <c:extLst>
            <c:ext xmlns:c16="http://schemas.microsoft.com/office/drawing/2014/chart" uri="{C3380CC4-5D6E-409C-BE32-E72D297353CC}">
              <c16:uniqueId val="{00000000-FFD5-4B87-82FA-42796B2C93AE}"/>
            </c:ext>
          </c:extLst>
        </c:ser>
        <c:ser>
          <c:idx val="1"/>
          <c:order val="1"/>
          <c:tx>
            <c:strRef>
              <c:f>Analysis!$BQ$41</c:f>
              <c:strCache>
                <c:ptCount val="1"/>
                <c:pt idx="0">
                  <c:v>Annual consistency ratio</c:v>
                </c:pt>
              </c:strCache>
            </c:strRef>
          </c:tx>
          <c:spPr>
            <a:solidFill>
              <a:schemeClr val="accent2"/>
            </a:solidFill>
            <a:ln>
              <a:noFill/>
            </a:ln>
            <a:effectLst/>
          </c:spPr>
          <c:invertIfNegative val="0"/>
          <c:val>
            <c:numRef>
              <c:f>Analysis!$BQ$66</c:f>
              <c:numCache>
                <c:formatCode>General</c:formatCode>
                <c:ptCount val="1"/>
                <c:pt idx="0">
                  <c:v>0</c:v>
                </c:pt>
              </c:numCache>
            </c:numRef>
          </c:val>
          <c:extLst>
            <c:ext xmlns:c16="http://schemas.microsoft.com/office/drawing/2014/chart" uri="{C3380CC4-5D6E-409C-BE32-E72D297353CC}">
              <c16:uniqueId val="{00000001-FFD5-4B87-82FA-42796B2C93AE}"/>
            </c:ext>
          </c:extLst>
        </c:ser>
        <c:dLbls>
          <c:showLegendKey val="0"/>
          <c:showVal val="0"/>
          <c:showCatName val="0"/>
          <c:showSerName val="0"/>
          <c:showPercent val="0"/>
          <c:showBubbleSize val="0"/>
        </c:dLbls>
        <c:gapWidth val="361"/>
        <c:overlap val="-44"/>
        <c:axId val="926434312"/>
        <c:axId val="926437920"/>
      </c:barChart>
      <c:scatterChart>
        <c:scatterStyle val="lineMarker"/>
        <c:varyColors val="0"/>
        <c:ser>
          <c:idx val="2"/>
          <c:order val="2"/>
          <c:tx>
            <c:strRef>
              <c:f>Analysis!$BP$68</c:f>
              <c:strCache>
                <c:ptCount val="1"/>
                <c:pt idx="0">
                  <c:v>Quality target</c:v>
                </c:pt>
              </c:strCache>
            </c:strRef>
          </c:tx>
          <c:spPr>
            <a:ln w="25400" cap="rnd">
              <a:noFill/>
              <a:round/>
            </a:ln>
            <a:effectLst/>
          </c:spPr>
          <c:marker>
            <c:symbol val="circle"/>
            <c:size val="5"/>
            <c:spPr>
              <a:noFill/>
              <a:ln w="9525">
                <a:noFill/>
              </a:ln>
              <a:effectLst/>
            </c:spPr>
          </c:marker>
          <c:errBars>
            <c:errDir val="y"/>
            <c:errBarType val="both"/>
            <c:errValType val="cust"/>
            <c:noEndCap val="0"/>
            <c:plus>
              <c:numRef>
                <c:f>Analysis!$BQ$69</c:f>
                <c:numCache>
                  <c:formatCode>General</c:formatCode>
                  <c:ptCount val="1"/>
                  <c:pt idx="0">
                    <c:v>0.2</c:v>
                  </c:pt>
                </c:numCache>
              </c:numRef>
            </c:plus>
            <c:minus>
              <c:numRef>
                <c:f>Analysis!$BQ$69</c:f>
                <c:numCache>
                  <c:formatCode>General</c:formatCode>
                  <c:ptCount val="1"/>
                  <c:pt idx="0">
                    <c:v>0.2</c:v>
                  </c:pt>
                </c:numCache>
              </c:numRef>
            </c:minus>
            <c:spPr>
              <a:noFill/>
              <a:ln w="19050" cap="flat" cmpd="sng" algn="ctr">
                <a:solidFill>
                  <a:schemeClr val="tx1">
                    <a:lumMod val="65000"/>
                    <a:lumOff val="35000"/>
                  </a:schemeClr>
                </a:solidFill>
                <a:round/>
              </a:ln>
              <a:effectLst/>
            </c:spPr>
          </c:errBars>
          <c:errBars>
            <c:errDir val="x"/>
            <c:errBarType val="both"/>
            <c:errValType val="cust"/>
            <c:noEndCap val="1"/>
            <c:plus>
              <c:numLit>
                <c:formatCode>General</c:formatCode>
                <c:ptCount val="1"/>
                <c:pt idx="0">
                  <c:v>0.1</c:v>
                </c:pt>
              </c:numLit>
            </c:plus>
            <c:minus>
              <c:numLit>
                <c:formatCode>General</c:formatCode>
                <c:ptCount val="1"/>
                <c:pt idx="0">
                  <c:v>0.1</c:v>
                </c:pt>
              </c:numLit>
            </c:minus>
            <c:spPr>
              <a:noFill/>
              <a:ln w="9525" cap="flat" cmpd="sng" algn="ctr">
                <a:noFill/>
                <a:round/>
              </a:ln>
              <a:effectLst/>
            </c:spPr>
          </c:errBars>
          <c:yVal>
            <c:numRef>
              <c:f>Analysis!$BQ$68</c:f>
              <c:numCache>
                <c:formatCode>0%</c:formatCode>
                <c:ptCount val="1"/>
                <c:pt idx="0">
                  <c:v>1</c:v>
                </c:pt>
              </c:numCache>
            </c:numRef>
          </c:yVal>
          <c:smooth val="0"/>
          <c:extLst>
            <c:ext xmlns:c16="http://schemas.microsoft.com/office/drawing/2014/chart" uri="{C3380CC4-5D6E-409C-BE32-E72D297353CC}">
              <c16:uniqueId val="{00000002-FFD5-4B87-82FA-42796B2C93AE}"/>
            </c:ext>
          </c:extLst>
        </c:ser>
        <c:dLbls>
          <c:showLegendKey val="0"/>
          <c:showVal val="0"/>
          <c:showCatName val="0"/>
          <c:showSerName val="0"/>
          <c:showPercent val="0"/>
          <c:showBubbleSize val="0"/>
        </c:dLbls>
        <c:axId val="926434312"/>
        <c:axId val="926437920"/>
      </c:scatterChart>
      <c:catAx>
        <c:axId val="926434312"/>
        <c:scaling>
          <c:orientation val="minMax"/>
        </c:scaling>
        <c:delete val="1"/>
        <c:axPos val="b"/>
        <c:numFmt formatCode="General" sourceLinked="1"/>
        <c:majorTickMark val="none"/>
        <c:minorTickMark val="none"/>
        <c:tickLblPos val="nextTo"/>
        <c:crossAx val="926437920"/>
        <c:crosses val="autoZero"/>
        <c:auto val="1"/>
        <c:lblAlgn val="ctr"/>
        <c:lblOffset val="100"/>
        <c:noMultiLvlLbl val="0"/>
      </c:catAx>
      <c:valAx>
        <c:axId val="926437920"/>
        <c:scaling>
          <c:orientation val="minMax"/>
          <c:max val="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434312"/>
        <c:crosses val="autoZero"/>
        <c:crossBetween val="between"/>
      </c:valAx>
      <c:spPr>
        <a:noFill/>
        <a:ln>
          <a:noFill/>
        </a:ln>
        <a:effectLst/>
      </c:spPr>
    </c:plotArea>
    <c:legend>
      <c:legendPos val="b"/>
      <c:legendEntry>
        <c:idx val="2"/>
        <c:delete val="1"/>
      </c:legendEntry>
      <c:layout>
        <c:manualLayout>
          <c:xMode val="edge"/>
          <c:yMode val="edge"/>
          <c:x val="0.14764875854738307"/>
          <c:y val="0.82369544066219347"/>
          <c:w val="0.72881689150473916"/>
          <c:h val="0.1359688917306078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2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Analysis!$BJ$38</c:f>
          <c:strCache>
            <c:ptCount val="1"/>
            <c:pt idx="0">
              <c:v>Month-to-month and Annual Consistency for Select type -Select indicator, by facility</c:v>
            </c:pt>
          </c:strCache>
        </c:strRef>
      </c:tx>
      <c:layout>
        <c:manualLayout>
          <c:xMode val="edge"/>
          <c:yMode val="edge"/>
          <c:x val="0.26830985002946239"/>
          <c:y val="5.218977352293615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9275455568053994"/>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[0]!ConTimeM2M</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D85-490E-89B8-37AE55167E57}"/>
            </c:ext>
          </c:extLst>
        </c:ser>
        <c:ser>
          <c:idx val="1"/>
          <c:order val="1"/>
          <c:tx>
            <c:strRef>
              <c:f>Analysis!$BQ$41</c:f>
              <c:strCache>
                <c:ptCount val="1"/>
                <c:pt idx="0">
                  <c:v>Annual consistency ratio</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[0]!ConTimeAnnual</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8D85-490E-89B8-37AE55167E57}"/>
            </c:ext>
          </c:extLst>
        </c:ser>
        <c:dLbls>
          <c:showLegendKey val="0"/>
          <c:showVal val="0"/>
          <c:showCatName val="0"/>
          <c:showSerName val="0"/>
          <c:showPercent val="0"/>
          <c:showBubbleSize val="0"/>
        </c:dLbls>
        <c:gapWidth val="150"/>
        <c:axId val="876247992"/>
        <c:axId val="886062624"/>
      </c:barChart>
      <c:scatterChart>
        <c:scatterStyle val="lineMarker"/>
        <c:varyColors val="0"/>
        <c:ser>
          <c:idx val="2"/>
          <c:order val="2"/>
          <c:tx>
            <c:strRef>
              <c:f>Analysis!$BP$70</c:f>
              <c:strCache>
                <c:ptCount val="1"/>
                <c:pt idx="0">
                  <c:v>upper limit</c:v>
                </c:pt>
              </c:strCache>
            </c:strRef>
          </c:tx>
          <c:spPr>
            <a:ln w="158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Analysis!$BP$68</c:f>
              <c:strCache>
                <c:ptCount val="1"/>
                <c:pt idx="0">
                  <c:v>Quality target</c:v>
                </c:pt>
              </c:strCache>
            </c:strRef>
          </c:xVal>
          <c:yVal>
            <c:numRef>
              <c:f>Analysis!$BQ$70</c:f>
              <c:numCache>
                <c:formatCode>0%</c:formatCode>
                <c:ptCount val="1"/>
                <c:pt idx="0">
                  <c:v>1.2</c:v>
                </c:pt>
              </c:numCache>
            </c:numRef>
          </c:yVal>
          <c:smooth val="0"/>
          <c:extLst>
            <c:ext xmlns:c16="http://schemas.microsoft.com/office/drawing/2014/chart" uri="{C3380CC4-5D6E-409C-BE32-E72D297353CC}">
              <c16:uniqueId val="{00000002-8D85-490E-89B8-37AE55167E57}"/>
            </c:ext>
          </c:extLst>
        </c:ser>
        <c:ser>
          <c:idx val="3"/>
          <c:order val="3"/>
          <c:tx>
            <c:strRef>
              <c:f>Analysis!$BP$71</c:f>
              <c:strCache>
                <c:ptCount val="1"/>
                <c:pt idx="0">
                  <c:v>lower limit</c:v>
                </c:pt>
              </c:strCache>
            </c:strRef>
          </c:tx>
          <c:spPr>
            <a:ln w="15875" cap="rnd">
              <a:solidFill>
                <a:schemeClr val="bg1">
                  <a:lumMod val="8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Analysis!$BP$68</c:f>
              <c:strCache>
                <c:ptCount val="1"/>
                <c:pt idx="0">
                  <c:v>Quality target</c:v>
                </c:pt>
              </c:strCache>
            </c:strRef>
          </c:xVal>
          <c:yVal>
            <c:numRef>
              <c:f>Analysis!$BQ$71</c:f>
              <c:numCache>
                <c:formatCode>0%</c:formatCode>
                <c:ptCount val="1"/>
                <c:pt idx="0">
                  <c:v>0.8</c:v>
                </c:pt>
              </c:numCache>
            </c:numRef>
          </c:yVal>
          <c:smooth val="0"/>
          <c:extLst>
            <c:ext xmlns:c16="http://schemas.microsoft.com/office/drawing/2014/chart" uri="{C3380CC4-5D6E-409C-BE32-E72D297353CC}">
              <c16:uniqueId val="{00000003-8D85-490E-89B8-37AE55167E57}"/>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in val="0"/>
        </c:scaling>
        <c:delete val="0"/>
        <c:axPos val="l"/>
        <c:majorGridlines>
          <c:spPr>
            <a:ln w="9525" cap="flat" cmpd="sng" algn="ctr">
              <a:solidFill>
                <a:schemeClr val="tx1">
                  <a:lumMod val="15000"/>
                  <a:lumOff val="85000"/>
                </a:schemeClr>
              </a:solidFill>
              <a:round/>
            </a:ln>
            <a:effectLst/>
          </c:spPr>
        </c:majorGridlines>
        <c:title>
          <c:tx>
            <c:strRef>
              <c:f>'Dashboard (2)'!$Y$3</c:f>
              <c:strCache>
                <c:ptCount val="1"/>
                <c:pt idx="0">
                  <c:v>Percent</c:v>
                </c:pt>
              </c:strCache>
            </c:strRef>
          </c:tx>
          <c:layout>
            <c:manualLayout>
              <c:xMode val="edge"/>
              <c:yMode val="edge"/>
              <c:x val="8.5033340455192494E-3"/>
              <c:y val="0.4126182227221597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layout>
        <c:manualLayout>
          <c:xMode val="edge"/>
          <c:yMode val="edge"/>
          <c:x val="0.22207147720725598"/>
          <c:y val="0.88416535433070864"/>
          <c:w val="0.59124367547182988"/>
          <c:h val="7.7882217847769039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Analysis!$D$69</c:f>
          <c:strCache>
            <c:ptCount val="1"/>
            <c:pt idx="0">
              <c:v>1. Select type:  Select indicator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421101604829267E-2"/>
          <c:y val="0.21585657370517927"/>
          <c:w val="0.86271216097987735"/>
          <c:h val="0.60058412021206509"/>
        </c:manualLayout>
      </c:layout>
      <c:barChart>
        <c:barDir val="col"/>
        <c:grouping val="clustered"/>
        <c:varyColors val="0"/>
        <c:ser>
          <c:idx val="2"/>
          <c:order val="0"/>
          <c:tx>
            <c:strRef>
              <c:f>Analysis!$D$70</c:f>
              <c:strCache>
                <c:ptCount val="1"/>
                <c:pt idx="0">
                  <c:v>VF Monthly Report</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Analysis!$D$71:$D$78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687-40FF-B8CD-A483A23D8FFD}"/>
            </c:ext>
          </c:extLst>
        </c:ser>
        <c:ser>
          <c:idx val="3"/>
          <c:order val="1"/>
          <c:tx>
            <c:strRef>
              <c:f>Analysis!$E$70</c:f>
              <c:strCache>
                <c:ptCount val="1"/>
                <c:pt idx="0">
                  <c:v>VF HMIS</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Analysis!$E$71:$E$78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B687-40FF-B8CD-A483A23D8FFD}"/>
            </c:ext>
          </c:extLst>
        </c:ser>
        <c:dLbls>
          <c:showLegendKey val="0"/>
          <c:showVal val="0"/>
          <c:showCatName val="0"/>
          <c:showSerName val="0"/>
          <c:showPercent val="0"/>
          <c:showBubbleSize val="0"/>
        </c:dLbls>
        <c:gapWidth val="219"/>
        <c:axId val="941202776"/>
        <c:axId val="941202120"/>
      </c:barChart>
      <c:catAx>
        <c:axId val="941202776"/>
        <c:scaling>
          <c:orientation val="minMax"/>
        </c:scaling>
        <c:delete val="0"/>
        <c:axPos val="b"/>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(5)'!$Y$2</c:f>
              <c:strCache>
                <c:ptCount val="1"/>
                <c:pt idx="0">
                  <c:v>Number of health facilities</c:v>
                </c:pt>
              </c:strCache>
            </c:strRef>
          </c:tx>
          <c:layout>
            <c:manualLayout>
              <c:xMode val="edge"/>
              <c:yMode val="edge"/>
              <c:x val="1.9298076209710077E-2"/>
              <c:y val="0.28932804216206043"/>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layout>
        <c:manualLayout>
          <c:xMode val="edge"/>
          <c:yMode val="edge"/>
          <c:x val="0.3360553379248164"/>
          <c:y val="0.90701163848542832"/>
          <c:w val="0.33390701158866559"/>
          <c:h val="7.0508834577932028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ln>
      <a:solidFill>
        <a:schemeClr val="dk1"/>
      </a:solidFill>
    </a:ln>
  </c:spPr>
  <c:txPr>
    <a:bodyPr/>
    <a:lstStyle/>
    <a:p>
      <a:pPr>
        <a:defRPr/>
      </a:pPr>
      <a:endParaRPr lang="en-US"/>
    </a:p>
  </c:txPr>
  <c:printSettings>
    <c:headerFooter/>
    <c:pageMargins b="0.75" l="0.7" r="0.7" t="0.75" header="0.3" footer="0.3"/>
    <c:pageSetup/>
  </c:printSettings>
</c:chartSpace>
</file>

<file path=xl/charts/chart2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Analysis!$F$69</c:f>
          <c:strCache>
            <c:ptCount val="1"/>
            <c:pt idx="0">
              <c:v>2. Select type:  Select indicator 
(quality target: &gt;=90%, &lt;=110%)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2104253097395089E-2"/>
          <c:y val="0.19745370370370371"/>
          <c:w val="0.86130076482375184"/>
          <c:h val="0.60856025809273839"/>
        </c:manualLayout>
      </c:layout>
      <c:barChart>
        <c:barDir val="col"/>
        <c:grouping val="clustered"/>
        <c:varyColors val="0"/>
        <c:ser>
          <c:idx val="2"/>
          <c:order val="0"/>
          <c:tx>
            <c:strRef>
              <c:f>Analysis!$D$70</c:f>
              <c:strCache>
                <c:ptCount val="1"/>
                <c:pt idx="0">
                  <c:v>VF Monthly Report</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Analysis!$F$71:$F$78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348-47BD-A2EA-1BC4A436804E}"/>
            </c:ext>
          </c:extLst>
        </c:ser>
        <c:ser>
          <c:idx val="3"/>
          <c:order val="1"/>
          <c:tx>
            <c:strRef>
              <c:f>Analysis!$E$70</c:f>
              <c:strCache>
                <c:ptCount val="1"/>
                <c:pt idx="0">
                  <c:v>VF HMIS</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Analysis!$G$71:$G$78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8348-47BD-A2EA-1BC4A436804E}"/>
            </c:ext>
          </c:extLst>
        </c:ser>
        <c:dLbls>
          <c:showLegendKey val="0"/>
          <c:showVal val="0"/>
          <c:showCatName val="0"/>
          <c:showSerName val="0"/>
          <c:showPercent val="0"/>
          <c:showBubbleSize val="0"/>
        </c:dLbls>
        <c:gapWidth val="219"/>
        <c:overlap val="-27"/>
        <c:axId val="941202776"/>
        <c:axId val="941202120"/>
      </c:barChart>
      <c:catAx>
        <c:axId val="9412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#REF!</c:f>
              <c:strCache>
                <c:ptCount val="1"/>
                <c:pt idx="0">
                  <c:v>#REF!</c:v>
                </c:pt>
              </c:strCache>
            </c:strRef>
          </c:tx>
          <c:layout>
            <c:manualLayout>
              <c:xMode val="edge"/>
              <c:yMode val="edge"/>
              <c:x val="2.0408163265306121E-2"/>
              <c:y val="0.2278556685268710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2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Analysis!$H$69</c:f>
          <c:strCache>
            <c:ptCount val="1"/>
            <c:pt idx="0">
              <c:v>3. Select type:  Select indicator 
(quality target: &gt;=85%, &lt;=115%)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6082747721050993E-2"/>
          <c:y val="0.20902777777777778"/>
          <c:w val="0.85015381141873392"/>
          <c:h val="0.59545391027510453"/>
        </c:manualLayout>
      </c:layout>
      <c:barChart>
        <c:barDir val="col"/>
        <c:grouping val="clustered"/>
        <c:varyColors val="0"/>
        <c:ser>
          <c:idx val="2"/>
          <c:order val="0"/>
          <c:tx>
            <c:strRef>
              <c:f>Analysis!$D$70</c:f>
              <c:strCache>
                <c:ptCount val="1"/>
                <c:pt idx="0">
                  <c:v>VF Monthly Report</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Analysis!$H$71:$H$78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A258-4E04-923F-9849382207B9}"/>
            </c:ext>
          </c:extLst>
        </c:ser>
        <c:ser>
          <c:idx val="3"/>
          <c:order val="1"/>
          <c:tx>
            <c:strRef>
              <c:f>Analysis!$E$70</c:f>
              <c:strCache>
                <c:ptCount val="1"/>
                <c:pt idx="0">
                  <c:v>VF HMIS</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Analysis!$I$71:$I$78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A258-4E04-923F-9849382207B9}"/>
            </c:ext>
          </c:extLst>
        </c:ser>
        <c:dLbls>
          <c:showLegendKey val="0"/>
          <c:showVal val="0"/>
          <c:showCatName val="0"/>
          <c:showSerName val="0"/>
          <c:showPercent val="0"/>
          <c:showBubbleSize val="0"/>
        </c:dLbls>
        <c:gapWidth val="219"/>
        <c:overlap val="-27"/>
        <c:axId val="941202776"/>
        <c:axId val="941202120"/>
      </c:barChart>
      <c:catAx>
        <c:axId val="9412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#REF!</c:f>
              <c:strCache>
                <c:ptCount val="1"/>
                <c:pt idx="0">
                  <c:v>#REF!</c:v>
                </c:pt>
              </c:strCache>
            </c:strRef>
          </c:tx>
          <c:layout>
            <c:manualLayout>
              <c:xMode val="edge"/>
              <c:yMode val="edge"/>
              <c:x val="1.750000287073538E-2"/>
              <c:y val="0.2693364421680299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2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Analysis!$J$69</c:f>
          <c:strCache>
            <c:ptCount val="1"/>
            <c:pt idx="0">
              <c:v>4. Malaria_treatment:  4.1:  Number of children (&lt; 5) with confirmed malaria receiving ACT 
(quality target: &gt;=80%, &lt;=120%)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2498518330369997E-2"/>
          <c:y val="0.20902777777777778"/>
          <c:w val="0.86986707306747946"/>
          <c:h val="0.60856025809273839"/>
        </c:manualLayout>
      </c:layout>
      <c:barChart>
        <c:barDir val="col"/>
        <c:grouping val="clustered"/>
        <c:varyColors val="0"/>
        <c:ser>
          <c:idx val="2"/>
          <c:order val="0"/>
          <c:tx>
            <c:strRef>
              <c:f>Analysis!$D$70</c:f>
              <c:strCache>
                <c:ptCount val="1"/>
                <c:pt idx="0">
                  <c:v>VF Monthly Report</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Analysis!$J$71:$J$78</c:f>
              <c:numCache>
                <c:formatCode>0</c:formatCode>
                <c:ptCount val="8"/>
                <c:pt idx="0">
                  <c:v>0</c:v>
                </c:pt>
                <c:pt idx="1">
                  <c:v>0</c:v>
                </c:pt>
                <c:pt idx="2">
                  <c:v>2</c:v>
                </c:pt>
                <c:pt idx="3">
                  <c:v>3</c:v>
                </c:pt>
                <c:pt idx="4">
                  <c:v>0</c:v>
                </c:pt>
                <c:pt idx="5">
                  <c:v>0</c:v>
                </c:pt>
                <c:pt idx="6">
                  <c:v>0</c:v>
                </c:pt>
                <c:pt idx="7">
                  <c:v>0</c:v>
                </c:pt>
              </c:numCache>
            </c:numRef>
          </c:val>
          <c:extLst>
            <c:ext xmlns:c16="http://schemas.microsoft.com/office/drawing/2014/chart" uri="{C3380CC4-5D6E-409C-BE32-E72D297353CC}">
              <c16:uniqueId val="{00000000-0727-485E-B8D1-04B9DC270832}"/>
            </c:ext>
          </c:extLst>
        </c:ser>
        <c:ser>
          <c:idx val="3"/>
          <c:order val="1"/>
          <c:tx>
            <c:strRef>
              <c:f>Analysis!$E$70</c:f>
              <c:strCache>
                <c:ptCount val="1"/>
                <c:pt idx="0">
                  <c:v>VF HMIS</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Analysis!$K$71:$K$78</c:f>
              <c:numCache>
                <c:formatCode>0</c:formatCode>
                <c:ptCount val="8"/>
                <c:pt idx="0">
                  <c:v>0</c:v>
                </c:pt>
                <c:pt idx="1">
                  <c:v>0</c:v>
                </c:pt>
                <c:pt idx="2">
                  <c:v>1</c:v>
                </c:pt>
                <c:pt idx="3">
                  <c:v>4</c:v>
                </c:pt>
                <c:pt idx="4">
                  <c:v>0</c:v>
                </c:pt>
                <c:pt idx="5">
                  <c:v>0</c:v>
                </c:pt>
                <c:pt idx="6">
                  <c:v>0</c:v>
                </c:pt>
                <c:pt idx="7">
                  <c:v>0</c:v>
                </c:pt>
              </c:numCache>
            </c:numRef>
          </c:val>
          <c:extLst>
            <c:ext xmlns:c16="http://schemas.microsoft.com/office/drawing/2014/chart" uri="{C3380CC4-5D6E-409C-BE32-E72D297353CC}">
              <c16:uniqueId val="{00000001-0727-485E-B8D1-04B9DC270832}"/>
            </c:ext>
          </c:extLst>
        </c:ser>
        <c:dLbls>
          <c:showLegendKey val="0"/>
          <c:showVal val="0"/>
          <c:showCatName val="0"/>
          <c:showSerName val="0"/>
          <c:showPercent val="0"/>
          <c:showBubbleSize val="0"/>
        </c:dLbls>
        <c:gapWidth val="219"/>
        <c:overlap val="-27"/>
        <c:axId val="941202776"/>
        <c:axId val="941202120"/>
      </c:barChart>
      <c:catAx>
        <c:axId val="9412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#REF!</c:f>
              <c:strCache>
                <c:ptCount val="1"/>
                <c:pt idx="0">
                  <c:v>#REF!</c:v>
                </c:pt>
              </c:strCache>
            </c:strRef>
          </c:tx>
          <c:layout>
            <c:manualLayout>
              <c:xMode val="edge"/>
              <c:yMode val="edge"/>
              <c:x val="1.682386475884063E-2"/>
              <c:y val="0.23942961990862252"/>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2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Analysis!$BS$38</c:f>
          <c:strCache>
            <c:ptCount val="1"/>
            <c:pt idx="0">
              <c:v>Distribution of reasons for discrepancy, by indicator</c:v>
            </c:pt>
          </c:strCache>
        </c:strRef>
      </c:tx>
      <c:overlay val="0"/>
      <c:spPr>
        <a:noFill/>
        <a:ln>
          <a:noFill/>
        </a:ln>
        <a:effectLst/>
      </c:spPr>
      <c:txPr>
        <a:bodyPr rot="0" spcFirstLastPara="1" vertOverflow="ellipsis" vert="horz" wrap="square" anchor="ctr" anchorCtr="1"/>
        <a:lstStyle/>
        <a:p>
          <a:pPr>
            <a:defRPr sz="18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7.1883568353552307E-2"/>
          <c:y val="0.15715142034624638"/>
          <c:w val="0.89175425869345348"/>
          <c:h val="0.55022018324504096"/>
        </c:manualLayout>
      </c:layout>
      <c:barChart>
        <c:barDir val="col"/>
        <c:grouping val="percentStacked"/>
        <c:varyColors val="0"/>
        <c:ser>
          <c:idx val="0"/>
          <c:order val="0"/>
          <c:tx>
            <c:strRef>
              <c:f>Analysis!$CA$40</c:f>
              <c:strCache>
                <c:ptCount val="1"/>
                <c:pt idx="0">
                  <c:v>No discrepancy</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Analysis!$BZ$41:$BZ$44</c:f>
              <c:strCache>
                <c:ptCount val="4"/>
                <c:pt idx="0">
                  <c:v>Select indicator</c:v>
                </c:pt>
                <c:pt idx="1">
                  <c:v>Select indicator</c:v>
                </c:pt>
                <c:pt idx="2">
                  <c:v>Select indicator</c:v>
                </c:pt>
                <c:pt idx="3">
                  <c:v>4.1:  Number of children (&lt; 5) with confirmed malaria receiving ACT</c:v>
                </c:pt>
              </c:strCache>
            </c:strRef>
          </c:cat>
          <c:val>
            <c:numRef>
              <c:f>Analysis!$CA$41:$CA$44</c:f>
              <c:numCache>
                <c:formatCode>General</c:formatCode>
                <c:ptCount val="4"/>
                <c:pt idx="0">
                  <c:v>1</c:v>
                </c:pt>
                <c:pt idx="1">
                  <c:v>1</c:v>
                </c:pt>
                <c:pt idx="2">
                  <c:v>0</c:v>
                </c:pt>
                <c:pt idx="3">
                  <c:v>5</c:v>
                </c:pt>
              </c:numCache>
            </c:numRef>
          </c:val>
          <c:extLst>
            <c:ext xmlns:c16="http://schemas.microsoft.com/office/drawing/2014/chart" uri="{C3380CC4-5D6E-409C-BE32-E72D297353CC}">
              <c16:uniqueId val="{00000000-A7C0-4DE7-8705-B8AA0135E994}"/>
            </c:ext>
          </c:extLst>
        </c:ser>
        <c:ser>
          <c:idx val="1"/>
          <c:order val="1"/>
          <c:tx>
            <c:strRef>
              <c:f>Analysis!$CB$40</c:f>
              <c:strCache>
                <c:ptCount val="1"/>
                <c:pt idx="0">
                  <c:v>Arithematic errors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Analysis!$BZ$41:$BZ$44</c:f>
              <c:strCache>
                <c:ptCount val="4"/>
                <c:pt idx="0">
                  <c:v>Select indicator</c:v>
                </c:pt>
                <c:pt idx="1">
                  <c:v>Select indicator</c:v>
                </c:pt>
                <c:pt idx="2">
                  <c:v>Select indicator</c:v>
                </c:pt>
                <c:pt idx="3">
                  <c:v>4.1:  Number of children (&lt; 5) with confirmed malaria receiving ACT</c:v>
                </c:pt>
              </c:strCache>
            </c:strRef>
          </c:cat>
          <c:val>
            <c:numRef>
              <c:f>Analysis!$CB$41:$CB$44</c:f>
              <c:numCache>
                <c:formatCode>General</c:formatCode>
                <c:ptCount val="4"/>
                <c:pt idx="0">
                  <c:v>1</c:v>
                </c:pt>
                <c:pt idx="1">
                  <c:v>0</c:v>
                </c:pt>
                <c:pt idx="2">
                  <c:v>0</c:v>
                </c:pt>
                <c:pt idx="3">
                  <c:v>2</c:v>
                </c:pt>
              </c:numCache>
            </c:numRef>
          </c:val>
          <c:extLst>
            <c:ext xmlns:c16="http://schemas.microsoft.com/office/drawing/2014/chart" uri="{C3380CC4-5D6E-409C-BE32-E72D297353CC}">
              <c16:uniqueId val="{00000001-A7C0-4DE7-8705-B8AA0135E994}"/>
            </c:ext>
          </c:extLst>
        </c:ser>
        <c:ser>
          <c:idx val="2"/>
          <c:order val="2"/>
          <c:tx>
            <c:strRef>
              <c:f>Analysis!$CC$40</c:f>
              <c:strCache>
                <c:ptCount val="1"/>
                <c:pt idx="0">
                  <c:v>Transcription errors</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Analysis!$BZ$41:$BZ$44</c:f>
              <c:strCache>
                <c:ptCount val="4"/>
                <c:pt idx="0">
                  <c:v>Select indicator</c:v>
                </c:pt>
                <c:pt idx="1">
                  <c:v>Select indicator</c:v>
                </c:pt>
                <c:pt idx="2">
                  <c:v>Select indicator</c:v>
                </c:pt>
                <c:pt idx="3">
                  <c:v>4.1:  Number of children (&lt; 5) with confirmed malaria receiving ACT</c:v>
                </c:pt>
              </c:strCache>
            </c:strRef>
          </c:cat>
          <c:val>
            <c:numRef>
              <c:f>Analysis!$CC$41:$CC$44</c:f>
              <c:numCache>
                <c:formatCode>General</c:formatCode>
                <c:ptCount val="4"/>
                <c:pt idx="0">
                  <c:v>1</c:v>
                </c:pt>
                <c:pt idx="1">
                  <c:v>1</c:v>
                </c:pt>
                <c:pt idx="2">
                  <c:v>0</c:v>
                </c:pt>
                <c:pt idx="3">
                  <c:v>2</c:v>
                </c:pt>
              </c:numCache>
            </c:numRef>
          </c:val>
          <c:extLst>
            <c:ext xmlns:c16="http://schemas.microsoft.com/office/drawing/2014/chart" uri="{C3380CC4-5D6E-409C-BE32-E72D297353CC}">
              <c16:uniqueId val="{00000002-A7C0-4DE7-8705-B8AA0135E994}"/>
            </c:ext>
          </c:extLst>
        </c:ser>
        <c:ser>
          <c:idx val="3"/>
          <c:order val="3"/>
          <c:tx>
            <c:strRef>
              <c:f>Analysis!$CD$40</c:f>
              <c:strCache>
                <c:ptCount val="1"/>
                <c:pt idx="0">
                  <c:v>Some documents were missing when the report was prepared</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Analysis!$BZ$41:$BZ$44</c:f>
              <c:strCache>
                <c:ptCount val="4"/>
                <c:pt idx="0">
                  <c:v>Select indicator</c:v>
                </c:pt>
                <c:pt idx="1">
                  <c:v>Select indicator</c:v>
                </c:pt>
                <c:pt idx="2">
                  <c:v>Select indicator</c:v>
                </c:pt>
                <c:pt idx="3">
                  <c:v>4.1:  Number of children (&lt; 5) with confirmed malaria receiving ACT</c:v>
                </c:pt>
              </c:strCache>
            </c:strRef>
          </c:cat>
          <c:val>
            <c:numRef>
              <c:f>Analysis!$CD$41:$CD$44</c:f>
              <c:numCache>
                <c:formatCode>General</c:formatCode>
                <c:ptCount val="4"/>
                <c:pt idx="0">
                  <c:v>0</c:v>
                </c:pt>
                <c:pt idx="1">
                  <c:v>1</c:v>
                </c:pt>
                <c:pt idx="2">
                  <c:v>0</c:v>
                </c:pt>
                <c:pt idx="3">
                  <c:v>4</c:v>
                </c:pt>
              </c:numCache>
            </c:numRef>
          </c:val>
          <c:extLst>
            <c:ext xmlns:c16="http://schemas.microsoft.com/office/drawing/2014/chart" uri="{C3380CC4-5D6E-409C-BE32-E72D297353CC}">
              <c16:uniqueId val="{00000003-A7C0-4DE7-8705-B8AA0135E994}"/>
            </c:ext>
          </c:extLst>
        </c:ser>
        <c:ser>
          <c:idx val="4"/>
          <c:order val="4"/>
          <c:tx>
            <c:strRef>
              <c:f>Analysis!$CE$40</c:f>
              <c:strCache>
                <c:ptCount val="1"/>
                <c:pt idx="0">
                  <c:v>Some documents are now missing</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Analysis!$BZ$41:$BZ$44</c:f>
              <c:strCache>
                <c:ptCount val="4"/>
                <c:pt idx="0">
                  <c:v>Select indicator</c:v>
                </c:pt>
                <c:pt idx="1">
                  <c:v>Select indicator</c:v>
                </c:pt>
                <c:pt idx="2">
                  <c:v>Select indicator</c:v>
                </c:pt>
                <c:pt idx="3">
                  <c:v>4.1:  Number of children (&lt; 5) with confirmed malaria receiving ACT</c:v>
                </c:pt>
              </c:strCache>
            </c:strRef>
          </c:cat>
          <c:val>
            <c:numRef>
              <c:f>Analysis!$CE$41:$CE$44</c:f>
              <c:numCache>
                <c:formatCode>General</c:formatCode>
                <c:ptCount val="4"/>
                <c:pt idx="0">
                  <c:v>0</c:v>
                </c:pt>
                <c:pt idx="1">
                  <c:v>0</c:v>
                </c:pt>
                <c:pt idx="2">
                  <c:v>0</c:v>
                </c:pt>
                <c:pt idx="3">
                  <c:v>2</c:v>
                </c:pt>
              </c:numCache>
            </c:numRef>
          </c:val>
          <c:extLst>
            <c:ext xmlns:c16="http://schemas.microsoft.com/office/drawing/2014/chart" uri="{C3380CC4-5D6E-409C-BE32-E72D297353CC}">
              <c16:uniqueId val="{00000004-A7C0-4DE7-8705-B8AA0135E994}"/>
            </c:ext>
          </c:extLst>
        </c:ser>
        <c:ser>
          <c:idx val="5"/>
          <c:order val="5"/>
          <c:tx>
            <c:strRef>
              <c:f>Analysis!$CF$40</c:f>
              <c:strCache>
                <c:ptCount val="1"/>
                <c:pt idx="0">
                  <c:v>Other</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Analysis!$BZ$41:$BZ$44</c:f>
              <c:strCache>
                <c:ptCount val="4"/>
                <c:pt idx="0">
                  <c:v>Select indicator</c:v>
                </c:pt>
                <c:pt idx="1">
                  <c:v>Select indicator</c:v>
                </c:pt>
                <c:pt idx="2">
                  <c:v>Select indicator</c:v>
                </c:pt>
                <c:pt idx="3">
                  <c:v>4.1:  Number of children (&lt; 5) with confirmed malaria receiving ACT</c:v>
                </c:pt>
              </c:strCache>
            </c:strRef>
          </c:cat>
          <c:val>
            <c:numRef>
              <c:f>Analysis!$CF$41:$CF$44</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5-A7C0-4DE7-8705-B8AA0135E994}"/>
            </c:ext>
          </c:extLst>
        </c:ser>
        <c:dLbls>
          <c:dLblPos val="inEnd"/>
          <c:showLegendKey val="0"/>
          <c:showVal val="1"/>
          <c:showCatName val="0"/>
          <c:showSerName val="0"/>
          <c:showPercent val="0"/>
          <c:showBubbleSize val="0"/>
        </c:dLbls>
        <c:gapWidth val="150"/>
        <c:overlap val="100"/>
        <c:axId val="1002414512"/>
        <c:axId val="1002415824"/>
      </c:barChart>
      <c:catAx>
        <c:axId val="1002414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02415824"/>
        <c:crosses val="autoZero"/>
        <c:auto val="1"/>
        <c:lblAlgn val="ctr"/>
        <c:lblOffset val="100"/>
        <c:noMultiLvlLbl val="0"/>
      </c:catAx>
      <c:valAx>
        <c:axId val="1002415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crossAx val="10024145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77136461037767"/>
          <c:y val="4.715337051457043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4403070799039025E-2"/>
          <c:y val="0.15646077753865903"/>
          <c:w val="0.91975919409626483"/>
          <c:h val="0.66612977108802229"/>
        </c:manualLayout>
      </c:layout>
      <c:barChart>
        <c:barDir val="col"/>
        <c:grouping val="clustered"/>
        <c:varyColors val="0"/>
        <c:ser>
          <c:idx val="0"/>
          <c:order val="0"/>
          <c:tx>
            <c:strRef>
              <c:f>Analysis!$AD$39</c:f>
              <c:strCache>
                <c:ptCount val="1"/>
                <c:pt idx="0">
                  <c:v>Percent of all items present - System Assessment (8 sites)</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[0]!SystemAssessment</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2B00-4C23-B518-703A27F5A566}"/>
            </c:ext>
          </c:extLst>
        </c:ser>
        <c:dLbls>
          <c:showLegendKey val="0"/>
          <c:showVal val="0"/>
          <c:showCatName val="0"/>
          <c:showSerName val="0"/>
          <c:showPercent val="0"/>
          <c:showBubbleSize val="0"/>
        </c:dLbls>
        <c:gapWidth val="219"/>
        <c:overlap val="-27"/>
        <c:axId val="1015815360"/>
        <c:axId val="1015809128"/>
      </c:barChart>
      <c:catAx>
        <c:axId val="10158153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5809128"/>
        <c:crosses val="autoZero"/>
        <c:auto val="1"/>
        <c:lblAlgn val="ctr"/>
        <c:lblOffset val="100"/>
        <c:noMultiLvlLbl val="0"/>
      </c:catAx>
      <c:valAx>
        <c:axId val="101580912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5815360"/>
        <c:crosses val="autoZero"/>
        <c:crossBetween val="between"/>
      </c:valAx>
      <c:spPr>
        <a:no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Analysis!$L$83</c:f>
          <c:strCache>
            <c:ptCount val="1"/>
            <c:pt idx="0">
              <c:v>Cross Checks A &amp; B</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6717423846046791"/>
        </c:manualLayout>
      </c:layout>
      <c:barChart>
        <c:barDir val="col"/>
        <c:grouping val="clustered"/>
        <c:varyColors val="0"/>
        <c:ser>
          <c:idx val="0"/>
          <c:order val="0"/>
          <c:tx>
            <c:strRef>
              <c:f>Analysis!$N$41</c:f>
              <c:strCache>
                <c:ptCount val="1"/>
                <c:pt idx="0">
                  <c:v>A — Malaria case register : Laboratory register
 (quality target = 90%)</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[0]!CrossCheck1</c:f>
              <c:numCache>
                <c:formatCode>0.00</c:formatCode>
                <c:ptCount val="8"/>
                <c:pt idx="0" formatCode="General">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EEFC-418C-9F08-4C2D10024FBD}"/>
            </c:ext>
          </c:extLst>
        </c:ser>
        <c:ser>
          <c:idx val="1"/>
          <c:order val="1"/>
          <c:tx>
            <c:strRef>
              <c:f>Analysis!$O$41</c:f>
              <c:strCache>
                <c:ptCount val="1"/>
                <c:pt idx="0">
                  <c:v>B — Malaria case register : Pharmacy dispensation log 
(quality target = 90%)</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EEFC-418C-9F08-4C2D10024FBD}"/>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Analysis!$L$94</c:f>
              <c:strCache>
                <c:ptCount val="1"/>
                <c:pt idx="0">
                  <c:v>Quality target</c:v>
                </c:pt>
              </c:strCache>
            </c:strRef>
          </c:tx>
          <c:spPr>
            <a:ln w="19050"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Analysis!$L$94</c:f>
              <c:strCache>
                <c:ptCount val="1"/>
                <c:pt idx="0">
                  <c:v>Quality target</c:v>
                </c:pt>
              </c:strCache>
            </c:strRef>
          </c:xVal>
          <c:yVal>
            <c:numRef>
              <c:f>Analysis!$M$94</c:f>
              <c:numCache>
                <c:formatCode>0.0%</c:formatCode>
                <c:ptCount val="1"/>
                <c:pt idx="0">
                  <c:v>0.9</c:v>
                </c:pt>
              </c:numCache>
            </c:numRef>
          </c:yVal>
          <c:smooth val="0"/>
          <c:extLst>
            <c:ext xmlns:c16="http://schemas.microsoft.com/office/drawing/2014/chart" uri="{C3380CC4-5D6E-409C-BE32-E72D297353CC}">
              <c16:uniqueId val="{00000002-EEFC-418C-9F08-4C2D10024FBD}"/>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1"/>
          <c:min val="0"/>
        </c:scaling>
        <c:delete val="0"/>
        <c:axPos val="l"/>
        <c:majorGridlines>
          <c:spPr>
            <a:ln w="9525" cap="flat" cmpd="sng" algn="ctr">
              <a:solidFill>
                <a:schemeClr val="tx1">
                  <a:lumMod val="15000"/>
                  <a:lumOff val="85000"/>
                </a:schemeClr>
              </a:solidFill>
              <a:round/>
            </a:ln>
            <a:effectLst/>
          </c:spPr>
        </c:majorGridlines>
        <c:title>
          <c:tx>
            <c:strRef>
              <c:f>'Dashboard (5)'!$Y$3</c:f>
              <c:strCache>
                <c:ptCount val="1"/>
                <c:pt idx="0">
                  <c:v>Percent</c:v>
                </c:pt>
              </c:strCache>
            </c:strRef>
          </c:tx>
          <c:layout>
            <c:manualLayout>
              <c:xMode val="edge"/>
              <c:yMode val="edge"/>
              <c:x val="8.5033340455192494E-3"/>
              <c:y val="0.34677003661557815"/>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Analysis!$N$69</c:f>
          <c:strCache>
            <c:ptCount val="1"/>
            <c:pt idx="0">
              <c:v>Cross Check C</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9275455568053994"/>
        </c:manualLayout>
      </c:layout>
      <c:barChart>
        <c:barDir val="col"/>
        <c:grouping val="clustered"/>
        <c:varyColors val="0"/>
        <c:ser>
          <c:idx val="0"/>
          <c:order val="0"/>
          <c:tx>
            <c:strRef>
              <c:f>Analysis!$P$41</c:f>
              <c:strCache>
                <c:ptCount val="1"/>
                <c:pt idx="0">
                  <c:v>C — Malaria case register : ACT stock management log
 (quality target:  &gt;=90%, &lt;=110%)</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[0]!CrossCheck3</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42DD-4F07-808E-D2A42F28B767}"/>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1"/>
          <c:tx>
            <c:strRef>
              <c:f>Analysis!$M$80</c:f>
              <c:strCache>
                <c:ptCount val="1"/>
                <c:pt idx="0">
                  <c:v>Upper quality limit</c:v>
                </c:pt>
              </c:strCache>
            </c:strRef>
          </c:tx>
          <c:spPr>
            <a:ln w="28575" cap="rnd">
              <a:solidFill>
                <a:schemeClr val="accent3"/>
              </a:solidFill>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Analysis!$M$80</c:f>
              <c:strCache>
                <c:ptCount val="1"/>
                <c:pt idx="0">
                  <c:v>Upper quality limit</c:v>
                </c:pt>
              </c:strCache>
            </c:strRef>
          </c:xVal>
          <c:yVal>
            <c:numRef>
              <c:f>Analysis!$N$80</c:f>
              <c:numCache>
                <c:formatCode>0.00%</c:formatCode>
                <c:ptCount val="1"/>
                <c:pt idx="0">
                  <c:v>1.1000000000000001</c:v>
                </c:pt>
              </c:numCache>
            </c:numRef>
          </c:yVal>
          <c:smooth val="0"/>
          <c:extLst>
            <c:ext xmlns:c16="http://schemas.microsoft.com/office/drawing/2014/chart" uri="{C3380CC4-5D6E-409C-BE32-E72D297353CC}">
              <c16:uniqueId val="{00000001-42DD-4F07-808E-D2A42F28B767}"/>
            </c:ext>
          </c:extLst>
        </c:ser>
        <c:ser>
          <c:idx val="3"/>
          <c:order val="2"/>
          <c:tx>
            <c:strRef>
              <c:f>Analysis!$M$81</c:f>
              <c:strCache>
                <c:ptCount val="1"/>
                <c:pt idx="0">
                  <c:v>Lower quality limit</c:v>
                </c:pt>
              </c:strCache>
            </c:strRef>
          </c:tx>
          <c:spPr>
            <a:ln w="28575" cap="rnd">
              <a:solidFill>
                <a:schemeClr val="accent4"/>
              </a:solidFill>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Analysis!$M$81</c:f>
              <c:strCache>
                <c:ptCount val="1"/>
                <c:pt idx="0">
                  <c:v>Lower quality limit</c:v>
                </c:pt>
              </c:strCache>
            </c:strRef>
          </c:xVal>
          <c:yVal>
            <c:numRef>
              <c:f>Analysis!$N$81</c:f>
              <c:numCache>
                <c:formatCode>0.00%</c:formatCode>
                <c:ptCount val="1"/>
                <c:pt idx="0">
                  <c:v>0.9</c:v>
                </c:pt>
              </c:numCache>
            </c:numRef>
          </c:yVal>
          <c:smooth val="0"/>
          <c:extLst>
            <c:ext xmlns:c16="http://schemas.microsoft.com/office/drawing/2014/chart" uri="{C3380CC4-5D6E-409C-BE32-E72D297353CC}">
              <c16:uniqueId val="{00000002-42DD-4F07-808E-D2A42F28B767}"/>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(5)'!$Y$3</c:f>
              <c:strCache>
                <c:ptCount val="1"/>
                <c:pt idx="0">
                  <c:v>Percent</c:v>
                </c:pt>
              </c:strCache>
            </c:strRef>
          </c:tx>
          <c:layout>
            <c:manualLayout>
              <c:xMode val="edge"/>
              <c:yMode val="edge"/>
              <c:x val="8.5033340455192494E-3"/>
              <c:y val="0.4126182227221597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layout>
        <c:manualLayout>
          <c:xMode val="edge"/>
          <c:yMode val="edge"/>
          <c:x val="0.30987637461034417"/>
          <c:y val="0.82999865016872898"/>
          <c:w val="0.39252910757716769"/>
          <c:h val="0.15857277840269965"/>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layout>
        <c:manualLayout>
          <c:xMode val="edge"/>
          <c:yMode val="edge"/>
          <c:x val="0.2575052483559474"/>
          <c:y val="2.912620723050722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Analysis!$B$167</c:f>
              <c:strCache>
                <c:ptCount val="1"/>
                <c:pt idx="0">
                  <c:v>-</c:v>
                </c:pt>
              </c:strCache>
            </c:strRef>
          </c:tx>
          <c:spPr>
            <a:ln w="28575" cap="rnd">
              <a:solidFill>
                <a:schemeClr val="accent1"/>
              </a:solidFill>
              <a:round/>
            </a:ln>
            <a:effectLst/>
          </c:spPr>
          <c:marker>
            <c:symbol val="none"/>
          </c:marker>
          <c:cat>
            <c:strRef>
              <c:f>Analysis!$A$168:$A$171</c:f>
              <c:strCache>
                <c:ptCount val="4"/>
                <c:pt idx="0">
                  <c:v>-</c:v>
                </c:pt>
                <c:pt idx="1">
                  <c:v>-</c:v>
                </c:pt>
                <c:pt idx="2">
                  <c:v>-</c:v>
                </c:pt>
                <c:pt idx="3">
                  <c:v>-</c:v>
                </c:pt>
              </c:strCache>
            </c:strRef>
          </c:cat>
          <c:val>
            <c:numRef>
              <c:f>Analysis!$B$168:$B$171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58AD-4A37-910C-729089B00F7D}"/>
            </c:ext>
          </c:extLst>
        </c:ser>
        <c:ser>
          <c:idx val="1"/>
          <c:order val="1"/>
          <c:tx>
            <c:strRef>
              <c:f>Analysis!$C$167</c:f>
              <c:strCache>
                <c:ptCount val="1"/>
                <c:pt idx="0">
                  <c:v>-</c:v>
                </c:pt>
              </c:strCache>
            </c:strRef>
          </c:tx>
          <c:spPr>
            <a:ln w="28575" cap="rnd">
              <a:solidFill>
                <a:schemeClr val="accent2"/>
              </a:solidFill>
              <a:round/>
            </a:ln>
            <a:effectLst/>
          </c:spPr>
          <c:marker>
            <c:symbol val="none"/>
          </c:marker>
          <c:cat>
            <c:strRef>
              <c:f>Analysis!$A$168:$A$171</c:f>
              <c:strCache>
                <c:ptCount val="4"/>
                <c:pt idx="0">
                  <c:v>-</c:v>
                </c:pt>
                <c:pt idx="1">
                  <c:v>-</c:v>
                </c:pt>
                <c:pt idx="2">
                  <c:v>-</c:v>
                </c:pt>
                <c:pt idx="3">
                  <c:v>-</c:v>
                </c:pt>
              </c:strCache>
            </c:strRef>
          </c:cat>
          <c:val>
            <c:numRef>
              <c:f>Analysis!$C$168:$C$171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1-58AD-4A37-910C-729089B00F7D}"/>
            </c:ext>
          </c:extLst>
        </c:ser>
        <c:ser>
          <c:idx val="2"/>
          <c:order val="2"/>
          <c:tx>
            <c:strRef>
              <c:f>Analysis!$D$167</c:f>
              <c:strCache>
                <c:ptCount val="1"/>
                <c:pt idx="0">
                  <c:v>-</c:v>
                </c:pt>
              </c:strCache>
            </c:strRef>
          </c:tx>
          <c:spPr>
            <a:ln w="28575" cap="rnd">
              <a:solidFill>
                <a:schemeClr val="accent3"/>
              </a:solidFill>
              <a:round/>
            </a:ln>
            <a:effectLst/>
          </c:spPr>
          <c:marker>
            <c:symbol val="none"/>
          </c:marker>
          <c:cat>
            <c:strRef>
              <c:f>Analysis!$A$168:$A$171</c:f>
              <c:strCache>
                <c:ptCount val="4"/>
                <c:pt idx="0">
                  <c:v>-</c:v>
                </c:pt>
                <c:pt idx="1">
                  <c:v>-</c:v>
                </c:pt>
                <c:pt idx="2">
                  <c:v>-</c:v>
                </c:pt>
                <c:pt idx="3">
                  <c:v>-</c:v>
                </c:pt>
              </c:strCache>
            </c:strRef>
          </c:cat>
          <c:val>
            <c:numRef>
              <c:f>Analysis!$D$168:$D$171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5131-4E78-8A86-381FC954E47F}"/>
            </c:ext>
          </c:extLst>
        </c:ser>
        <c:ser>
          <c:idx val="3"/>
          <c:order val="3"/>
          <c:tx>
            <c:strRef>
              <c:f>Analysis!$E$167</c:f>
              <c:strCache>
                <c:ptCount val="1"/>
                <c:pt idx="0">
                  <c:v>-</c:v>
                </c:pt>
              </c:strCache>
            </c:strRef>
          </c:tx>
          <c:spPr>
            <a:ln w="28575" cap="rnd">
              <a:solidFill>
                <a:schemeClr val="accent4"/>
              </a:solidFill>
              <a:round/>
            </a:ln>
            <a:effectLst/>
          </c:spPr>
          <c:marker>
            <c:symbol val="none"/>
          </c:marker>
          <c:cat>
            <c:strRef>
              <c:f>Analysis!$A$168:$A$171</c:f>
              <c:strCache>
                <c:ptCount val="4"/>
                <c:pt idx="0">
                  <c:v>-</c:v>
                </c:pt>
                <c:pt idx="1">
                  <c:v>-</c:v>
                </c:pt>
                <c:pt idx="2">
                  <c:v>-</c:v>
                </c:pt>
                <c:pt idx="3">
                  <c:v>-</c:v>
                </c:pt>
              </c:strCache>
            </c:strRef>
          </c:cat>
          <c:val>
            <c:numRef>
              <c:f>Analysis!$E$168:$E$171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1-5131-4E78-8A86-381FC954E47F}"/>
            </c:ext>
          </c:extLst>
        </c:ser>
        <c:ser>
          <c:idx val="4"/>
          <c:order val="4"/>
          <c:tx>
            <c:strRef>
              <c:f>Analysis!$F$167</c:f>
              <c:strCache>
                <c:ptCount val="1"/>
                <c:pt idx="0">
                  <c:v>-</c:v>
                </c:pt>
              </c:strCache>
            </c:strRef>
          </c:tx>
          <c:spPr>
            <a:ln w="28575" cap="rnd">
              <a:solidFill>
                <a:schemeClr val="accent5"/>
              </a:solidFill>
              <a:round/>
            </a:ln>
            <a:effectLst/>
          </c:spPr>
          <c:marker>
            <c:symbol val="none"/>
          </c:marker>
          <c:cat>
            <c:strRef>
              <c:f>Analysis!$A$168:$A$171</c:f>
              <c:strCache>
                <c:ptCount val="4"/>
                <c:pt idx="0">
                  <c:v>-</c:v>
                </c:pt>
                <c:pt idx="1">
                  <c:v>-</c:v>
                </c:pt>
                <c:pt idx="2">
                  <c:v>-</c:v>
                </c:pt>
                <c:pt idx="3">
                  <c:v>-</c:v>
                </c:pt>
              </c:strCache>
            </c:strRef>
          </c:cat>
          <c:val>
            <c:numRef>
              <c:f>Analysis!$F$168:$F$171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2-5131-4E78-8A86-381FC954E47F}"/>
            </c:ext>
          </c:extLst>
        </c:ser>
        <c:ser>
          <c:idx val="5"/>
          <c:order val="5"/>
          <c:tx>
            <c:strRef>
              <c:f>Analysis!$G$167</c:f>
              <c:strCache>
                <c:ptCount val="1"/>
                <c:pt idx="0">
                  <c:v>-</c:v>
                </c:pt>
              </c:strCache>
            </c:strRef>
          </c:tx>
          <c:spPr>
            <a:ln w="28575" cap="rnd">
              <a:solidFill>
                <a:schemeClr val="accent6"/>
              </a:solidFill>
              <a:round/>
            </a:ln>
            <a:effectLst/>
          </c:spPr>
          <c:marker>
            <c:symbol val="none"/>
          </c:marker>
          <c:cat>
            <c:strRef>
              <c:f>Analysis!$A$168:$A$171</c:f>
              <c:strCache>
                <c:ptCount val="4"/>
                <c:pt idx="0">
                  <c:v>-</c:v>
                </c:pt>
                <c:pt idx="1">
                  <c:v>-</c:v>
                </c:pt>
                <c:pt idx="2">
                  <c:v>-</c:v>
                </c:pt>
                <c:pt idx="3">
                  <c:v>-</c:v>
                </c:pt>
              </c:strCache>
            </c:strRef>
          </c:cat>
          <c:val>
            <c:numRef>
              <c:f>Analysis!$G$168:$G$171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3-5131-4E78-8A86-381FC954E47F}"/>
            </c:ext>
          </c:extLst>
        </c:ser>
        <c:ser>
          <c:idx val="6"/>
          <c:order val="6"/>
          <c:tx>
            <c:strRef>
              <c:f>Analysis!$H$167</c:f>
              <c:strCache>
                <c:ptCount val="1"/>
                <c:pt idx="0">
                  <c:v>-</c:v>
                </c:pt>
              </c:strCache>
            </c:strRef>
          </c:tx>
          <c:spPr>
            <a:ln w="28575" cap="rnd">
              <a:solidFill>
                <a:schemeClr val="accent1">
                  <a:lumMod val="60000"/>
                </a:schemeClr>
              </a:solidFill>
              <a:round/>
            </a:ln>
            <a:effectLst/>
          </c:spPr>
          <c:marker>
            <c:symbol val="none"/>
          </c:marker>
          <c:cat>
            <c:strRef>
              <c:f>Analysis!$A$168:$A$171</c:f>
              <c:strCache>
                <c:ptCount val="4"/>
                <c:pt idx="0">
                  <c:v>-</c:v>
                </c:pt>
                <c:pt idx="1">
                  <c:v>-</c:v>
                </c:pt>
                <c:pt idx="2">
                  <c:v>-</c:v>
                </c:pt>
                <c:pt idx="3">
                  <c:v>-</c:v>
                </c:pt>
              </c:strCache>
            </c:strRef>
          </c:cat>
          <c:val>
            <c:numRef>
              <c:f>Analysis!$H$168:$H$171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4-5131-4E78-8A86-381FC954E47F}"/>
            </c:ext>
          </c:extLst>
        </c:ser>
        <c:ser>
          <c:idx val="7"/>
          <c:order val="7"/>
          <c:tx>
            <c:strRef>
              <c:f>Analysis!$I$167</c:f>
              <c:strCache>
                <c:ptCount val="1"/>
                <c:pt idx="0">
                  <c:v>-</c:v>
                </c:pt>
              </c:strCache>
            </c:strRef>
          </c:tx>
          <c:spPr>
            <a:ln w="28575" cap="rnd">
              <a:solidFill>
                <a:schemeClr val="accent2">
                  <a:lumMod val="60000"/>
                </a:schemeClr>
              </a:solidFill>
              <a:round/>
            </a:ln>
            <a:effectLst/>
          </c:spPr>
          <c:marker>
            <c:symbol val="none"/>
          </c:marker>
          <c:cat>
            <c:strRef>
              <c:f>Analysis!$A$168:$A$171</c:f>
              <c:strCache>
                <c:ptCount val="4"/>
                <c:pt idx="0">
                  <c:v>-</c:v>
                </c:pt>
                <c:pt idx="1">
                  <c:v>-</c:v>
                </c:pt>
                <c:pt idx="2">
                  <c:v>-</c:v>
                </c:pt>
                <c:pt idx="3">
                  <c:v>-</c:v>
                </c:pt>
              </c:strCache>
            </c:strRef>
          </c:cat>
          <c:val>
            <c:numRef>
              <c:f>Analysis!$I$168:$I$171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5-5131-4E78-8A86-381FC954E47F}"/>
            </c:ext>
          </c:extLst>
        </c:ser>
        <c:dLbls>
          <c:showLegendKey val="0"/>
          <c:showVal val="0"/>
          <c:showCatName val="0"/>
          <c:showSerName val="0"/>
          <c:showPercent val="0"/>
          <c:showBubbleSize val="0"/>
        </c:dLbls>
        <c:smooth val="0"/>
        <c:axId val="881377128"/>
        <c:axId val="881373848"/>
      </c:lineChart>
      <c:catAx>
        <c:axId val="881377128"/>
        <c:scaling>
          <c:orientation val="minMax"/>
        </c:scaling>
        <c:delete val="0"/>
        <c:axPos val="b"/>
        <c:numFmt formatCode="[$-409]mmm\-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1373848"/>
        <c:crosses val="autoZero"/>
        <c:auto val="1"/>
        <c:lblAlgn val="ctr"/>
        <c:lblOffset val="100"/>
        <c:noMultiLvlLbl val="0"/>
      </c:catAx>
      <c:valAx>
        <c:axId val="881373848"/>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(5)'!$Y$4</c:f>
              <c:strCache>
                <c:ptCount val="1"/>
                <c:pt idx="0">
                  <c:v>Monthly indicator value</c:v>
                </c:pt>
              </c:strCache>
            </c:strRef>
          </c:tx>
          <c:layout>
            <c:manualLayout>
              <c:xMode val="edge"/>
              <c:yMode val="edge"/>
              <c:x val="5.3126727533721356E-3"/>
              <c:y val="0.27498252099937293"/>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881377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Analysis!$D$69</c:f>
          <c:strCache>
            <c:ptCount val="1"/>
            <c:pt idx="0">
              <c:v>1. Select type:  Select indicator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4106058756830816"/>
        </c:manualLayout>
      </c:layout>
      <c:barChart>
        <c:barDir val="col"/>
        <c:grouping val="clustered"/>
        <c:varyColors val="0"/>
        <c:ser>
          <c:idx val="0"/>
          <c:order val="0"/>
          <c:tx>
            <c:strRef>
              <c:f>Analysis!$D$70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[0]!Accuracy11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0BB7-4D9D-8D69-AE7E8E8168E4}"/>
            </c:ext>
          </c:extLst>
        </c:ser>
        <c:ser>
          <c:idx val="1"/>
          <c:order val="1"/>
          <c:tx>
            <c:strRef>
              <c:f>Analysis!$E$70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[0]!Accuracy12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0BB7-4D9D-8D69-AE7E8E8168E4}"/>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Analysis!$D$38</c:f>
              <c:numCache>
                <c:formatCode>0%</c:formatCode>
                <c:ptCount val="1"/>
                <c:pt idx="0">
                  <c:v>1.25</c:v>
                </c:pt>
              </c:numCache>
            </c:numRef>
          </c:yVal>
          <c:smooth val="0"/>
          <c:extLst>
            <c:ext xmlns:c16="http://schemas.microsoft.com/office/drawing/2014/chart" uri="{C3380CC4-5D6E-409C-BE32-E72D297353CC}">
              <c16:uniqueId val="{00000002-0BB7-4D9D-8D69-AE7E8E8168E4}"/>
            </c:ext>
          </c:extLst>
        </c:ser>
        <c:ser>
          <c:idx val="3"/>
          <c:order val="3"/>
          <c:tx>
            <c:strRef>
              <c:f>Analysis!$B$67</c:f>
              <c:strCache>
                <c:ptCount val="1"/>
                <c:pt idx="0">
                  <c:v>Lower quality limit</c:v>
                </c:pt>
              </c:strCache>
            </c:strRef>
          </c:tx>
          <c:spPr>
            <a:ln w="28575" cap="rnd">
              <a:solidFill>
                <a:schemeClr val="bg1">
                  <a:lumMod val="7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Analysis!$C$37</c:f>
              <c:strCache>
                <c:ptCount val="1"/>
                <c:pt idx="0">
                  <c:v>Quality limits</c:v>
                </c:pt>
              </c:strCache>
            </c:strRef>
          </c:xVal>
          <c:yVal>
            <c:numRef>
              <c:f>Analysis!$E$38</c:f>
              <c:numCache>
                <c:formatCode>0%</c:formatCode>
                <c:ptCount val="1"/>
                <c:pt idx="0">
                  <c:v>0.75</c:v>
                </c:pt>
              </c:numCache>
            </c:numRef>
          </c:yVal>
          <c:smooth val="0"/>
          <c:extLst>
            <c:ext xmlns:c16="http://schemas.microsoft.com/office/drawing/2014/chart" uri="{C3380CC4-5D6E-409C-BE32-E72D297353CC}">
              <c16:uniqueId val="{00000003-0BB7-4D9D-8D69-AE7E8E8168E4}"/>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Analysis!$F$69</c:f>
          <c:strCache>
            <c:ptCount val="1"/>
            <c:pt idx="0">
              <c:v>2. Select type:  Select indicator 
(quality target: &gt;=90%, &lt;=110%)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41034591519374286"/>
        </c:manualLayout>
      </c:layout>
      <c:barChart>
        <c:barDir val="col"/>
        <c:grouping val="clustered"/>
        <c:varyColors val="0"/>
        <c:ser>
          <c:idx val="0"/>
          <c:order val="0"/>
          <c:tx>
            <c:strRef>
              <c:f>Analysis!$F$70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[0]!Accuracy21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23C1-4EDB-B0B0-66B3A37AB82A}"/>
            </c:ext>
          </c:extLst>
        </c:ser>
        <c:ser>
          <c:idx val="1"/>
          <c:order val="1"/>
          <c:tx>
            <c:strRef>
              <c:f>Analysis!$G$70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[0]!Accuracy22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23C1-4EDB-B0B0-66B3A37AB82A}"/>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Analysis!$F$38</c:f>
              <c:numCache>
                <c:formatCode>0%</c:formatCode>
                <c:ptCount val="1"/>
                <c:pt idx="0">
                  <c:v>1.1000000000000001</c:v>
                </c:pt>
              </c:numCache>
            </c:numRef>
          </c:yVal>
          <c:smooth val="0"/>
          <c:extLst>
            <c:ext xmlns:c16="http://schemas.microsoft.com/office/drawing/2014/chart" uri="{C3380CC4-5D6E-409C-BE32-E72D297353CC}">
              <c16:uniqueId val="{00000002-23C1-4EDB-B0B0-66B3A37AB82A}"/>
            </c:ext>
          </c:extLst>
        </c:ser>
        <c:ser>
          <c:idx val="3"/>
          <c:order val="3"/>
          <c:tx>
            <c:strRef>
              <c:f>Analysis!$B$67</c:f>
              <c:strCache>
                <c:ptCount val="1"/>
                <c:pt idx="0">
                  <c:v>Lower quality limit</c:v>
                </c:pt>
              </c:strCache>
            </c:strRef>
          </c:tx>
          <c:spPr>
            <a:ln w="28575" cap="rnd">
              <a:solidFill>
                <a:schemeClr val="bg1">
                  <a:lumMod val="6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yVal>
            <c:numRef>
              <c:f>Analysis!$G$38</c:f>
              <c:numCache>
                <c:formatCode>0%</c:formatCode>
                <c:ptCount val="1"/>
                <c:pt idx="0">
                  <c:v>0.9</c:v>
                </c:pt>
              </c:numCache>
            </c:numRef>
          </c:yVal>
          <c:smooth val="0"/>
          <c:extLst>
            <c:ext xmlns:c16="http://schemas.microsoft.com/office/drawing/2014/chart" uri="{C3380CC4-5D6E-409C-BE32-E72D297353CC}">
              <c16:uniqueId val="{00000003-23C1-4EDB-B0B0-66B3A37AB82A}"/>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Analysis!$H$69</c:f>
          <c:strCache>
            <c:ptCount val="1"/>
            <c:pt idx="0">
              <c:v>3. Select type:  Select indicator 
(quality target: &gt;=85%, &lt;=115%)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39152248844550158"/>
        </c:manualLayout>
      </c:layout>
      <c:barChart>
        <c:barDir val="col"/>
        <c:grouping val="clustered"/>
        <c:varyColors val="0"/>
        <c:ser>
          <c:idx val="0"/>
          <c:order val="0"/>
          <c:tx>
            <c:strRef>
              <c:f>Analysis!$H$70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[0]!Accuracy31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D889-49C5-8C05-E717A20296E7}"/>
            </c:ext>
          </c:extLst>
        </c:ser>
        <c:ser>
          <c:idx val="1"/>
          <c:order val="1"/>
          <c:tx>
            <c:strRef>
              <c:f>Analysis!$I$70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[0]!Accuracy32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D889-49C5-8C05-E717A20296E7}"/>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Analysis!$H$38</c:f>
              <c:numCache>
                <c:formatCode>0%</c:formatCode>
                <c:ptCount val="1"/>
                <c:pt idx="0">
                  <c:v>1.1499999999999999</c:v>
                </c:pt>
              </c:numCache>
            </c:numRef>
          </c:yVal>
          <c:smooth val="0"/>
          <c:extLst>
            <c:ext xmlns:c16="http://schemas.microsoft.com/office/drawing/2014/chart" uri="{C3380CC4-5D6E-409C-BE32-E72D297353CC}">
              <c16:uniqueId val="{00000002-D889-49C5-8C05-E717A20296E7}"/>
            </c:ext>
          </c:extLst>
        </c:ser>
        <c:ser>
          <c:idx val="3"/>
          <c:order val="3"/>
          <c:tx>
            <c:strRef>
              <c:f>Analysis!$B$67</c:f>
              <c:strCache>
                <c:ptCount val="1"/>
                <c:pt idx="0">
                  <c:v>Lower quality limit</c:v>
                </c:pt>
              </c:strCache>
            </c:strRef>
          </c:tx>
          <c:spPr>
            <a:ln w="28575" cap="rnd">
              <a:solidFill>
                <a:schemeClr val="bg1">
                  <a:lumMod val="6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yVal>
            <c:numRef>
              <c:f>Analysis!$I$38</c:f>
              <c:numCache>
                <c:formatCode>0%</c:formatCode>
                <c:ptCount val="1"/>
                <c:pt idx="0">
                  <c:v>0.85</c:v>
                </c:pt>
              </c:numCache>
            </c:numRef>
          </c:yVal>
          <c:smooth val="0"/>
          <c:extLst>
            <c:ext xmlns:c16="http://schemas.microsoft.com/office/drawing/2014/chart" uri="{C3380CC4-5D6E-409C-BE32-E72D297353CC}">
              <c16:uniqueId val="{00000003-D889-49C5-8C05-E717A20296E7}"/>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Analysis!$J$69</c:f>
          <c:strCache>
            <c:ptCount val="1"/>
            <c:pt idx="0">
              <c:v>4. Malaria_treatment:  4.1:  Number of children (&lt; 5) with confirmed malaria receiving ACT 
(quality target: &gt;=80%, &lt;=120%)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39810567882958781"/>
        </c:manualLayout>
      </c:layout>
      <c:barChart>
        <c:barDir val="col"/>
        <c:grouping val="clustered"/>
        <c:varyColors val="0"/>
        <c:ser>
          <c:idx val="0"/>
          <c:order val="0"/>
          <c:tx>
            <c:strRef>
              <c:f>Analysis!$J$41</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[0]!Accuracy41</c:f>
              <c:numCache>
                <c:formatCode>0.00</c:formatCode>
                <c:ptCount val="8"/>
                <c:pt idx="0">
                  <c:v>0.93179469109701663</c:v>
                </c:pt>
                <c:pt idx="1">
                  <c:v>0.94534231200897867</c:v>
                </c:pt>
                <c:pt idx="2">
                  <c:v>0.95376602564102564</c:v>
                </c:pt>
                <c:pt idx="3">
                  <c:v>0.87944444444444458</c:v>
                </c:pt>
                <c:pt idx="4">
                  <c:v>0.87944444444444458</c:v>
                </c:pt>
                <c:pt idx="5">
                  <c:v>0</c:v>
                </c:pt>
                <c:pt idx="6">
                  <c:v>0</c:v>
                </c:pt>
                <c:pt idx="7">
                  <c:v>0</c:v>
                </c:pt>
              </c:numCache>
            </c:numRef>
          </c:val>
          <c:extLst>
            <c:ext xmlns:c16="http://schemas.microsoft.com/office/drawing/2014/chart" uri="{C3380CC4-5D6E-409C-BE32-E72D297353CC}">
              <c16:uniqueId val="{00000000-1B95-4DAF-94B9-DBF013B8FF18}"/>
            </c:ext>
          </c:extLst>
        </c:ser>
        <c:ser>
          <c:idx val="1"/>
          <c:order val="1"/>
          <c:tx>
            <c:strRef>
              <c:f>Analysis!$K$41</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[0]!Accuracy42</c:f>
              <c:numCache>
                <c:formatCode>0.00</c:formatCode>
                <c:ptCount val="8"/>
                <c:pt idx="0">
                  <c:v>0.87230188097440642</c:v>
                </c:pt>
                <c:pt idx="1">
                  <c:v>0.97192749778956677</c:v>
                </c:pt>
                <c:pt idx="2">
                  <c:v>0.97596457938013914</c:v>
                </c:pt>
                <c:pt idx="3">
                  <c:v>0.94372294372294363</c:v>
                </c:pt>
                <c:pt idx="4">
                  <c:v>0.94372294372294363</c:v>
                </c:pt>
                <c:pt idx="5">
                  <c:v>0</c:v>
                </c:pt>
                <c:pt idx="6">
                  <c:v>0</c:v>
                </c:pt>
                <c:pt idx="7">
                  <c:v>0</c:v>
                </c:pt>
              </c:numCache>
            </c:numRef>
          </c:val>
          <c:extLst>
            <c:ext xmlns:c16="http://schemas.microsoft.com/office/drawing/2014/chart" uri="{C3380CC4-5D6E-409C-BE32-E72D297353CC}">
              <c16:uniqueId val="{00000001-1B95-4DAF-94B9-DBF013B8FF18}"/>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Analysis!$J$38</c:f>
              <c:numCache>
                <c:formatCode>0%</c:formatCode>
                <c:ptCount val="1"/>
                <c:pt idx="0">
                  <c:v>1.2</c:v>
                </c:pt>
              </c:numCache>
            </c:numRef>
          </c:yVal>
          <c:smooth val="0"/>
          <c:extLst>
            <c:ext xmlns:c16="http://schemas.microsoft.com/office/drawing/2014/chart" uri="{C3380CC4-5D6E-409C-BE32-E72D297353CC}">
              <c16:uniqueId val="{00000002-1B95-4DAF-94B9-DBF013B8FF18}"/>
            </c:ext>
          </c:extLst>
        </c:ser>
        <c:ser>
          <c:idx val="3"/>
          <c:order val="3"/>
          <c:tx>
            <c:strRef>
              <c:f>Analysis!$B$67</c:f>
              <c:strCache>
                <c:ptCount val="1"/>
                <c:pt idx="0">
                  <c:v>Lower quality limit</c:v>
                </c:pt>
              </c:strCache>
            </c:strRef>
          </c:tx>
          <c:spPr>
            <a:ln w="28575" cap="rnd">
              <a:solidFill>
                <a:schemeClr val="bg1">
                  <a:lumMod val="7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yVal>
            <c:numRef>
              <c:f>Analysis!$K$38</c:f>
              <c:numCache>
                <c:formatCode>0%</c:formatCode>
                <c:ptCount val="1"/>
                <c:pt idx="0">
                  <c:v>0.8</c:v>
                </c:pt>
              </c:numCache>
            </c:numRef>
          </c:yVal>
          <c:smooth val="0"/>
          <c:extLst>
            <c:ext xmlns:c16="http://schemas.microsoft.com/office/drawing/2014/chart" uri="{C3380CC4-5D6E-409C-BE32-E72D297353CC}">
              <c16:uniqueId val="{00000003-1B95-4DAF-94B9-DBF013B8FF18}"/>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Analysis!$D$69</c:f>
          <c:strCache>
            <c:ptCount val="1"/>
            <c:pt idx="0">
              <c:v>1. Select type:  Select indicator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4106058756830816"/>
        </c:manualLayout>
      </c:layout>
      <c:barChart>
        <c:barDir val="col"/>
        <c:grouping val="clustered"/>
        <c:varyColors val="0"/>
        <c:ser>
          <c:idx val="0"/>
          <c:order val="0"/>
          <c:tx>
            <c:strRef>
              <c:f>Analysis!$D$70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[0]!Accuracy11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5BC0-4BB8-8C9F-8327155C1867}"/>
            </c:ext>
          </c:extLst>
        </c:ser>
        <c:ser>
          <c:idx val="1"/>
          <c:order val="1"/>
          <c:tx>
            <c:strRef>
              <c:f>Analysis!$E$70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[0]!Accuracy12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5BC0-4BB8-8C9F-8327155C1867}"/>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Analysis!$D$38</c:f>
              <c:numCache>
                <c:formatCode>0%</c:formatCode>
                <c:ptCount val="1"/>
                <c:pt idx="0">
                  <c:v>1.25</c:v>
                </c:pt>
              </c:numCache>
            </c:numRef>
          </c:yVal>
          <c:smooth val="0"/>
          <c:extLst>
            <c:ext xmlns:c16="http://schemas.microsoft.com/office/drawing/2014/chart" uri="{C3380CC4-5D6E-409C-BE32-E72D297353CC}">
              <c16:uniqueId val="{00000002-5BC0-4BB8-8C9F-8327155C1867}"/>
            </c:ext>
          </c:extLst>
        </c:ser>
        <c:ser>
          <c:idx val="3"/>
          <c:order val="3"/>
          <c:tx>
            <c:strRef>
              <c:f>Analysis!$B$67</c:f>
              <c:strCache>
                <c:ptCount val="1"/>
                <c:pt idx="0">
                  <c:v>Lower quality limit</c:v>
                </c:pt>
              </c:strCache>
            </c:strRef>
          </c:tx>
          <c:spPr>
            <a:ln w="28575" cap="rnd">
              <a:solidFill>
                <a:schemeClr val="bg1">
                  <a:lumMod val="7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Analysis!$C$37</c:f>
              <c:strCache>
                <c:ptCount val="1"/>
                <c:pt idx="0">
                  <c:v>Quality limits</c:v>
                </c:pt>
              </c:strCache>
            </c:strRef>
          </c:xVal>
          <c:yVal>
            <c:numRef>
              <c:f>Analysis!$E$38</c:f>
              <c:numCache>
                <c:formatCode>0%</c:formatCode>
                <c:ptCount val="1"/>
                <c:pt idx="0">
                  <c:v>0.75</c:v>
                </c:pt>
              </c:numCache>
            </c:numRef>
          </c:yVal>
          <c:smooth val="0"/>
          <c:extLst>
            <c:ext xmlns:c16="http://schemas.microsoft.com/office/drawing/2014/chart" uri="{C3380CC4-5D6E-409C-BE32-E72D297353CC}">
              <c16:uniqueId val="{00000003-5BC0-4BB8-8C9F-8327155C1867}"/>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Analysis!$D$69</c:f>
          <c:strCache>
            <c:ptCount val="1"/>
            <c:pt idx="0">
              <c:v>1. Select type:  Select indicator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421101604829267E-2"/>
          <c:y val="0.21585657370517927"/>
          <c:w val="0.86271216097987735"/>
          <c:h val="0.60058412021206509"/>
        </c:manualLayout>
      </c:layout>
      <c:barChart>
        <c:barDir val="col"/>
        <c:grouping val="clustered"/>
        <c:varyColors val="0"/>
        <c:ser>
          <c:idx val="2"/>
          <c:order val="0"/>
          <c:tx>
            <c:strRef>
              <c:f>Analysis!$D$70</c:f>
              <c:strCache>
                <c:ptCount val="1"/>
                <c:pt idx="0">
                  <c:v>VF Monthly Report</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Analysis!$D$71:$D$78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C259-426A-BE13-4919EED4AA8E}"/>
            </c:ext>
          </c:extLst>
        </c:ser>
        <c:ser>
          <c:idx val="3"/>
          <c:order val="1"/>
          <c:tx>
            <c:strRef>
              <c:f>Analysis!$E$70</c:f>
              <c:strCache>
                <c:ptCount val="1"/>
                <c:pt idx="0">
                  <c:v>VF HMIS</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Analysis!$E$71:$E$78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C259-426A-BE13-4919EED4AA8E}"/>
            </c:ext>
          </c:extLst>
        </c:ser>
        <c:dLbls>
          <c:showLegendKey val="0"/>
          <c:showVal val="0"/>
          <c:showCatName val="0"/>
          <c:showSerName val="0"/>
          <c:showPercent val="0"/>
          <c:showBubbleSize val="0"/>
        </c:dLbls>
        <c:gapWidth val="219"/>
        <c:axId val="941202776"/>
        <c:axId val="941202120"/>
      </c:barChart>
      <c:catAx>
        <c:axId val="941202776"/>
        <c:scaling>
          <c:orientation val="minMax"/>
        </c:scaling>
        <c:delete val="0"/>
        <c:axPos val="b"/>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(5)'!$Y$2</c:f>
              <c:strCache>
                <c:ptCount val="1"/>
                <c:pt idx="0">
                  <c:v>Number of health facilities</c:v>
                </c:pt>
              </c:strCache>
            </c:strRef>
          </c:tx>
          <c:layout>
            <c:manualLayout>
              <c:xMode val="edge"/>
              <c:yMode val="edge"/>
              <c:x val="1.9298076209710077E-2"/>
              <c:y val="0.28932804216206043"/>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layout>
        <c:manualLayout>
          <c:xMode val="edge"/>
          <c:yMode val="edge"/>
          <c:x val="0.3360553379248164"/>
          <c:y val="0.90701163848542832"/>
          <c:w val="0.33390701158866559"/>
          <c:h val="7.0508834577932028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ln>
      <a:solidFill>
        <a:schemeClr val="dk1"/>
      </a:solidFill>
    </a:ln>
  </c:spPr>
  <c:txPr>
    <a:bodyPr/>
    <a:lstStyle/>
    <a:p>
      <a:pPr>
        <a:defRPr/>
      </a:pPr>
      <a:endParaRPr lang="en-US"/>
    </a:p>
  </c:txPr>
  <c:printSettings>
    <c:headerFooter/>
    <c:pageMargins b="0.75" l="0.7" r="0.7" t="0.75" header="0.3" footer="0.3"/>
    <c:pageSetup/>
  </c:printSettings>
</c:chartSpace>
</file>

<file path=xl/charts/chart2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Analysis!$P$39</c:f>
          <c:strCache>
            <c:ptCount val="1"/>
            <c:pt idx="0">
              <c:v>Cross Check C</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2"/>
          <c:order val="0"/>
          <c:tx>
            <c:strRef>
              <c:f>Analysis!$P$41</c:f>
              <c:strCache>
                <c:ptCount val="1"/>
                <c:pt idx="0">
                  <c:v>C — Malaria case register : ACT stock management log
 (quality target:  &gt;=90%, &lt;=110%)</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Analysis!$N$71:$N$78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6E15-4B83-A5A8-3B469C10B6BB}"/>
            </c:ext>
          </c:extLst>
        </c:ser>
        <c:dLbls>
          <c:showLegendKey val="0"/>
          <c:showVal val="0"/>
          <c:showCatName val="0"/>
          <c:showSerName val="0"/>
          <c:showPercent val="0"/>
          <c:showBubbleSize val="0"/>
        </c:dLbls>
        <c:gapWidth val="219"/>
        <c:axId val="941202776"/>
        <c:axId val="941202120"/>
      </c:barChart>
      <c:catAx>
        <c:axId val="941202776"/>
        <c:scaling>
          <c:orientation val="minMax"/>
        </c:scaling>
        <c:delete val="0"/>
        <c:axPos val="b"/>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(5)'!$Y$2</c:f>
              <c:strCache>
                <c:ptCount val="1"/>
                <c:pt idx="0">
                  <c:v>Number of health facilities</c:v>
                </c:pt>
              </c:strCache>
            </c:strRef>
          </c:tx>
          <c:layout>
            <c:manualLayout>
              <c:xMode val="edge"/>
              <c:yMode val="edge"/>
              <c:x val="1.4577259475218658E-2"/>
              <c:y val="0.2693364421680299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ln>
      <a:solidFill>
        <a:schemeClr val="dk1"/>
      </a:solidFill>
    </a:ln>
  </c:spPr>
  <c:txPr>
    <a:bodyPr/>
    <a:lstStyle/>
    <a:p>
      <a:pPr>
        <a:defRPr/>
      </a:pPr>
      <a:endParaRPr lang="en-US"/>
    </a:p>
  </c:txPr>
  <c:printSettings>
    <c:headerFooter/>
    <c:pageMargins b="0.75" l="0.7" r="0.7" t="0.75" header="0.3" footer="0.3"/>
    <c:pageSetup/>
  </c:printSettings>
</c:chartSpace>
</file>

<file path=xl/charts/chart2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Analysis!$C$98</c:f>
          <c:strCache>
            <c:ptCount val="1"/>
            <c:pt idx="0">
              <c:v>Completeness  &amp; timeliness of data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0659808911081237"/>
          <c:y val="0.24820518343665424"/>
          <c:w val="0.85986532552333395"/>
          <c:h val="0.53462287602760072"/>
        </c:manualLayout>
      </c:layout>
      <c:barChart>
        <c:barDir val="col"/>
        <c:grouping val="clustered"/>
        <c:varyColors val="0"/>
        <c:ser>
          <c:idx val="0"/>
          <c:order val="0"/>
          <c:tx>
            <c:strRef>
              <c:f>Analysis!$D$98</c:f>
              <c:strCache>
                <c:ptCount val="1"/>
                <c:pt idx="0">
                  <c:v>value</c:v>
                </c:pt>
              </c:strCache>
            </c:strRef>
          </c:tx>
          <c:spPr>
            <a:solidFill>
              <a:schemeClr val="accent1"/>
            </a:solidFill>
            <a:ln>
              <a:noFill/>
            </a:ln>
            <a:effectLst/>
          </c:spPr>
          <c:invertIfNegative val="0"/>
          <c:cat>
            <c:strRef>
              <c:f>Analysis!$C$99:$C$101</c:f>
              <c:strCache>
                <c:ptCount val="3"/>
                <c:pt idx="0">
                  <c:v>Completeness of monthly report</c:v>
                </c:pt>
                <c:pt idx="1">
                  <c:v>Timeliness of monthly reports</c:v>
                </c:pt>
                <c:pt idx="2">
                  <c:v>% of source documents  with no missing data</c:v>
                </c:pt>
              </c:strCache>
            </c:strRef>
          </c:cat>
          <c:val>
            <c:numRef>
              <c:f>Analysis!$D$99:$D$101</c:f>
              <c:numCache>
                <c:formatCode>0%</c:formatCode>
                <c:ptCount val="3"/>
                <c:pt idx="0">
                  <c:v>0</c:v>
                </c:pt>
                <c:pt idx="1">
                  <c:v>0</c:v>
                </c:pt>
                <c:pt idx="2">
                  <c:v>0</c:v>
                </c:pt>
              </c:numCache>
            </c:numRef>
          </c:val>
          <c:extLst>
            <c:ext xmlns:c16="http://schemas.microsoft.com/office/drawing/2014/chart" uri="{C3380CC4-5D6E-409C-BE32-E72D297353CC}">
              <c16:uniqueId val="{00000000-9090-4578-BD75-4BFA2C56C633}"/>
            </c:ext>
          </c:extLst>
        </c:ser>
        <c:dLbls>
          <c:showLegendKey val="0"/>
          <c:showVal val="0"/>
          <c:showCatName val="0"/>
          <c:showSerName val="0"/>
          <c:showPercent val="0"/>
          <c:showBubbleSize val="0"/>
        </c:dLbls>
        <c:gapWidth val="219"/>
        <c:axId val="1047495600"/>
        <c:axId val="1047492976"/>
      </c:barChart>
      <c:lineChart>
        <c:grouping val="standard"/>
        <c:varyColors val="0"/>
        <c:ser>
          <c:idx val="1"/>
          <c:order val="1"/>
          <c:tx>
            <c:strRef>
              <c:f>Analysis!$E$98</c:f>
              <c:strCache>
                <c:ptCount val="1"/>
                <c:pt idx="0">
                  <c:v>Target</c:v>
                </c:pt>
              </c:strCache>
            </c:strRef>
          </c:tx>
          <c:spPr>
            <a:ln w="19050" cap="rnd">
              <a:solidFill>
                <a:schemeClr val="bg2">
                  <a:lumMod val="50000"/>
                </a:schemeClr>
              </a:solidFill>
              <a:prstDash val="sysDash"/>
              <a:round/>
            </a:ln>
            <a:effectLst/>
          </c:spPr>
          <c:marker>
            <c:symbol val="none"/>
          </c:marker>
          <c:val>
            <c:numRef>
              <c:f>Analysis!$E$99:$E$101</c:f>
              <c:numCache>
                <c:formatCode>0%</c:formatCode>
                <c:ptCount val="3"/>
                <c:pt idx="0">
                  <c:v>0.9</c:v>
                </c:pt>
                <c:pt idx="1">
                  <c:v>0.9</c:v>
                </c:pt>
                <c:pt idx="2">
                  <c:v>0.9</c:v>
                </c:pt>
              </c:numCache>
            </c:numRef>
          </c:val>
          <c:smooth val="0"/>
          <c:extLst>
            <c:ext xmlns:c16="http://schemas.microsoft.com/office/drawing/2014/chart" uri="{C3380CC4-5D6E-409C-BE32-E72D297353CC}">
              <c16:uniqueId val="{00000001-9090-4578-BD75-4BFA2C56C633}"/>
            </c:ext>
          </c:extLst>
        </c:ser>
        <c:dLbls>
          <c:showLegendKey val="0"/>
          <c:showVal val="0"/>
          <c:showCatName val="0"/>
          <c:showSerName val="0"/>
          <c:showPercent val="0"/>
          <c:showBubbleSize val="0"/>
        </c:dLbls>
        <c:marker val="1"/>
        <c:smooth val="0"/>
        <c:axId val="1047495600"/>
        <c:axId val="1047492976"/>
      </c:lineChart>
      <c:catAx>
        <c:axId val="104749560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47492976"/>
        <c:crosses val="autoZero"/>
        <c:auto val="1"/>
        <c:lblAlgn val="ctr"/>
        <c:lblOffset val="100"/>
        <c:noMultiLvlLbl val="0"/>
      </c:catAx>
      <c:valAx>
        <c:axId val="1047492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cross"/>
        <c:minorTickMark val="none"/>
        <c:tickLblPos val="nextTo"/>
        <c:spPr>
          <a:noFill/>
          <a:ln>
            <a:solidFill>
              <a:schemeClr val="dk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47495600"/>
        <c:crosses val="autoZero"/>
        <c:crossBetween val="between"/>
        <c:majorUnit val="0.2"/>
      </c:valAx>
      <c:spPr>
        <a:noFill/>
        <a:ln>
          <a:noFill/>
        </a:ln>
        <a:effectLst/>
      </c:spPr>
    </c:plotArea>
    <c:legend>
      <c:legendPos val="b"/>
      <c:legendEntry>
        <c:idx val="0"/>
        <c:delete val="1"/>
      </c:legendEntry>
      <c:layout>
        <c:manualLayout>
          <c:xMode val="edge"/>
          <c:yMode val="edge"/>
          <c:x val="0"/>
          <c:y val="0.86422089216050946"/>
          <c:w val="1"/>
          <c:h val="0.121670214514949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Analysis!$C$106</c:f>
          <c:strCache>
            <c:ptCount val="1"/>
            <c:pt idx="0">
              <c:v>Data Element Completeness (8 sites)</c:v>
            </c:pt>
          </c:strCache>
        </c:strRef>
      </c:tx>
      <c:layout>
        <c:manualLayout>
          <c:xMode val="edge"/>
          <c:yMode val="edge"/>
          <c:x val="0.19116810673992921"/>
          <c:y val="2.7150238758381042E-2"/>
        </c:manualLayout>
      </c:layout>
      <c:overlay val="0"/>
      <c:spPr>
        <a:noFill/>
        <a:ln>
          <a:noFill/>
        </a:ln>
        <a:effectLst/>
      </c:spPr>
      <c:txPr>
        <a:bodyPr rot="0" spcFirstLastPara="1" vertOverflow="ellipsis" vert="horz" wrap="square" anchor="ctr" anchorCtr="1"/>
        <a:lstStyle/>
        <a:p>
          <a:pPr>
            <a:defRPr sz="1400" b="1" i="0" u="none" strike="noStrike" kern="1200" cap="none" spc="0" normalizeH="0" baseline="0">
              <a:solidFill>
                <a:schemeClr val="dk1"/>
              </a:solidFill>
              <a:latin typeface="+mn-lt"/>
              <a:ea typeface="+mn-ea"/>
              <a:cs typeface="+mn-cs"/>
            </a:defRPr>
          </a:pPr>
          <a:endParaRPr lang="en-US"/>
        </a:p>
      </c:txPr>
    </c:title>
    <c:autoTitleDeleted val="0"/>
    <c:plotArea>
      <c:layout>
        <c:manualLayout>
          <c:layoutTarget val="inner"/>
          <c:xMode val="edge"/>
          <c:yMode val="edge"/>
          <c:x val="7.0567147856517937E-2"/>
          <c:y val="0.17171296296296296"/>
          <c:w val="0.86987346138294042"/>
          <c:h val="0.54503098571011943"/>
        </c:manualLayout>
      </c:layout>
      <c:barChart>
        <c:barDir val="col"/>
        <c:grouping val="clustered"/>
        <c:varyColors val="0"/>
        <c:ser>
          <c:idx val="0"/>
          <c:order val="0"/>
          <c:spPr>
            <a:solidFill>
              <a:schemeClr val="accent1"/>
            </a:solidFill>
            <a:ln>
              <a:noFill/>
            </a:ln>
            <a:effectLst/>
          </c:spPr>
          <c:invertIfNegative val="0"/>
          <c:cat>
            <c:strRef>
              <c:f>Analysis!$C$107:$C$113</c:f>
              <c:strCache>
                <c:ptCount val="7"/>
                <c:pt idx="0">
                  <c:v>Unique ID</c:v>
                </c:pt>
                <c:pt idx="1">
                  <c:v>Visit date </c:v>
                </c:pt>
                <c:pt idx="2">
                  <c:v>Client name</c:v>
                </c:pt>
                <c:pt idx="3">
                  <c:v>Age</c:v>
                </c:pt>
                <c:pt idx="4">
                  <c:v>Diagnosis (any type)</c:v>
                </c:pt>
                <c:pt idx="5">
                  <c:v>Treatment given</c:v>
                </c:pt>
                <c:pt idx="6">
                  <c:v>% of source documents  with no missing data</c:v>
                </c:pt>
              </c:strCache>
            </c:strRef>
          </c:cat>
          <c:val>
            <c:numRef>
              <c:f>Analysis!$D$107:$D$113</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4897-48B8-86AB-5FC7CE3984DC}"/>
            </c:ext>
          </c:extLst>
        </c:ser>
        <c:dLbls>
          <c:showLegendKey val="0"/>
          <c:showVal val="0"/>
          <c:showCatName val="0"/>
          <c:showSerName val="0"/>
          <c:showPercent val="0"/>
          <c:showBubbleSize val="0"/>
        </c:dLbls>
        <c:gapWidth val="267"/>
        <c:overlap val="-43"/>
        <c:axId val="876658984"/>
        <c:axId val="876660296"/>
      </c:barChart>
      <c:catAx>
        <c:axId val="876658984"/>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800" b="0" i="0" u="none" strike="noStrike" kern="1200" cap="none" spc="0" normalizeH="0" baseline="0">
                <a:solidFill>
                  <a:schemeClr val="dk1"/>
                </a:solidFill>
                <a:latin typeface="+mn-lt"/>
                <a:ea typeface="+mn-ea"/>
                <a:cs typeface="+mn-cs"/>
              </a:defRPr>
            </a:pPr>
            <a:endParaRPr lang="en-US"/>
          </a:p>
        </c:txPr>
        <c:crossAx val="876660296"/>
        <c:crosses val="autoZero"/>
        <c:auto val="1"/>
        <c:lblAlgn val="ctr"/>
        <c:lblOffset val="100"/>
        <c:noMultiLvlLbl val="0"/>
      </c:catAx>
      <c:valAx>
        <c:axId val="876660296"/>
        <c:scaling>
          <c:orientation val="minMax"/>
        </c:scaling>
        <c:delete val="0"/>
        <c:axPos val="l"/>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658984"/>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Analysis!$L$83</c:f>
          <c:strCache>
            <c:ptCount val="1"/>
            <c:pt idx="0">
              <c:v>Cross Checks A &amp; B</c:v>
            </c:pt>
          </c:strCache>
        </c:strRef>
      </c:tx>
      <c:layout>
        <c:manualLayout>
          <c:xMode val="edge"/>
          <c:yMode val="edge"/>
          <c:x val="0.34649681528662418"/>
          <c:y val="3.330708661417322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12934450072721801"/>
          <c:y val="0.23932038834951455"/>
          <c:w val="0.83562365213902401"/>
          <c:h val="0.41770124608210379"/>
        </c:manualLayout>
      </c:layout>
      <c:barChart>
        <c:barDir val="col"/>
        <c:grouping val="clustered"/>
        <c:varyColors val="0"/>
        <c:ser>
          <c:idx val="0"/>
          <c:order val="0"/>
          <c:tx>
            <c:strRef>
              <c:f>Analysis!$M$84</c:f>
              <c:strCache>
                <c:ptCount val="1"/>
                <c:pt idx="0">
                  <c:v>A — Malaria case register : Laboratory register
 (quality target = 90%)</c:v>
                </c:pt>
              </c:strCache>
            </c:strRef>
          </c:tx>
          <c:spPr>
            <a:solidFill>
              <a:schemeClr val="accent1"/>
            </a:solidFill>
            <a:ln>
              <a:noFill/>
            </a:ln>
            <a:effectLst/>
          </c:spPr>
          <c:invertIfNegative val="0"/>
          <c:cat>
            <c:strRef>
              <c:f>Analysis!$L$85:$L$92</c:f>
              <c:strCache>
                <c:ptCount val="8"/>
                <c:pt idx="0">
                  <c:v>&lt;=30</c:v>
                </c:pt>
                <c:pt idx="1">
                  <c:v>31-40</c:v>
                </c:pt>
                <c:pt idx="2">
                  <c:v>41-50</c:v>
                </c:pt>
                <c:pt idx="3">
                  <c:v>51-60</c:v>
                </c:pt>
                <c:pt idx="4">
                  <c:v>61-70</c:v>
                </c:pt>
                <c:pt idx="5">
                  <c:v>71-80</c:v>
                </c:pt>
                <c:pt idx="6">
                  <c:v>81-90</c:v>
                </c:pt>
                <c:pt idx="7">
                  <c:v>91-100</c:v>
                </c:pt>
              </c:strCache>
            </c:strRef>
          </c:cat>
          <c:val>
            <c:numRef>
              <c:f>Analysis!$M$85:$M$92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05A9-4B4D-9E53-365605A0FD7F}"/>
            </c:ext>
          </c:extLst>
        </c:ser>
        <c:ser>
          <c:idx val="1"/>
          <c:order val="1"/>
          <c:tx>
            <c:strRef>
              <c:f>Analysis!$N$84</c:f>
              <c:strCache>
                <c:ptCount val="1"/>
                <c:pt idx="0">
                  <c:v>B — Malaria case register : Pharmacy dispensation log 
(quality target = 90%)</c:v>
                </c:pt>
              </c:strCache>
            </c:strRef>
          </c:tx>
          <c:spPr>
            <a:solidFill>
              <a:schemeClr val="accent2"/>
            </a:solidFill>
            <a:ln>
              <a:noFill/>
            </a:ln>
            <a:effectLst/>
          </c:spPr>
          <c:invertIfNegative val="0"/>
          <c:cat>
            <c:strRef>
              <c:f>Analysis!$L$85:$L$92</c:f>
              <c:strCache>
                <c:ptCount val="8"/>
                <c:pt idx="0">
                  <c:v>&lt;=30</c:v>
                </c:pt>
                <c:pt idx="1">
                  <c:v>31-40</c:v>
                </c:pt>
                <c:pt idx="2">
                  <c:v>41-50</c:v>
                </c:pt>
                <c:pt idx="3">
                  <c:v>51-60</c:v>
                </c:pt>
                <c:pt idx="4">
                  <c:v>61-70</c:v>
                </c:pt>
                <c:pt idx="5">
                  <c:v>71-80</c:v>
                </c:pt>
                <c:pt idx="6">
                  <c:v>81-90</c:v>
                </c:pt>
                <c:pt idx="7">
                  <c:v>91-100</c:v>
                </c:pt>
              </c:strCache>
            </c:strRef>
          </c:cat>
          <c:val>
            <c:numRef>
              <c:f>Analysis!$N$85:$N$92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05A9-4B4D-9E53-365605A0FD7F}"/>
            </c:ext>
          </c:extLst>
        </c:ser>
        <c:dLbls>
          <c:showLegendKey val="0"/>
          <c:showVal val="0"/>
          <c:showCatName val="0"/>
          <c:showSerName val="0"/>
          <c:showPercent val="0"/>
          <c:showBubbleSize val="0"/>
        </c:dLbls>
        <c:gapWidth val="219"/>
        <c:overlap val="-27"/>
        <c:axId val="1020656432"/>
        <c:axId val="1020647904"/>
      </c:barChart>
      <c:catAx>
        <c:axId val="1020656432"/>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r>
                  <a:rPr lang="en-US" sz="900"/>
                  <a:t>Percent</a:t>
                </a:r>
              </a:p>
            </c:rich>
          </c:tx>
          <c:layout>
            <c:manualLayout>
              <c:xMode val="edge"/>
              <c:yMode val="edge"/>
              <c:x val="0.47024549877125232"/>
              <c:y val="0.7599258466478099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General" sourceLinked="1"/>
        <c:majorTickMark val="cross"/>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20647904"/>
        <c:crosses val="autoZero"/>
        <c:auto val="1"/>
        <c:lblAlgn val="ctr"/>
        <c:lblOffset val="100"/>
        <c:noMultiLvlLbl val="0"/>
      </c:catAx>
      <c:valAx>
        <c:axId val="1020647904"/>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(5)'!$Y$2</c:f>
              <c:strCache>
                <c:ptCount val="1"/>
                <c:pt idx="0">
                  <c:v>Number of health facilities</c:v>
                </c:pt>
              </c:strCache>
            </c:strRef>
          </c:tx>
          <c:layout>
            <c:manualLayout>
              <c:xMode val="edge"/>
              <c:yMode val="edge"/>
              <c:x val="1.6624203821656056E-2"/>
              <c:y val="0.2393203883495145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20656432"/>
        <c:crosses val="autoZero"/>
        <c:crossBetween val="between"/>
      </c:valAx>
      <c:spPr>
        <a:noFill/>
        <a:ln>
          <a:noFill/>
        </a:ln>
        <a:effectLst/>
      </c:spPr>
    </c:plotArea>
    <c:legend>
      <c:legendPos val="b"/>
      <c:layout>
        <c:manualLayout>
          <c:xMode val="edge"/>
          <c:yMode val="edge"/>
          <c:x val="9.4071919354029795E-3"/>
          <c:y val="0.83189587951991439"/>
          <c:w val="0.97481618937760173"/>
          <c:h val="0.1681041204800856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Analysis!$C$118</c:f>
          <c:strCache>
            <c:ptCount val="1"/>
            <c:pt idx="0">
              <c:v>Adequacy of source documents (8 sites)</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8.1312030763596416E-2"/>
          <c:y val="0.18067498769719489"/>
          <c:w val="0.89310657388756642"/>
          <c:h val="0.48768779757349945"/>
        </c:manualLayout>
      </c:layout>
      <c:barChart>
        <c:barDir val="col"/>
        <c:grouping val="clustered"/>
        <c:varyColors val="0"/>
        <c:ser>
          <c:idx val="0"/>
          <c:order val="0"/>
          <c:tx>
            <c:strRef>
              <c:f>Analysis!$D$118</c:f>
              <c:strCache>
                <c:ptCount val="1"/>
                <c:pt idx="0">
                  <c:v>Source Documents Available (across data sources)</c:v>
                </c:pt>
              </c:strCache>
            </c:strRef>
          </c:tx>
          <c:spPr>
            <a:solidFill>
              <a:schemeClr val="accent1"/>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Analysis!$D$119:$D$125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A5D8-432D-B629-D1ED36277041}"/>
            </c:ext>
          </c:extLst>
        </c:ser>
        <c:ser>
          <c:idx val="1"/>
          <c:order val="1"/>
          <c:tx>
            <c:strRef>
              <c:f>Analysis!$E$118</c:f>
              <c:strCache>
                <c:ptCount val="1"/>
                <c:pt idx="0">
                  <c:v>Source Documents Up-to-date (across data sources)</c:v>
                </c:pt>
              </c:strCache>
            </c:strRef>
          </c:tx>
          <c:spPr>
            <a:solidFill>
              <a:schemeClr val="accent2"/>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Analysis!$E$119:$E$125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1-A5D8-432D-B629-D1ED36277041}"/>
            </c:ext>
          </c:extLst>
        </c:ser>
        <c:ser>
          <c:idx val="2"/>
          <c:order val="2"/>
          <c:tx>
            <c:strRef>
              <c:f>Analysis!$F$118</c:f>
              <c:strCache>
                <c:ptCount val="1"/>
                <c:pt idx="0">
                  <c:v>Source Documents are Standard Issue (across data sources)</c:v>
                </c:pt>
              </c:strCache>
            </c:strRef>
          </c:tx>
          <c:spPr>
            <a:solidFill>
              <a:schemeClr val="accent3"/>
            </a:solidFill>
            <a:ln>
              <a:noFill/>
            </a:ln>
            <a:effectLst/>
          </c:spPr>
          <c:invertIfNegative val="0"/>
          <c:cat>
            <c:strRef>
              <c:f>Analysis!$C$119:$C$125</c:f>
              <c:strCache>
                <c:ptCount val="7"/>
                <c:pt idx="0">
                  <c:v>1. OPD register</c:v>
                </c:pt>
                <c:pt idx="1">
                  <c:v>2. Monthly report</c:v>
                </c:pt>
                <c:pt idx="2">
                  <c:v>3. Laboratory register</c:v>
                </c:pt>
                <c:pt idx="3">
                  <c:v>4. Pharmacy dispensing log</c:v>
                </c:pt>
                <c:pt idx="4">
                  <c:v>5. Vaccine stock management log</c:v>
                </c:pt>
                <c:pt idx="5">
                  <c:v>6. ANC Register</c:v>
                </c:pt>
                <c:pt idx="6">
                  <c:v>7. Family planning commodities stock management log</c:v>
                </c:pt>
              </c:strCache>
            </c:strRef>
          </c:cat>
          <c:val>
            <c:numRef>
              <c:f>Analysis!$F$119:$F$125</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2-A5D8-432D-B629-D1ED36277041}"/>
            </c:ext>
          </c:extLst>
        </c:ser>
        <c:dLbls>
          <c:showLegendKey val="0"/>
          <c:showVal val="0"/>
          <c:showCatName val="0"/>
          <c:showSerName val="0"/>
          <c:showPercent val="0"/>
          <c:showBubbleSize val="0"/>
        </c:dLbls>
        <c:gapWidth val="219"/>
        <c:overlap val="-27"/>
        <c:axId val="1038817896"/>
        <c:axId val="1038817568"/>
      </c:barChart>
      <c:catAx>
        <c:axId val="10388178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38817568"/>
        <c:crosses val="autoZero"/>
        <c:auto val="1"/>
        <c:lblAlgn val="ctr"/>
        <c:lblOffset val="100"/>
        <c:noMultiLvlLbl val="0"/>
      </c:catAx>
      <c:valAx>
        <c:axId val="10388175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38817896"/>
        <c:crosses val="autoZero"/>
        <c:crossBetween val="between"/>
      </c:valAx>
      <c:spPr>
        <a:noFill/>
        <a:ln>
          <a:noFill/>
        </a:ln>
        <a:effectLst/>
      </c:spPr>
    </c:plotArea>
    <c:legend>
      <c:legendPos val="b"/>
      <c:layout>
        <c:manualLayout>
          <c:xMode val="edge"/>
          <c:yMode val="edge"/>
          <c:x val="2.4101812854788494E-2"/>
          <c:y val="0.84838034481607927"/>
          <c:w val="0.95644735396447533"/>
          <c:h val="0.1223921025772027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Analysis!$C$128</c:f>
          <c:strCache>
            <c:ptCount val="1"/>
            <c:pt idx="0">
              <c:v>Adequacy of source documents across data sources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barChart>
        <c:barDir val="col"/>
        <c:grouping val="clustered"/>
        <c:varyColors val="0"/>
        <c:ser>
          <c:idx val="0"/>
          <c:order val="0"/>
          <c:tx>
            <c:strRef>
              <c:f>Analysis!$C$128</c:f>
              <c:strCache>
                <c:ptCount val="1"/>
                <c:pt idx="0">
                  <c:v>Adequacy of source documents across data sources (8 sites)</c:v>
                </c:pt>
              </c:strCache>
            </c:strRef>
          </c:tx>
          <c:spPr>
            <a:solidFill>
              <a:schemeClr val="accent1"/>
            </a:solidFill>
            <a:ln>
              <a:noFill/>
            </a:ln>
            <a:effectLst/>
          </c:spPr>
          <c:invertIfNegative val="0"/>
          <c:cat>
            <c:strRef>
              <c:f>Analysis!$C$129:$C$131</c:f>
              <c:strCache>
                <c:ptCount val="3"/>
                <c:pt idx="0">
                  <c:v>Available</c:v>
                </c:pt>
                <c:pt idx="1">
                  <c:v>Up-to-date</c:v>
                </c:pt>
                <c:pt idx="2">
                  <c:v>Standard forms</c:v>
                </c:pt>
              </c:strCache>
            </c:strRef>
          </c:cat>
          <c:val>
            <c:numRef>
              <c:f>Analysis!$D$129:$D$131</c:f>
              <c:numCache>
                <c:formatCode>0%</c:formatCode>
                <c:ptCount val="3"/>
                <c:pt idx="0">
                  <c:v>0</c:v>
                </c:pt>
                <c:pt idx="1">
                  <c:v>0</c:v>
                </c:pt>
                <c:pt idx="2">
                  <c:v>0</c:v>
                </c:pt>
              </c:numCache>
            </c:numRef>
          </c:val>
          <c:extLst>
            <c:ext xmlns:c16="http://schemas.microsoft.com/office/drawing/2014/chart" uri="{C3380CC4-5D6E-409C-BE32-E72D297353CC}">
              <c16:uniqueId val="{00000000-1428-4E94-AD66-4D5BCF7CC354}"/>
            </c:ext>
          </c:extLst>
        </c:ser>
        <c:dLbls>
          <c:showLegendKey val="0"/>
          <c:showVal val="0"/>
          <c:showCatName val="0"/>
          <c:showSerName val="0"/>
          <c:showPercent val="0"/>
          <c:showBubbleSize val="0"/>
        </c:dLbls>
        <c:gapWidth val="182"/>
        <c:axId val="941176864"/>
        <c:axId val="941186704"/>
      </c:barChart>
      <c:lineChart>
        <c:grouping val="standard"/>
        <c:varyColors val="0"/>
        <c:ser>
          <c:idx val="1"/>
          <c:order val="1"/>
          <c:tx>
            <c:strRef>
              <c:f>Analysis!$E$128</c:f>
              <c:strCache>
                <c:ptCount val="1"/>
                <c:pt idx="0">
                  <c:v>Target</c:v>
                </c:pt>
              </c:strCache>
            </c:strRef>
          </c:tx>
          <c:spPr>
            <a:ln w="19050" cap="rnd">
              <a:solidFill>
                <a:schemeClr val="bg2">
                  <a:lumMod val="50000"/>
                </a:schemeClr>
              </a:solidFill>
              <a:prstDash val="sysDash"/>
              <a:round/>
            </a:ln>
            <a:effectLst/>
          </c:spPr>
          <c:marker>
            <c:symbol val="none"/>
          </c:marker>
          <c:val>
            <c:numRef>
              <c:f>Analysis!$E$129:$E$131</c:f>
              <c:numCache>
                <c:formatCode>0%</c:formatCode>
                <c:ptCount val="3"/>
                <c:pt idx="0">
                  <c:v>0.9</c:v>
                </c:pt>
                <c:pt idx="1">
                  <c:v>0.9</c:v>
                </c:pt>
                <c:pt idx="2">
                  <c:v>0.9</c:v>
                </c:pt>
              </c:numCache>
            </c:numRef>
          </c:val>
          <c:smooth val="0"/>
          <c:extLst>
            <c:ext xmlns:c16="http://schemas.microsoft.com/office/drawing/2014/chart" uri="{C3380CC4-5D6E-409C-BE32-E72D297353CC}">
              <c16:uniqueId val="{00000001-1428-4E94-AD66-4D5BCF7CC354}"/>
            </c:ext>
          </c:extLst>
        </c:ser>
        <c:dLbls>
          <c:showLegendKey val="0"/>
          <c:showVal val="0"/>
          <c:showCatName val="0"/>
          <c:showSerName val="0"/>
          <c:showPercent val="0"/>
          <c:showBubbleSize val="0"/>
        </c:dLbls>
        <c:marker val="1"/>
        <c:smooth val="0"/>
        <c:axId val="941176864"/>
        <c:axId val="941186704"/>
      </c:lineChart>
      <c:catAx>
        <c:axId val="94117686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941186704"/>
        <c:crosses val="autoZero"/>
        <c:auto val="1"/>
        <c:lblAlgn val="ctr"/>
        <c:lblOffset val="100"/>
        <c:tickMarkSkip val="1"/>
        <c:noMultiLvlLbl val="0"/>
      </c:catAx>
      <c:valAx>
        <c:axId val="9411867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cross"/>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941176864"/>
        <c:crosses val="autoZero"/>
        <c:crossBetween val="between"/>
        <c:majorUnit val="0.2"/>
      </c:valAx>
      <c:spPr>
        <a:noFill/>
        <a:ln>
          <a:noFill/>
        </a:ln>
        <a:effectLst/>
      </c:spPr>
    </c:plotArea>
    <c:legend>
      <c:legendPos val="b"/>
      <c:legendEntry>
        <c:idx val="0"/>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cap="none" spc="0" normalizeH="0" baseline="0">
              <a:solidFill>
                <a:schemeClr val="dk1"/>
              </a:solidFill>
              <a:latin typeface="+mn-lt"/>
              <a:ea typeface="+mn-ea"/>
              <a:cs typeface="+mn-cs"/>
            </a:defRPr>
          </a:pPr>
          <a:endParaRPr lang="en-US"/>
        </a:p>
      </c:txPr>
    </c:title>
    <c:autoTitleDeleted val="0"/>
    <c:plotArea>
      <c:layout>
        <c:manualLayout>
          <c:layoutTarget val="inner"/>
          <c:xMode val="edge"/>
          <c:yMode val="edge"/>
          <c:x val="4.4090123701936872E-2"/>
          <c:y val="0.1495325015034237"/>
          <c:w val="0.94639355669550063"/>
          <c:h val="0.67839600254606558"/>
        </c:manualLayout>
      </c:layout>
      <c:barChart>
        <c:barDir val="col"/>
        <c:grouping val="clustered"/>
        <c:varyColors val="0"/>
        <c:ser>
          <c:idx val="0"/>
          <c:order val="0"/>
          <c:tx>
            <c:strRef>
              <c:f>Analysis!$R$38</c:f>
              <c:strCache>
                <c:ptCount val="1"/>
                <c:pt idx="0">
                  <c:v>System Assessment (8 sites)</c:v>
                </c:pt>
              </c:strCache>
            </c:strRef>
          </c:tx>
          <c:spPr>
            <a:solidFill>
              <a:schemeClr val="accent1"/>
            </a:solidFill>
            <a:ln>
              <a:noFill/>
            </a:ln>
            <a:effectLst/>
          </c:spPr>
          <c:invertIfNegative val="0"/>
          <c:cat>
            <c:strRef>
              <c:f>Analysis!$R$37:$AD$37</c:f>
              <c:strCache>
                <c:ptCount val="12"/>
                <c:pt idx="0">
                  <c:v>staff to enter/ compile reports</c:v>
                </c:pt>
                <c:pt idx="1">
                  <c:v>staff to review quality</c:v>
                </c:pt>
                <c:pt idx="2">
                  <c:v>written guidelines</c:v>
                </c:pt>
                <c:pt idx="3">
                  <c:v>stock of blank forms</c:v>
                </c:pt>
                <c:pt idx="4">
                  <c:v>stock out of forms</c:v>
                </c:pt>
                <c:pt idx="5">
                  <c:v>standard register</c:v>
                </c:pt>
                <c:pt idx="6">
                  <c:v>patient history easily found</c:v>
                </c:pt>
                <c:pt idx="7">
                  <c:v>archives properly maintained</c:v>
                </c:pt>
                <c:pt idx="8">
                  <c:v>accuracte demographics</c:v>
                </c:pt>
                <c:pt idx="9">
                  <c:v>established targets</c:v>
                </c:pt>
                <c:pt idx="10">
                  <c:v>up-to-date display</c:v>
                </c:pt>
                <c:pt idx="11">
                  <c:v>chart of disease incidence</c:v>
                </c:pt>
              </c:strCache>
            </c:strRef>
          </c:cat>
          <c:val>
            <c:numRef>
              <c:f>Analysis!$R$70:$AC$70</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BF92-4CED-A648-25698C3DA50E}"/>
            </c:ext>
          </c:extLst>
        </c:ser>
        <c:dLbls>
          <c:showLegendKey val="0"/>
          <c:showVal val="0"/>
          <c:showCatName val="0"/>
          <c:showSerName val="0"/>
          <c:showPercent val="0"/>
          <c:showBubbleSize val="0"/>
        </c:dLbls>
        <c:gapWidth val="267"/>
        <c:overlap val="-43"/>
        <c:axId val="781827648"/>
        <c:axId val="781817152"/>
      </c:barChart>
      <c:catAx>
        <c:axId val="781827648"/>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solidFill>
                <a:latin typeface="+mn-lt"/>
                <a:ea typeface="+mn-ea"/>
                <a:cs typeface="+mn-cs"/>
              </a:defRPr>
            </a:pPr>
            <a:endParaRPr lang="en-US"/>
          </a:p>
        </c:txPr>
        <c:crossAx val="781817152"/>
        <c:crosses val="autoZero"/>
        <c:auto val="1"/>
        <c:lblAlgn val="ctr"/>
        <c:lblOffset val="100"/>
        <c:noMultiLvlLbl val="0"/>
      </c:catAx>
      <c:valAx>
        <c:axId val="781817152"/>
        <c:scaling>
          <c:orientation val="minMax"/>
        </c:scaling>
        <c:delete val="0"/>
        <c:axPos val="l"/>
        <c:majorGridlines>
          <c:spPr>
            <a:ln w="9525" cap="flat" cmpd="sng" algn="ctr">
              <a:solidFill>
                <a:schemeClr val="dk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781827648"/>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477136461037767"/>
          <c:y val="4.715337051457043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4403070799039025E-2"/>
          <c:y val="0.15646077753865903"/>
          <c:w val="0.91975919409626483"/>
          <c:h val="0.66612977108802229"/>
        </c:manualLayout>
      </c:layout>
      <c:barChart>
        <c:barDir val="col"/>
        <c:grouping val="clustered"/>
        <c:varyColors val="0"/>
        <c:ser>
          <c:idx val="0"/>
          <c:order val="0"/>
          <c:tx>
            <c:strRef>
              <c:f>Analysis!$AD$39</c:f>
              <c:strCache>
                <c:ptCount val="1"/>
                <c:pt idx="0">
                  <c:v>Percent of all items present - System Assessment (8 sites)</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[0]!SystemAssessment</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007C-4A47-8F7E-1EA6A3DF6336}"/>
            </c:ext>
          </c:extLst>
        </c:ser>
        <c:dLbls>
          <c:showLegendKey val="0"/>
          <c:showVal val="0"/>
          <c:showCatName val="0"/>
          <c:showSerName val="0"/>
          <c:showPercent val="0"/>
          <c:showBubbleSize val="0"/>
        </c:dLbls>
        <c:gapWidth val="219"/>
        <c:overlap val="-27"/>
        <c:axId val="1015815360"/>
        <c:axId val="1015809128"/>
      </c:barChart>
      <c:catAx>
        <c:axId val="10158153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5809128"/>
        <c:crosses val="autoZero"/>
        <c:auto val="1"/>
        <c:lblAlgn val="ctr"/>
        <c:lblOffset val="100"/>
        <c:noMultiLvlLbl val="0"/>
      </c:catAx>
      <c:valAx>
        <c:axId val="101580912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5815360"/>
        <c:crosses val="autoZero"/>
        <c:crossBetween val="between"/>
      </c:valAx>
      <c:spPr>
        <a:no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 of records with no missing data</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38289734616506271"/>
          <c:y val="0.11947589039099341"/>
          <c:w val="0.48319383688150097"/>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[0]!no_missing_data</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C3DA-4F7D-9CB5-F0D57179A477}"/>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Source Documents Available (across data sources)</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36437882764654417"/>
          <c:y val="0.11947589039099341"/>
          <c:w val="0.50171235540001946"/>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[0]!docs_available</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FA65-4263-BA84-87C406F3D0A8}"/>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Analysis!$AI$4</c:f>
          <c:strCache>
            <c:ptCount val="1"/>
            <c:pt idx="0">
              <c:v>Source Documents Up-to-date (across data sources)</c:v>
            </c:pt>
          </c:strCache>
        </c:strRef>
      </c:tx>
      <c:layout>
        <c:manualLayout>
          <c:xMode val="edge"/>
          <c:yMode val="edge"/>
          <c:x val="0.14018004335049025"/>
          <c:y val="1.5461845678257601E-2"/>
        </c:manualLayout>
      </c:layout>
      <c:overlay val="0"/>
      <c:spPr>
        <a:noFill/>
        <a:ln>
          <a:noFill/>
        </a:ln>
        <a:effectLst/>
      </c:spPr>
      <c:txPr>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0.40758870418975407"/>
          <c:y val="0.11947589039099341"/>
          <c:w val="0.45850247885680961"/>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[0]!docs_uptodate</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A4B3-4280-84B5-6EA47EBA1D47}"/>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spPr>
        <a:noFill/>
        <a:ln>
          <a:noFill/>
        </a:ln>
        <a:effectLst/>
      </c:spPr>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dk1"/>
                </a:solidFill>
                <a:latin typeface="+mn-lt"/>
                <a:ea typeface="+mn-ea"/>
                <a:cs typeface="+mn-cs"/>
              </a:defRPr>
            </a:pPr>
            <a:r>
              <a:rPr lang="en-US"/>
              <a:t>Source Documents are Standard Issue (across data sources)</a:t>
            </a:r>
          </a:p>
        </c:rich>
      </c:tx>
      <c:layout>
        <c:manualLayout>
          <c:xMode val="edge"/>
          <c:yMode val="edge"/>
          <c:x val="0.14018004335049025"/>
          <c:y val="1.5461845678257601E-2"/>
        </c:manualLayout>
      </c:layout>
      <c:overlay val="0"/>
      <c:spPr>
        <a:noFill/>
        <a:ln>
          <a:noFill/>
        </a:ln>
        <a:effectLst/>
      </c:spPr>
    </c:title>
    <c:autoTitleDeleted val="0"/>
    <c:plotArea>
      <c:layout>
        <c:manualLayout>
          <c:layoutTarget val="inner"/>
          <c:xMode val="edge"/>
          <c:yMode val="edge"/>
          <c:x val="0.42610722270827256"/>
          <c:y val="0.11947589039099341"/>
          <c:w val="0.43998396033829107"/>
          <c:h val="0.82928296168958127"/>
        </c:manualLayout>
      </c:layout>
      <c:barChart>
        <c:barDir val="bar"/>
        <c:grouping val="clustered"/>
        <c:varyColors val="0"/>
        <c:ser>
          <c:idx val="0"/>
          <c:order val="0"/>
          <c:tx>
            <c:strRef>
              <c:f>Analysis!$K$4</c:f>
              <c:strCache>
                <c:ptCount val="1"/>
                <c:pt idx="0">
                  <c:v>% of source documents  with no missing data</c:v>
                </c:pt>
              </c:strCache>
            </c:strRef>
          </c:tx>
          <c:spPr>
            <a:solidFill>
              <a:schemeClr val="accent1"/>
            </a:solidFill>
            <a:ln>
              <a:noFill/>
            </a:ln>
            <a:effectLst/>
          </c:spPr>
          <c:invertIfNegative val="0"/>
          <c:cat>
            <c:strRef>
              <c:f>[0]!FacNameQual</c:f>
              <c:strCache>
                <c:ptCount val="8"/>
                <c:pt idx="0">
                  <c:v>-</c:v>
                </c:pt>
                <c:pt idx="1">
                  <c:v>-</c:v>
                </c:pt>
                <c:pt idx="2">
                  <c:v>-</c:v>
                </c:pt>
                <c:pt idx="3">
                  <c:v>-</c:v>
                </c:pt>
                <c:pt idx="4">
                  <c:v>-</c:v>
                </c:pt>
                <c:pt idx="5">
                  <c:v>-</c:v>
                </c:pt>
                <c:pt idx="6">
                  <c:v>-</c:v>
                </c:pt>
                <c:pt idx="7">
                  <c:v>-</c:v>
                </c:pt>
              </c:strCache>
            </c:strRef>
          </c:cat>
          <c:val>
            <c:numRef>
              <c:f>[0]!docs_standard</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C3BE-4815-B96E-96F7C22FA209}"/>
            </c:ext>
          </c:extLst>
        </c:ser>
        <c:dLbls>
          <c:showLegendKey val="0"/>
          <c:showVal val="0"/>
          <c:showCatName val="0"/>
          <c:showSerName val="0"/>
          <c:showPercent val="0"/>
          <c:showBubbleSize val="0"/>
        </c:dLbls>
        <c:gapWidth val="182"/>
        <c:axId val="1012181960"/>
        <c:axId val="1012181304"/>
      </c:barChart>
      <c:catAx>
        <c:axId val="1012181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304"/>
        <c:crosses val="autoZero"/>
        <c:auto val="1"/>
        <c:lblAlgn val="ctr"/>
        <c:lblOffset val="100"/>
        <c:noMultiLvlLbl val="0"/>
      </c:catAx>
      <c:valAx>
        <c:axId val="101218130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in"/>
        <c:minorTickMark val="in"/>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1012181960"/>
        <c:crosses val="autoZero"/>
        <c:crossBetween val="between"/>
        <c:minorUnit val="0.25"/>
      </c:valAx>
    </c:plotArea>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Analysis!$L$83</c:f>
          <c:strCache>
            <c:ptCount val="1"/>
            <c:pt idx="0">
              <c:v>Cross Checks A &amp; B</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6717423846046791"/>
        </c:manualLayout>
      </c:layout>
      <c:barChart>
        <c:barDir val="col"/>
        <c:grouping val="clustered"/>
        <c:varyColors val="0"/>
        <c:ser>
          <c:idx val="0"/>
          <c:order val="0"/>
          <c:tx>
            <c:strRef>
              <c:f>Analysis!$N$41</c:f>
              <c:strCache>
                <c:ptCount val="1"/>
                <c:pt idx="0">
                  <c:v>A — Malaria case register : Laboratory register
 (quality target = 90%)</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[0]!CrossCheck1</c:f>
              <c:numCache>
                <c:formatCode>0.00</c:formatCode>
                <c:ptCount val="8"/>
                <c:pt idx="0" formatCode="General">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C1E5-4787-8D9E-564CEE2A7AC6}"/>
            </c:ext>
          </c:extLst>
        </c:ser>
        <c:ser>
          <c:idx val="1"/>
          <c:order val="1"/>
          <c:tx>
            <c:strRef>
              <c:f>Analysis!$O$41</c:f>
              <c:strCache>
                <c:ptCount val="1"/>
                <c:pt idx="0">
                  <c:v>B — Malaria case register : Pharmacy dispensation log 
(quality target = 90%)</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[0]!CrossCheck2</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C1E5-4787-8D9E-564CEE2A7AC6}"/>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Analysis!$L$94</c:f>
              <c:strCache>
                <c:ptCount val="1"/>
                <c:pt idx="0">
                  <c:v>Quality target</c:v>
                </c:pt>
              </c:strCache>
            </c:strRef>
          </c:tx>
          <c:spPr>
            <a:ln w="19050"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Analysis!$L$94</c:f>
              <c:strCache>
                <c:ptCount val="1"/>
                <c:pt idx="0">
                  <c:v>Quality target</c:v>
                </c:pt>
              </c:strCache>
            </c:strRef>
          </c:xVal>
          <c:yVal>
            <c:numRef>
              <c:f>Analysis!$M$94</c:f>
              <c:numCache>
                <c:formatCode>0.0%</c:formatCode>
                <c:ptCount val="1"/>
                <c:pt idx="0">
                  <c:v>0.9</c:v>
                </c:pt>
              </c:numCache>
            </c:numRef>
          </c:yVal>
          <c:smooth val="0"/>
          <c:extLst>
            <c:ext xmlns:c16="http://schemas.microsoft.com/office/drawing/2014/chart" uri="{C3380CC4-5D6E-409C-BE32-E72D297353CC}">
              <c16:uniqueId val="{00000002-C1E5-4787-8D9E-564CEE2A7AC6}"/>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1"/>
          <c:min val="0"/>
        </c:scaling>
        <c:delete val="0"/>
        <c:axPos val="l"/>
        <c:majorGridlines>
          <c:spPr>
            <a:ln w="9525" cap="flat" cmpd="sng" algn="ctr">
              <a:solidFill>
                <a:schemeClr val="tx1">
                  <a:lumMod val="15000"/>
                  <a:lumOff val="85000"/>
                </a:schemeClr>
              </a:solidFill>
              <a:round/>
            </a:ln>
            <a:effectLst/>
          </c:spPr>
        </c:majorGridlines>
        <c:title>
          <c:tx>
            <c:strRef>
              <c:f>'Dashboard (5)'!$Y$3</c:f>
              <c:strCache>
                <c:ptCount val="1"/>
                <c:pt idx="0">
                  <c:v>Percent</c:v>
                </c:pt>
              </c:strCache>
            </c:strRef>
          </c:tx>
          <c:layout>
            <c:manualLayout>
              <c:xMode val="edge"/>
              <c:yMode val="edge"/>
              <c:x val="8.5033340455192494E-3"/>
              <c:y val="0.34677003661557815"/>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Analysis!$N$69</c:f>
          <c:strCache>
            <c:ptCount val="1"/>
            <c:pt idx="0">
              <c:v>Cross Check C</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9275455568053994"/>
        </c:manualLayout>
      </c:layout>
      <c:barChart>
        <c:barDir val="col"/>
        <c:grouping val="clustered"/>
        <c:varyColors val="0"/>
        <c:ser>
          <c:idx val="0"/>
          <c:order val="0"/>
          <c:tx>
            <c:strRef>
              <c:f>Analysis!$P$41</c:f>
              <c:strCache>
                <c:ptCount val="1"/>
                <c:pt idx="0">
                  <c:v>C — Malaria case register : ACT stock management log
 (quality target:  &gt;=90%, &lt;=110%)</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[0]!CrossCheck3</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9EA8-4D4F-A886-F1C9452A79D6}"/>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1"/>
          <c:tx>
            <c:strRef>
              <c:f>Analysis!$M$80</c:f>
              <c:strCache>
                <c:ptCount val="1"/>
                <c:pt idx="0">
                  <c:v>Upper quality limit</c:v>
                </c:pt>
              </c:strCache>
            </c:strRef>
          </c:tx>
          <c:spPr>
            <a:ln w="19050"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Analysis!$M$80</c:f>
              <c:strCache>
                <c:ptCount val="1"/>
                <c:pt idx="0">
                  <c:v>Upper quality limit</c:v>
                </c:pt>
              </c:strCache>
            </c:strRef>
          </c:xVal>
          <c:yVal>
            <c:numRef>
              <c:f>Analysis!$N$80</c:f>
              <c:numCache>
                <c:formatCode>0.00%</c:formatCode>
                <c:ptCount val="1"/>
                <c:pt idx="0">
                  <c:v>1.1000000000000001</c:v>
                </c:pt>
              </c:numCache>
            </c:numRef>
          </c:yVal>
          <c:smooth val="0"/>
          <c:extLst>
            <c:ext xmlns:c16="http://schemas.microsoft.com/office/drawing/2014/chart" uri="{C3380CC4-5D6E-409C-BE32-E72D297353CC}">
              <c16:uniqueId val="{00000001-9EA8-4D4F-A886-F1C9452A79D6}"/>
            </c:ext>
          </c:extLst>
        </c:ser>
        <c:ser>
          <c:idx val="3"/>
          <c:order val="2"/>
          <c:tx>
            <c:strRef>
              <c:f>Analysis!$M$81</c:f>
              <c:strCache>
                <c:ptCount val="1"/>
                <c:pt idx="0">
                  <c:v>Lower quality limit</c:v>
                </c:pt>
              </c:strCache>
            </c:strRef>
          </c:tx>
          <c:spPr>
            <a:ln w="19050" cap="rnd">
              <a:solidFill>
                <a:schemeClr val="bg1">
                  <a:lumMod val="7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Analysis!$M$81</c:f>
              <c:strCache>
                <c:ptCount val="1"/>
                <c:pt idx="0">
                  <c:v>Lower quality limit</c:v>
                </c:pt>
              </c:strCache>
            </c:strRef>
          </c:xVal>
          <c:yVal>
            <c:numRef>
              <c:f>Analysis!$N$81</c:f>
              <c:numCache>
                <c:formatCode>0.00%</c:formatCode>
                <c:ptCount val="1"/>
                <c:pt idx="0">
                  <c:v>0.9</c:v>
                </c:pt>
              </c:numCache>
            </c:numRef>
          </c:yVal>
          <c:smooth val="0"/>
          <c:extLst>
            <c:ext xmlns:c16="http://schemas.microsoft.com/office/drawing/2014/chart" uri="{C3380CC4-5D6E-409C-BE32-E72D297353CC}">
              <c16:uniqueId val="{00000002-9EA8-4D4F-A886-F1C9452A79D6}"/>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(5)'!$Y$3</c:f>
              <c:strCache>
                <c:ptCount val="1"/>
                <c:pt idx="0">
                  <c:v>Percent</c:v>
                </c:pt>
              </c:strCache>
            </c:strRef>
          </c:tx>
          <c:layout>
            <c:manualLayout>
              <c:xMode val="edge"/>
              <c:yMode val="edge"/>
              <c:x val="8.5033340455192494E-3"/>
              <c:y val="0.4126182227221597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layout>
        <c:manualLayout>
          <c:xMode val="edge"/>
          <c:yMode val="edge"/>
          <c:x val="0.25173474597198214"/>
          <c:y val="0.82999865016872898"/>
          <c:w val="0.50881239023009717"/>
          <c:h val="0.15857277840269965"/>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Analysis!$C$85</c:f>
          <c:strCache>
            <c:ptCount val="1"/>
            <c:pt idx="0">
              <c:v>Overall VF for priority indicators (8 sites)</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Analysis!$D$86</c:f>
              <c:strCache>
                <c:ptCount val="1"/>
                <c:pt idx="0">
                  <c:v>VF Monthly Report</c:v>
                </c:pt>
              </c:strCache>
            </c:strRef>
          </c:tx>
          <c:spPr>
            <a:solidFill>
              <a:schemeClr val="accent1"/>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Analysis!$D$87:$D$91</c:f>
              <c:numCache>
                <c:formatCode>0.00</c:formatCode>
                <c:ptCount val="5"/>
                <c:pt idx="0">
                  <c:v>0</c:v>
                </c:pt>
                <c:pt idx="1">
                  <c:v>0</c:v>
                </c:pt>
                <c:pt idx="2">
                  <c:v>0</c:v>
                </c:pt>
                <c:pt idx="3">
                  <c:v>0.91795838352718206</c:v>
                </c:pt>
                <c:pt idx="4">
                  <c:v>0.94289587866851909</c:v>
                </c:pt>
              </c:numCache>
            </c:numRef>
          </c:val>
          <c:extLst>
            <c:ext xmlns:c16="http://schemas.microsoft.com/office/drawing/2014/chart" uri="{C3380CC4-5D6E-409C-BE32-E72D297353CC}">
              <c16:uniqueId val="{00000000-D1F2-4EE6-A235-CA38264C3D79}"/>
            </c:ext>
          </c:extLst>
        </c:ser>
        <c:ser>
          <c:idx val="1"/>
          <c:order val="1"/>
          <c:tx>
            <c:strRef>
              <c:f>Analysis!$E$86</c:f>
              <c:strCache>
                <c:ptCount val="1"/>
                <c:pt idx="0">
                  <c:v>VF HMIS</c:v>
                </c:pt>
              </c:strCache>
            </c:strRef>
          </c:tx>
          <c:spPr>
            <a:solidFill>
              <a:schemeClr val="accent2"/>
            </a:solidFill>
            <a:ln>
              <a:noFill/>
            </a:ln>
            <a:effectLst/>
          </c:spPr>
          <c:invertIfNegative val="0"/>
          <c:cat>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Analysis!$E$87:$E$91</c:f>
              <c:numCache>
                <c:formatCode>0.00</c:formatCode>
                <c:ptCount val="5"/>
                <c:pt idx="0">
                  <c:v>0</c:v>
                </c:pt>
                <c:pt idx="1">
                  <c:v>0</c:v>
                </c:pt>
                <c:pt idx="2">
                  <c:v>0</c:v>
                </c:pt>
                <c:pt idx="3">
                  <c:v>0.94152796911799985</c:v>
                </c:pt>
                <c:pt idx="4">
                  <c:v>0.94626048555615339</c:v>
                </c:pt>
              </c:numCache>
            </c:numRef>
          </c:val>
          <c:extLst>
            <c:ext xmlns:c16="http://schemas.microsoft.com/office/drawing/2014/chart" uri="{C3380CC4-5D6E-409C-BE32-E72D297353CC}">
              <c16:uniqueId val="{00000001-D1F2-4EE6-A235-CA38264C3D79}"/>
            </c:ext>
          </c:extLst>
        </c:ser>
        <c:dLbls>
          <c:showLegendKey val="0"/>
          <c:showVal val="0"/>
          <c:showCatName val="0"/>
          <c:showSerName val="0"/>
          <c:showPercent val="0"/>
          <c:showBubbleSize val="0"/>
        </c:dLbls>
        <c:gapWidth val="219"/>
        <c:axId val="1013193408"/>
        <c:axId val="1013148800"/>
      </c:barChart>
      <c:scatterChart>
        <c:scatterStyle val="lineMarker"/>
        <c:varyColors val="0"/>
        <c:ser>
          <c:idx val="2"/>
          <c:order val="2"/>
          <c:tx>
            <c:strRef>
              <c:f>Analysis!$G$86</c:f>
              <c:strCache>
                <c:ptCount val="1"/>
                <c:pt idx="0">
                  <c:v>Target</c:v>
                </c:pt>
              </c:strCache>
            </c:strRef>
          </c:tx>
          <c:spPr>
            <a:ln w="28575" cap="rnd">
              <a:noFill/>
              <a:round/>
            </a:ln>
            <a:effectLst/>
          </c:spPr>
          <c:marker>
            <c:symbol val="none"/>
          </c:marker>
          <c:errBars>
            <c:errDir val="y"/>
            <c:errBarType val="both"/>
            <c:errValType val="cust"/>
            <c:noEndCap val="0"/>
            <c:plus>
              <c:numRef>
                <c:f>Analysis!$F$87</c:f>
                <c:numCache>
                  <c:formatCode>General</c:formatCode>
                  <c:ptCount val="1"/>
                  <c:pt idx="0">
                    <c:v>0.25</c:v>
                  </c:pt>
                </c:numCache>
              </c:numRef>
            </c:plus>
            <c:minus>
              <c:numRef>
                <c:f>Analysis!$F$87</c:f>
                <c:numCache>
                  <c:formatCode>General</c:formatCode>
                  <c:ptCount val="1"/>
                  <c:pt idx="0">
                    <c:v>0.25</c:v>
                  </c:pt>
                </c:numCache>
              </c:numRef>
            </c:minus>
            <c:spPr>
              <a:noFill/>
              <a:ln w="12700" cap="flat" cmpd="sng" algn="ctr">
                <a:solidFill>
                  <a:schemeClr val="bg2">
                    <a:lumMod val="50000"/>
                  </a:schemeClr>
                </a:solidFill>
                <a:round/>
              </a:ln>
              <a:effectLst/>
            </c:spPr>
          </c:errBars>
          <c:errBars>
            <c:errDir val="x"/>
            <c:errBarType val="both"/>
            <c:errValType val="cust"/>
            <c:noEndCap val="0"/>
            <c:plus>
              <c:numLit>
                <c:formatCode>General</c:formatCode>
                <c:ptCount val="1"/>
                <c:pt idx="0">
                  <c:v>0.5</c:v>
                </c:pt>
              </c:numLit>
            </c:plus>
            <c:minus>
              <c:numLit>
                <c:formatCode>General</c:formatCode>
                <c:ptCount val="1"/>
                <c:pt idx="0">
                  <c:v>0.5</c:v>
                </c:pt>
              </c:numLit>
            </c:minus>
            <c:spPr>
              <a:noFill/>
              <a:ln w="9525" cap="flat" cmpd="sng" algn="ctr">
                <a:noFill/>
                <a:round/>
              </a:ln>
              <a:effectLst/>
            </c:spPr>
          </c:errBars>
          <c:xVal>
            <c:strRef>
              <c:f>Analysis!$C$87:$C$91</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xVal>
          <c:yVal>
            <c:numRef>
              <c:f>Analysis!$G$87:$G$91</c:f>
              <c:numCache>
                <c:formatCode>0%</c:formatCode>
                <c:ptCount val="5"/>
                <c:pt idx="0">
                  <c:v>1</c:v>
                </c:pt>
                <c:pt idx="1">
                  <c:v>1</c:v>
                </c:pt>
                <c:pt idx="2">
                  <c:v>1</c:v>
                </c:pt>
                <c:pt idx="3">
                  <c:v>1</c:v>
                </c:pt>
                <c:pt idx="4">
                  <c:v>1</c:v>
                </c:pt>
              </c:numCache>
            </c:numRef>
          </c:yVal>
          <c:smooth val="0"/>
          <c:extLst>
            <c:ext xmlns:c16="http://schemas.microsoft.com/office/drawing/2014/chart" uri="{C3380CC4-5D6E-409C-BE32-E72D297353CC}">
              <c16:uniqueId val="{00000002-D1F2-4EE6-A235-CA38264C3D79}"/>
            </c:ext>
          </c:extLst>
        </c:ser>
        <c:dLbls>
          <c:showLegendKey val="0"/>
          <c:showVal val="0"/>
          <c:showCatName val="0"/>
          <c:showSerName val="0"/>
          <c:showPercent val="0"/>
          <c:showBubbleSize val="0"/>
        </c:dLbls>
        <c:axId val="1013193408"/>
        <c:axId val="1013148800"/>
      </c:scatterChart>
      <c:catAx>
        <c:axId val="1013193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3148800"/>
        <c:crosses val="autoZero"/>
        <c:auto val="1"/>
        <c:lblAlgn val="ctr"/>
        <c:lblOffset val="100"/>
        <c:noMultiLvlLbl val="0"/>
      </c:catAx>
      <c:valAx>
        <c:axId val="1013148800"/>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(2)'!$Y$1</c:f>
              <c:strCache>
                <c:ptCount val="1"/>
                <c:pt idx="0">
                  <c:v>Verification factor</c:v>
                </c:pt>
              </c:strCache>
            </c:strRef>
          </c:tx>
          <c:layout>
            <c:manualLayout>
              <c:xMode val="edge"/>
              <c:yMode val="edge"/>
              <c:x val="1.3889866121377015E-2"/>
              <c:y val="0.3801169665016942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3193408"/>
        <c:crosses val="autoZero"/>
        <c:crossBetween val="between"/>
      </c:valAx>
      <c:spPr>
        <a:noFill/>
        <a:ln>
          <a:noFill/>
        </a:ln>
        <a:effectLst/>
      </c:spPr>
    </c:plotArea>
    <c:legend>
      <c:legendPos val="b"/>
      <c:legendEntry>
        <c:idx val="2"/>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2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981794625001666"/>
          <c:y val="0.20429202714170611"/>
          <c:w val="0.77434867685331255"/>
          <c:h val="0.5678167312846697"/>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val>
            <c:numRef>
              <c:f>Analysis!$BN$66</c:f>
              <c:numCache>
                <c:formatCode>General</c:formatCode>
                <c:ptCount val="1"/>
                <c:pt idx="0">
                  <c:v>0</c:v>
                </c:pt>
              </c:numCache>
            </c:numRef>
          </c:val>
          <c:extLst>
            <c:ext xmlns:c16="http://schemas.microsoft.com/office/drawing/2014/chart" uri="{C3380CC4-5D6E-409C-BE32-E72D297353CC}">
              <c16:uniqueId val="{00000000-DCC7-4F55-9FA4-254851CB854A}"/>
            </c:ext>
          </c:extLst>
        </c:ser>
        <c:ser>
          <c:idx val="1"/>
          <c:order val="1"/>
          <c:tx>
            <c:strRef>
              <c:f>Analysis!$BQ$41</c:f>
              <c:strCache>
                <c:ptCount val="1"/>
                <c:pt idx="0">
                  <c:v>Annual consistency ratio</c:v>
                </c:pt>
              </c:strCache>
            </c:strRef>
          </c:tx>
          <c:spPr>
            <a:solidFill>
              <a:schemeClr val="accent2"/>
            </a:solidFill>
            <a:ln>
              <a:noFill/>
            </a:ln>
            <a:effectLst/>
          </c:spPr>
          <c:invertIfNegative val="0"/>
          <c:val>
            <c:numRef>
              <c:f>Analysis!$BQ$66</c:f>
              <c:numCache>
                <c:formatCode>General</c:formatCode>
                <c:ptCount val="1"/>
                <c:pt idx="0">
                  <c:v>0</c:v>
                </c:pt>
              </c:numCache>
            </c:numRef>
          </c:val>
          <c:extLst>
            <c:ext xmlns:c16="http://schemas.microsoft.com/office/drawing/2014/chart" uri="{C3380CC4-5D6E-409C-BE32-E72D297353CC}">
              <c16:uniqueId val="{00000001-DCC7-4F55-9FA4-254851CB854A}"/>
            </c:ext>
          </c:extLst>
        </c:ser>
        <c:dLbls>
          <c:showLegendKey val="0"/>
          <c:showVal val="0"/>
          <c:showCatName val="0"/>
          <c:showSerName val="0"/>
          <c:showPercent val="0"/>
          <c:showBubbleSize val="0"/>
        </c:dLbls>
        <c:gapWidth val="219"/>
        <c:overlap val="-21"/>
        <c:axId val="926434312"/>
        <c:axId val="926437920"/>
      </c:barChart>
      <c:scatterChart>
        <c:scatterStyle val="lineMarker"/>
        <c:varyColors val="0"/>
        <c:ser>
          <c:idx val="2"/>
          <c:order val="2"/>
          <c:tx>
            <c:strRef>
              <c:f>Analysis!$BP$68</c:f>
              <c:strCache>
                <c:ptCount val="1"/>
                <c:pt idx="0">
                  <c:v>Quality target</c:v>
                </c:pt>
              </c:strCache>
            </c:strRef>
          </c:tx>
          <c:spPr>
            <a:ln w="25400" cap="rnd">
              <a:noFill/>
              <a:round/>
            </a:ln>
            <a:effectLst/>
          </c:spPr>
          <c:marker>
            <c:symbol val="circle"/>
            <c:size val="5"/>
            <c:spPr>
              <a:noFill/>
              <a:ln w="9525">
                <a:noFill/>
              </a:ln>
              <a:effectLst/>
            </c:spPr>
          </c:marker>
          <c:errBars>
            <c:errDir val="y"/>
            <c:errBarType val="both"/>
            <c:errValType val="cust"/>
            <c:noEndCap val="0"/>
            <c:plus>
              <c:numRef>
                <c:f>Analysis!$BQ$69</c:f>
                <c:numCache>
                  <c:formatCode>General</c:formatCode>
                  <c:ptCount val="1"/>
                  <c:pt idx="0">
                    <c:v>0.2</c:v>
                  </c:pt>
                </c:numCache>
              </c:numRef>
            </c:plus>
            <c:minus>
              <c:numRef>
                <c:f>Analysis!$BQ$69</c:f>
                <c:numCache>
                  <c:formatCode>General</c:formatCode>
                  <c:ptCount val="1"/>
                  <c:pt idx="0">
                    <c:v>0.2</c:v>
                  </c:pt>
                </c:numCache>
              </c:numRef>
            </c:minus>
            <c:spPr>
              <a:noFill/>
              <a:ln w="19050" cap="flat" cmpd="sng" algn="ctr">
                <a:solidFill>
                  <a:schemeClr val="tx1">
                    <a:lumMod val="65000"/>
                    <a:lumOff val="35000"/>
                  </a:schemeClr>
                </a:solidFill>
                <a:round/>
              </a:ln>
              <a:effectLst/>
            </c:spPr>
          </c:errBars>
          <c:errBars>
            <c:errDir val="x"/>
            <c:errBarType val="both"/>
            <c:errValType val="cust"/>
            <c:noEndCap val="1"/>
            <c:plus>
              <c:numLit>
                <c:formatCode>General</c:formatCode>
                <c:ptCount val="1"/>
                <c:pt idx="0">
                  <c:v>0.1</c:v>
                </c:pt>
              </c:numLit>
            </c:plus>
            <c:minus>
              <c:numLit>
                <c:formatCode>General</c:formatCode>
                <c:ptCount val="1"/>
                <c:pt idx="0">
                  <c:v>0.1</c:v>
                </c:pt>
              </c:numLit>
            </c:minus>
            <c:spPr>
              <a:noFill/>
              <a:ln w="9525" cap="flat" cmpd="sng" algn="ctr">
                <a:noFill/>
                <a:round/>
              </a:ln>
              <a:effectLst/>
            </c:spPr>
          </c:errBars>
          <c:yVal>
            <c:numRef>
              <c:f>Analysis!$BQ$68</c:f>
              <c:numCache>
                <c:formatCode>0%</c:formatCode>
                <c:ptCount val="1"/>
                <c:pt idx="0">
                  <c:v>1</c:v>
                </c:pt>
              </c:numCache>
            </c:numRef>
          </c:yVal>
          <c:smooth val="0"/>
          <c:extLst>
            <c:ext xmlns:c16="http://schemas.microsoft.com/office/drawing/2014/chart" uri="{C3380CC4-5D6E-409C-BE32-E72D297353CC}">
              <c16:uniqueId val="{00000003-DCC7-4F55-9FA4-254851CB854A}"/>
            </c:ext>
          </c:extLst>
        </c:ser>
        <c:dLbls>
          <c:showLegendKey val="0"/>
          <c:showVal val="0"/>
          <c:showCatName val="0"/>
          <c:showSerName val="0"/>
          <c:showPercent val="0"/>
          <c:showBubbleSize val="0"/>
        </c:dLbls>
        <c:axId val="926434312"/>
        <c:axId val="926437920"/>
      </c:scatterChart>
      <c:catAx>
        <c:axId val="926434312"/>
        <c:scaling>
          <c:orientation val="minMax"/>
        </c:scaling>
        <c:delete val="1"/>
        <c:axPos val="b"/>
        <c:numFmt formatCode="General" sourceLinked="1"/>
        <c:majorTickMark val="none"/>
        <c:minorTickMark val="none"/>
        <c:tickLblPos val="nextTo"/>
        <c:crossAx val="926437920"/>
        <c:crosses val="autoZero"/>
        <c:auto val="1"/>
        <c:lblAlgn val="ctr"/>
        <c:lblOffset val="100"/>
        <c:noMultiLvlLbl val="0"/>
      </c:catAx>
      <c:valAx>
        <c:axId val="926437920"/>
        <c:scaling>
          <c:orientation val="minMax"/>
          <c:max val="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434312"/>
        <c:crosses val="autoZero"/>
        <c:crossBetween val="between"/>
      </c:valAx>
      <c:spPr>
        <a:noFill/>
        <a:ln>
          <a:noFill/>
        </a:ln>
        <a:effectLst/>
      </c:spPr>
    </c:plotArea>
    <c:legend>
      <c:legendPos val="b"/>
      <c:legendEntry>
        <c:idx val="2"/>
        <c:delete val="1"/>
      </c:legendEntry>
      <c:layout>
        <c:manualLayout>
          <c:xMode val="edge"/>
          <c:yMode val="edge"/>
          <c:x val="0.14764875854738307"/>
          <c:y val="0.82369544066219347"/>
          <c:w val="0.72881689150473916"/>
          <c:h val="0.1359688917306078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2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Analysis!$BJ$39</c:f>
              <c:strCache>
                <c:ptCount val="1"/>
                <c:pt idx="0">
                  <c:v>Consistency over time:Select type -Select indicator -  by Month, by Facility</c:v>
                </c:pt>
              </c:strCache>
            </c:strRef>
          </c:tx>
          <c:spPr>
            <a:ln w="28575" cap="rnd">
              <a:solidFill>
                <a:schemeClr val="accent1"/>
              </a:solidFill>
              <a:round/>
            </a:ln>
            <a:effectLst/>
          </c:spPr>
          <c:marker>
            <c:symbol val="none"/>
          </c:marker>
          <c:cat>
            <c:strRef>
              <c:f>Analysis!$BJ$41:$BM$41</c:f>
              <c:strCache>
                <c:ptCount val="4"/>
                <c:pt idx="0">
                  <c:v>-</c:v>
                </c:pt>
                <c:pt idx="1">
                  <c:v>-</c:v>
                </c:pt>
                <c:pt idx="2">
                  <c:v>-</c:v>
                </c:pt>
                <c:pt idx="3">
                  <c:v>-</c:v>
                </c:pt>
              </c:strCache>
            </c:strRef>
          </c:cat>
          <c:val>
            <c:numRef>
              <c:f>Analysis!$BJ$66:$BM$66</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A39B-484B-8798-1DD1CB15A5DC}"/>
            </c:ext>
          </c:extLst>
        </c:ser>
        <c:dLbls>
          <c:showLegendKey val="0"/>
          <c:showVal val="0"/>
          <c:showCatName val="0"/>
          <c:showSerName val="0"/>
          <c:showPercent val="0"/>
          <c:showBubbleSize val="0"/>
        </c:dLbls>
        <c:smooth val="0"/>
        <c:axId val="935013360"/>
        <c:axId val="935019592"/>
      </c:lineChart>
      <c:catAx>
        <c:axId val="935013360"/>
        <c:scaling>
          <c:orientation val="minMax"/>
        </c:scaling>
        <c:delete val="0"/>
        <c:axPos val="b"/>
        <c:numFmt formatCode="[$-409]mmm\-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935019592"/>
        <c:crosses val="autoZero"/>
        <c:auto val="1"/>
        <c:lblAlgn val="ctr"/>
        <c:lblOffset val="100"/>
        <c:noMultiLvlLbl val="0"/>
      </c:catAx>
      <c:valAx>
        <c:axId val="935019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350133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2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981794625001666"/>
          <c:y val="0.20429202714170611"/>
          <c:w val="0.77434867685331255"/>
          <c:h val="0.5678167312846697"/>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val>
            <c:numRef>
              <c:f>Analysis!$BN$66</c:f>
              <c:numCache>
                <c:formatCode>General</c:formatCode>
                <c:ptCount val="1"/>
                <c:pt idx="0">
                  <c:v>0</c:v>
                </c:pt>
              </c:numCache>
            </c:numRef>
          </c:val>
          <c:extLst>
            <c:ext xmlns:c16="http://schemas.microsoft.com/office/drawing/2014/chart" uri="{C3380CC4-5D6E-409C-BE32-E72D297353CC}">
              <c16:uniqueId val="{00000000-5429-464E-BB70-12402AC6BD17}"/>
            </c:ext>
          </c:extLst>
        </c:ser>
        <c:ser>
          <c:idx val="1"/>
          <c:order val="1"/>
          <c:tx>
            <c:strRef>
              <c:f>Analysis!$BQ$41</c:f>
              <c:strCache>
                <c:ptCount val="1"/>
                <c:pt idx="0">
                  <c:v>Annual consistency ratio</c:v>
                </c:pt>
              </c:strCache>
            </c:strRef>
          </c:tx>
          <c:spPr>
            <a:solidFill>
              <a:schemeClr val="accent2"/>
            </a:solidFill>
            <a:ln>
              <a:noFill/>
            </a:ln>
            <a:effectLst/>
          </c:spPr>
          <c:invertIfNegative val="0"/>
          <c:val>
            <c:numRef>
              <c:f>Analysis!$BQ$66</c:f>
              <c:numCache>
                <c:formatCode>General</c:formatCode>
                <c:ptCount val="1"/>
                <c:pt idx="0">
                  <c:v>0</c:v>
                </c:pt>
              </c:numCache>
            </c:numRef>
          </c:val>
          <c:extLst>
            <c:ext xmlns:c16="http://schemas.microsoft.com/office/drawing/2014/chart" uri="{C3380CC4-5D6E-409C-BE32-E72D297353CC}">
              <c16:uniqueId val="{00000001-5429-464E-BB70-12402AC6BD17}"/>
            </c:ext>
          </c:extLst>
        </c:ser>
        <c:dLbls>
          <c:showLegendKey val="0"/>
          <c:showVal val="0"/>
          <c:showCatName val="0"/>
          <c:showSerName val="0"/>
          <c:showPercent val="0"/>
          <c:showBubbleSize val="0"/>
        </c:dLbls>
        <c:gapWidth val="361"/>
        <c:overlap val="-44"/>
        <c:axId val="926434312"/>
        <c:axId val="926437920"/>
      </c:barChart>
      <c:scatterChart>
        <c:scatterStyle val="lineMarker"/>
        <c:varyColors val="0"/>
        <c:ser>
          <c:idx val="2"/>
          <c:order val="2"/>
          <c:tx>
            <c:strRef>
              <c:f>Analysis!$BP$68</c:f>
              <c:strCache>
                <c:ptCount val="1"/>
                <c:pt idx="0">
                  <c:v>Quality target</c:v>
                </c:pt>
              </c:strCache>
            </c:strRef>
          </c:tx>
          <c:spPr>
            <a:ln w="25400" cap="rnd">
              <a:noFill/>
              <a:round/>
            </a:ln>
            <a:effectLst/>
          </c:spPr>
          <c:marker>
            <c:symbol val="circle"/>
            <c:size val="5"/>
            <c:spPr>
              <a:noFill/>
              <a:ln w="9525">
                <a:noFill/>
              </a:ln>
              <a:effectLst/>
            </c:spPr>
          </c:marker>
          <c:errBars>
            <c:errDir val="y"/>
            <c:errBarType val="both"/>
            <c:errValType val="cust"/>
            <c:noEndCap val="0"/>
            <c:plus>
              <c:numRef>
                <c:f>Analysis!$BQ$69</c:f>
                <c:numCache>
                  <c:formatCode>General</c:formatCode>
                  <c:ptCount val="1"/>
                  <c:pt idx="0">
                    <c:v>0.2</c:v>
                  </c:pt>
                </c:numCache>
              </c:numRef>
            </c:plus>
            <c:minus>
              <c:numRef>
                <c:f>Analysis!$BQ$69</c:f>
                <c:numCache>
                  <c:formatCode>General</c:formatCode>
                  <c:ptCount val="1"/>
                  <c:pt idx="0">
                    <c:v>0.2</c:v>
                  </c:pt>
                </c:numCache>
              </c:numRef>
            </c:minus>
            <c:spPr>
              <a:noFill/>
              <a:ln w="19050" cap="flat" cmpd="sng" algn="ctr">
                <a:solidFill>
                  <a:schemeClr val="tx1">
                    <a:lumMod val="65000"/>
                    <a:lumOff val="35000"/>
                  </a:schemeClr>
                </a:solidFill>
                <a:round/>
              </a:ln>
              <a:effectLst/>
            </c:spPr>
          </c:errBars>
          <c:errBars>
            <c:errDir val="x"/>
            <c:errBarType val="both"/>
            <c:errValType val="cust"/>
            <c:noEndCap val="1"/>
            <c:plus>
              <c:numLit>
                <c:formatCode>General</c:formatCode>
                <c:ptCount val="1"/>
                <c:pt idx="0">
                  <c:v>0.1</c:v>
                </c:pt>
              </c:numLit>
            </c:plus>
            <c:minus>
              <c:numLit>
                <c:formatCode>General</c:formatCode>
                <c:ptCount val="1"/>
                <c:pt idx="0">
                  <c:v>0.1</c:v>
                </c:pt>
              </c:numLit>
            </c:minus>
            <c:spPr>
              <a:noFill/>
              <a:ln w="9525" cap="flat" cmpd="sng" algn="ctr">
                <a:noFill/>
                <a:round/>
              </a:ln>
              <a:effectLst/>
            </c:spPr>
          </c:errBars>
          <c:yVal>
            <c:numRef>
              <c:f>Analysis!$BQ$68</c:f>
              <c:numCache>
                <c:formatCode>0%</c:formatCode>
                <c:ptCount val="1"/>
                <c:pt idx="0">
                  <c:v>1</c:v>
                </c:pt>
              </c:numCache>
            </c:numRef>
          </c:yVal>
          <c:smooth val="0"/>
          <c:extLst>
            <c:ext xmlns:c16="http://schemas.microsoft.com/office/drawing/2014/chart" uri="{C3380CC4-5D6E-409C-BE32-E72D297353CC}">
              <c16:uniqueId val="{00000002-5429-464E-BB70-12402AC6BD17}"/>
            </c:ext>
          </c:extLst>
        </c:ser>
        <c:dLbls>
          <c:showLegendKey val="0"/>
          <c:showVal val="0"/>
          <c:showCatName val="0"/>
          <c:showSerName val="0"/>
          <c:showPercent val="0"/>
          <c:showBubbleSize val="0"/>
        </c:dLbls>
        <c:axId val="926434312"/>
        <c:axId val="926437920"/>
      </c:scatterChart>
      <c:catAx>
        <c:axId val="926434312"/>
        <c:scaling>
          <c:orientation val="minMax"/>
        </c:scaling>
        <c:delete val="1"/>
        <c:axPos val="b"/>
        <c:numFmt formatCode="General" sourceLinked="1"/>
        <c:majorTickMark val="none"/>
        <c:minorTickMark val="none"/>
        <c:tickLblPos val="nextTo"/>
        <c:crossAx val="926437920"/>
        <c:crosses val="autoZero"/>
        <c:auto val="1"/>
        <c:lblAlgn val="ctr"/>
        <c:lblOffset val="100"/>
        <c:noMultiLvlLbl val="0"/>
      </c:catAx>
      <c:valAx>
        <c:axId val="926437920"/>
        <c:scaling>
          <c:orientation val="minMax"/>
          <c:max val="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434312"/>
        <c:crosses val="autoZero"/>
        <c:crossBetween val="between"/>
      </c:valAx>
      <c:spPr>
        <a:noFill/>
        <a:ln>
          <a:noFill/>
        </a:ln>
        <a:effectLst/>
      </c:spPr>
    </c:plotArea>
    <c:legend>
      <c:legendPos val="b"/>
      <c:legendEntry>
        <c:idx val="2"/>
        <c:delete val="1"/>
      </c:legendEntry>
      <c:layout>
        <c:manualLayout>
          <c:xMode val="edge"/>
          <c:yMode val="edge"/>
          <c:x val="0.14764875854738307"/>
          <c:y val="0.82369544066219347"/>
          <c:w val="0.72881689150473916"/>
          <c:h val="0.13596889173060783"/>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dk1"/>
      </a:solidFill>
      <a:round/>
    </a:ln>
    <a:effectLst/>
  </c:spPr>
  <c:txPr>
    <a:bodyPr/>
    <a:lstStyle/>
    <a:p>
      <a:pPr>
        <a:defRPr/>
      </a:pPr>
      <a:endParaRPr lang="en-US"/>
    </a:p>
  </c:txPr>
  <c:printSettings>
    <c:headerFooter/>
    <c:pageMargins b="0.75" l="0.7" r="0.7" t="0.75" header="0.3" footer="0.3"/>
    <c:pageSetup/>
  </c:printSettings>
</c:chartSpace>
</file>

<file path=xl/charts/chart2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Analysis!$BJ$38</c:f>
          <c:strCache>
            <c:ptCount val="1"/>
            <c:pt idx="0">
              <c:v>Month-to-month and Annual Consistency for Select type -Select indicator, by facility</c:v>
            </c:pt>
          </c:strCache>
        </c:strRef>
      </c:tx>
      <c:layout>
        <c:manualLayout>
          <c:xMode val="edge"/>
          <c:yMode val="edge"/>
          <c:x val="0.26830985002946239"/>
          <c:y val="5.218977352293615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18545"/>
          <c:w val="0.94217251627235088"/>
          <c:h val="0.49275455568053994"/>
        </c:manualLayout>
      </c:layout>
      <c:barChart>
        <c:barDir val="col"/>
        <c:grouping val="clustered"/>
        <c:varyColors val="0"/>
        <c:ser>
          <c:idx val="0"/>
          <c:order val="0"/>
          <c:tx>
            <c:strRef>
              <c:f>Analysis!$BN$41</c:f>
              <c:strCache>
                <c:ptCount val="1"/>
                <c:pt idx="0">
                  <c:v>Month-to-month consistency ratio</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[0]!ConTimeM2M</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F3D-49DB-93CE-F6F0367A6065}"/>
            </c:ext>
          </c:extLst>
        </c:ser>
        <c:ser>
          <c:idx val="1"/>
          <c:order val="1"/>
          <c:tx>
            <c:strRef>
              <c:f>Analysis!$BQ$41</c:f>
              <c:strCache>
                <c:ptCount val="1"/>
                <c:pt idx="0">
                  <c:v>Annual consistency ratio</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[0]!ConTimeAnnual</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BF3D-49DB-93CE-F6F0367A6065}"/>
            </c:ext>
          </c:extLst>
        </c:ser>
        <c:dLbls>
          <c:showLegendKey val="0"/>
          <c:showVal val="0"/>
          <c:showCatName val="0"/>
          <c:showSerName val="0"/>
          <c:showPercent val="0"/>
          <c:showBubbleSize val="0"/>
        </c:dLbls>
        <c:gapWidth val="150"/>
        <c:axId val="876247992"/>
        <c:axId val="886062624"/>
      </c:barChart>
      <c:scatterChart>
        <c:scatterStyle val="lineMarker"/>
        <c:varyColors val="0"/>
        <c:ser>
          <c:idx val="2"/>
          <c:order val="2"/>
          <c:tx>
            <c:strRef>
              <c:f>Analysis!$BP$70</c:f>
              <c:strCache>
                <c:ptCount val="1"/>
                <c:pt idx="0">
                  <c:v>upper limit</c:v>
                </c:pt>
              </c:strCache>
            </c:strRef>
          </c:tx>
          <c:spPr>
            <a:ln w="158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Analysis!$BP$68</c:f>
              <c:strCache>
                <c:ptCount val="1"/>
                <c:pt idx="0">
                  <c:v>Quality target</c:v>
                </c:pt>
              </c:strCache>
            </c:strRef>
          </c:xVal>
          <c:yVal>
            <c:numRef>
              <c:f>Analysis!$BQ$70</c:f>
              <c:numCache>
                <c:formatCode>0%</c:formatCode>
                <c:ptCount val="1"/>
                <c:pt idx="0">
                  <c:v>1.2</c:v>
                </c:pt>
              </c:numCache>
            </c:numRef>
          </c:yVal>
          <c:smooth val="0"/>
          <c:extLst>
            <c:ext xmlns:c16="http://schemas.microsoft.com/office/drawing/2014/chart" uri="{C3380CC4-5D6E-409C-BE32-E72D297353CC}">
              <c16:uniqueId val="{00000002-BF3D-49DB-93CE-F6F0367A6065}"/>
            </c:ext>
          </c:extLst>
        </c:ser>
        <c:ser>
          <c:idx val="3"/>
          <c:order val="3"/>
          <c:tx>
            <c:strRef>
              <c:f>Analysis!$BP$71</c:f>
              <c:strCache>
                <c:ptCount val="1"/>
                <c:pt idx="0">
                  <c:v>lower limit</c:v>
                </c:pt>
              </c:strCache>
            </c:strRef>
          </c:tx>
          <c:spPr>
            <a:ln w="15875" cap="rnd">
              <a:solidFill>
                <a:schemeClr val="bg1">
                  <a:lumMod val="8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xVal>
            <c:strRef>
              <c:f>Analysis!$BP$68</c:f>
              <c:strCache>
                <c:ptCount val="1"/>
                <c:pt idx="0">
                  <c:v>Quality target</c:v>
                </c:pt>
              </c:strCache>
            </c:strRef>
          </c:xVal>
          <c:yVal>
            <c:numRef>
              <c:f>Analysis!$BQ$71</c:f>
              <c:numCache>
                <c:formatCode>0%</c:formatCode>
                <c:ptCount val="1"/>
                <c:pt idx="0">
                  <c:v>0.8</c:v>
                </c:pt>
              </c:numCache>
            </c:numRef>
          </c:yVal>
          <c:smooth val="0"/>
          <c:extLst>
            <c:ext xmlns:c16="http://schemas.microsoft.com/office/drawing/2014/chart" uri="{C3380CC4-5D6E-409C-BE32-E72D297353CC}">
              <c16:uniqueId val="{00000003-BF3D-49DB-93CE-F6F0367A6065}"/>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in val="0"/>
        </c:scaling>
        <c:delete val="0"/>
        <c:axPos val="l"/>
        <c:majorGridlines>
          <c:spPr>
            <a:ln w="9525" cap="flat" cmpd="sng" algn="ctr">
              <a:solidFill>
                <a:schemeClr val="tx1">
                  <a:lumMod val="15000"/>
                  <a:lumOff val="85000"/>
                </a:schemeClr>
              </a:solidFill>
              <a:round/>
            </a:ln>
            <a:effectLst/>
          </c:spPr>
        </c:majorGridlines>
        <c:title>
          <c:tx>
            <c:strRef>
              <c:f>'Dashboard (2)'!$Y$3</c:f>
              <c:strCache>
                <c:ptCount val="1"/>
                <c:pt idx="0">
                  <c:v>Percent</c:v>
                </c:pt>
              </c:strCache>
            </c:strRef>
          </c:tx>
          <c:layout>
            <c:manualLayout>
              <c:xMode val="edge"/>
              <c:yMode val="edge"/>
              <c:x val="8.5033340455192494E-3"/>
              <c:y val="0.4126182227221597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layout>
        <c:manualLayout>
          <c:xMode val="edge"/>
          <c:yMode val="edge"/>
          <c:x val="0.22207147720725598"/>
          <c:y val="0.88416535433070864"/>
          <c:w val="0.59124367547182988"/>
          <c:h val="7.7882217847769039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Analysis!$BS$38</c:f>
          <c:strCache>
            <c:ptCount val="1"/>
            <c:pt idx="0">
              <c:v>Distribution of reasons for discrepancy, by indicator</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7.75289315487626E-2"/>
          <c:y val="0.13711795893870976"/>
          <c:w val="0.86451133124488466"/>
          <c:h val="0.50446558763487892"/>
        </c:manualLayout>
      </c:layout>
      <c:barChart>
        <c:barDir val="col"/>
        <c:grouping val="percentStacked"/>
        <c:varyColors val="0"/>
        <c:ser>
          <c:idx val="0"/>
          <c:order val="0"/>
          <c:tx>
            <c:strRef>
              <c:f>Analysis!$CA$40</c:f>
              <c:strCache>
                <c:ptCount val="1"/>
                <c:pt idx="0">
                  <c:v>No discrepancy</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Analysis!$CA$41:$CA$45</c:f>
              <c:numCache>
                <c:formatCode>General</c:formatCode>
                <c:ptCount val="5"/>
                <c:pt idx="0">
                  <c:v>1</c:v>
                </c:pt>
                <c:pt idx="1">
                  <c:v>1</c:v>
                </c:pt>
                <c:pt idx="2">
                  <c:v>0</c:v>
                </c:pt>
                <c:pt idx="3">
                  <c:v>5</c:v>
                </c:pt>
                <c:pt idx="4">
                  <c:v>0</c:v>
                </c:pt>
              </c:numCache>
            </c:numRef>
          </c:val>
          <c:extLst>
            <c:ext xmlns:c16="http://schemas.microsoft.com/office/drawing/2014/chart" uri="{C3380CC4-5D6E-409C-BE32-E72D297353CC}">
              <c16:uniqueId val="{00000000-8DDC-4DF0-B098-635A287034EA}"/>
            </c:ext>
          </c:extLst>
        </c:ser>
        <c:ser>
          <c:idx val="1"/>
          <c:order val="1"/>
          <c:tx>
            <c:strRef>
              <c:f>Analysis!$CB$40</c:f>
              <c:strCache>
                <c:ptCount val="1"/>
                <c:pt idx="0">
                  <c:v>Arithematic errors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Analysis!$CB$41:$CB$45</c:f>
              <c:numCache>
                <c:formatCode>General</c:formatCode>
                <c:ptCount val="5"/>
                <c:pt idx="0">
                  <c:v>1</c:v>
                </c:pt>
                <c:pt idx="1">
                  <c:v>0</c:v>
                </c:pt>
                <c:pt idx="2">
                  <c:v>0</c:v>
                </c:pt>
                <c:pt idx="3">
                  <c:v>2</c:v>
                </c:pt>
                <c:pt idx="4">
                  <c:v>4</c:v>
                </c:pt>
              </c:numCache>
            </c:numRef>
          </c:val>
          <c:extLst>
            <c:ext xmlns:c16="http://schemas.microsoft.com/office/drawing/2014/chart" uri="{C3380CC4-5D6E-409C-BE32-E72D297353CC}">
              <c16:uniqueId val="{00000001-8DDC-4DF0-B098-635A287034EA}"/>
            </c:ext>
          </c:extLst>
        </c:ser>
        <c:ser>
          <c:idx val="2"/>
          <c:order val="2"/>
          <c:tx>
            <c:strRef>
              <c:f>Analysis!$CC$40</c:f>
              <c:strCache>
                <c:ptCount val="1"/>
                <c:pt idx="0">
                  <c:v>Transcription errors</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Analysis!$CC$41:$CC$45</c:f>
              <c:numCache>
                <c:formatCode>General</c:formatCode>
                <c:ptCount val="5"/>
                <c:pt idx="0">
                  <c:v>1</c:v>
                </c:pt>
                <c:pt idx="1">
                  <c:v>1</c:v>
                </c:pt>
                <c:pt idx="2">
                  <c:v>0</c:v>
                </c:pt>
                <c:pt idx="3">
                  <c:v>2</c:v>
                </c:pt>
                <c:pt idx="4">
                  <c:v>3</c:v>
                </c:pt>
              </c:numCache>
            </c:numRef>
          </c:val>
          <c:extLst>
            <c:ext xmlns:c16="http://schemas.microsoft.com/office/drawing/2014/chart" uri="{C3380CC4-5D6E-409C-BE32-E72D297353CC}">
              <c16:uniqueId val="{00000002-8DDC-4DF0-B098-635A287034EA}"/>
            </c:ext>
          </c:extLst>
        </c:ser>
        <c:ser>
          <c:idx val="3"/>
          <c:order val="3"/>
          <c:tx>
            <c:strRef>
              <c:f>Analysis!$CD$40</c:f>
              <c:strCache>
                <c:ptCount val="1"/>
                <c:pt idx="0">
                  <c:v>Some documents were missing when the report was prepared</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Analysis!$CD$41:$CD$45</c:f>
              <c:numCache>
                <c:formatCode>General</c:formatCode>
                <c:ptCount val="5"/>
                <c:pt idx="0">
                  <c:v>0</c:v>
                </c:pt>
                <c:pt idx="1">
                  <c:v>1</c:v>
                </c:pt>
                <c:pt idx="2">
                  <c:v>0</c:v>
                </c:pt>
                <c:pt idx="3">
                  <c:v>4</c:v>
                </c:pt>
                <c:pt idx="4">
                  <c:v>2</c:v>
                </c:pt>
              </c:numCache>
            </c:numRef>
          </c:val>
          <c:extLst>
            <c:ext xmlns:c16="http://schemas.microsoft.com/office/drawing/2014/chart" uri="{C3380CC4-5D6E-409C-BE32-E72D297353CC}">
              <c16:uniqueId val="{00000003-8DDC-4DF0-B098-635A287034EA}"/>
            </c:ext>
          </c:extLst>
        </c:ser>
        <c:ser>
          <c:idx val="4"/>
          <c:order val="4"/>
          <c:tx>
            <c:strRef>
              <c:f>Analysis!$CE$40</c:f>
              <c:strCache>
                <c:ptCount val="1"/>
                <c:pt idx="0">
                  <c:v>Some documents are now missing</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Analysis!$CE$41:$CE$45</c:f>
              <c:numCache>
                <c:formatCode>General</c:formatCode>
                <c:ptCount val="5"/>
                <c:pt idx="0">
                  <c:v>0</c:v>
                </c:pt>
                <c:pt idx="1">
                  <c:v>0</c:v>
                </c:pt>
                <c:pt idx="2">
                  <c:v>0</c:v>
                </c:pt>
                <c:pt idx="3">
                  <c:v>2</c:v>
                </c:pt>
                <c:pt idx="4">
                  <c:v>6</c:v>
                </c:pt>
              </c:numCache>
            </c:numRef>
          </c:val>
          <c:extLst>
            <c:ext xmlns:c16="http://schemas.microsoft.com/office/drawing/2014/chart" uri="{C3380CC4-5D6E-409C-BE32-E72D297353CC}">
              <c16:uniqueId val="{00000004-8DDC-4DF0-B098-635A287034EA}"/>
            </c:ext>
          </c:extLst>
        </c:ser>
        <c:ser>
          <c:idx val="5"/>
          <c:order val="5"/>
          <c:tx>
            <c:strRef>
              <c:f>Analysis!$CF$40</c:f>
              <c:strCache>
                <c:ptCount val="1"/>
                <c:pt idx="0">
                  <c:v>Other</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Analysis!$BZ$41:$BZ$45</c:f>
              <c:strCache>
                <c:ptCount val="5"/>
                <c:pt idx="0">
                  <c:v>Select indicator</c:v>
                </c:pt>
                <c:pt idx="1">
                  <c:v>Select indicator</c:v>
                </c:pt>
                <c:pt idx="2">
                  <c:v>Select indicator</c:v>
                </c:pt>
                <c:pt idx="3">
                  <c:v>4.1:  Number of children (&lt; 5) with confirmed malaria receiving ACT</c:v>
                </c:pt>
                <c:pt idx="4">
                  <c:v>5.1:  Stock out of ACTs for 7 consecutive days in the past month</c:v>
                </c:pt>
              </c:strCache>
            </c:strRef>
          </c:cat>
          <c:val>
            <c:numRef>
              <c:f>Analysis!$CF$41:$CF$45</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8DDC-4DF0-B098-635A287034EA}"/>
            </c:ext>
          </c:extLst>
        </c:ser>
        <c:dLbls>
          <c:dLblPos val="inEnd"/>
          <c:showLegendKey val="0"/>
          <c:showVal val="1"/>
          <c:showCatName val="0"/>
          <c:showSerName val="0"/>
          <c:showPercent val="0"/>
          <c:showBubbleSize val="0"/>
        </c:dLbls>
        <c:gapWidth val="150"/>
        <c:overlap val="100"/>
        <c:axId val="1002414512"/>
        <c:axId val="1002415824"/>
      </c:barChart>
      <c:catAx>
        <c:axId val="1002414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1002415824"/>
        <c:crosses val="autoZero"/>
        <c:auto val="1"/>
        <c:lblAlgn val="ctr"/>
        <c:lblOffset val="100"/>
        <c:noMultiLvlLbl val="0"/>
      </c:catAx>
      <c:valAx>
        <c:axId val="1002415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crossAx val="1002414512"/>
        <c:crosses val="autoZero"/>
        <c:crossBetween val="between"/>
      </c:valAx>
      <c:spPr>
        <a:noFill/>
        <a:ln>
          <a:noFill/>
        </a:ln>
        <a:effectLst/>
      </c:spPr>
    </c:plotArea>
    <c:legend>
      <c:legendPos val="b"/>
      <c:layout>
        <c:manualLayout>
          <c:xMode val="edge"/>
          <c:yMode val="edge"/>
          <c:x val="0"/>
          <c:y val="0.75611938251188482"/>
          <c:w val="1"/>
          <c:h val="0.2350869509455990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Analysis!$F$69</c:f>
          <c:strCache>
            <c:ptCount val="1"/>
            <c:pt idx="0">
              <c:v>2. Select type:  Select indicator 
(quality target: &gt;=90%, &lt;=110%)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2104253097395089E-2"/>
          <c:y val="0.19745370370370371"/>
          <c:w val="0.86130076482375184"/>
          <c:h val="0.60856025809273839"/>
        </c:manualLayout>
      </c:layout>
      <c:barChart>
        <c:barDir val="col"/>
        <c:grouping val="clustered"/>
        <c:varyColors val="0"/>
        <c:ser>
          <c:idx val="2"/>
          <c:order val="0"/>
          <c:tx>
            <c:strRef>
              <c:f>Analysis!$D$70</c:f>
              <c:strCache>
                <c:ptCount val="1"/>
                <c:pt idx="0">
                  <c:v>VF Monthly Report</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Analysis!$F$71:$F$78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D62B-4601-8088-8981F3B04F17}"/>
            </c:ext>
          </c:extLst>
        </c:ser>
        <c:ser>
          <c:idx val="3"/>
          <c:order val="1"/>
          <c:tx>
            <c:strRef>
              <c:f>Analysis!$E$70</c:f>
              <c:strCache>
                <c:ptCount val="1"/>
                <c:pt idx="0">
                  <c:v>VF HMIS</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Analysis!$G$71:$G$78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D62B-4601-8088-8981F3B04F17}"/>
            </c:ext>
          </c:extLst>
        </c:ser>
        <c:dLbls>
          <c:showLegendKey val="0"/>
          <c:showVal val="0"/>
          <c:showCatName val="0"/>
          <c:showSerName val="0"/>
          <c:showPercent val="0"/>
          <c:showBubbleSize val="0"/>
        </c:dLbls>
        <c:gapWidth val="219"/>
        <c:overlap val="-27"/>
        <c:axId val="941202776"/>
        <c:axId val="941202120"/>
      </c:barChart>
      <c:catAx>
        <c:axId val="9412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#REF!</c:f>
              <c:strCache>
                <c:ptCount val="1"/>
                <c:pt idx="0">
                  <c:v>#REF!</c:v>
                </c:pt>
              </c:strCache>
            </c:strRef>
          </c:tx>
          <c:layout>
            <c:manualLayout>
              <c:xMode val="edge"/>
              <c:yMode val="edge"/>
              <c:x val="2.0408163265306121E-2"/>
              <c:y val="0.2278556685268710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2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Analysis!$H$69</c:f>
          <c:strCache>
            <c:ptCount val="1"/>
            <c:pt idx="0">
              <c:v>3. Select type:  Select indicator 
(quality target: &gt;=85%, &lt;=115%)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6082747721050993E-2"/>
          <c:y val="0.20902777777777778"/>
          <c:w val="0.85015381141873392"/>
          <c:h val="0.59545391027510453"/>
        </c:manualLayout>
      </c:layout>
      <c:barChart>
        <c:barDir val="col"/>
        <c:grouping val="clustered"/>
        <c:varyColors val="0"/>
        <c:ser>
          <c:idx val="2"/>
          <c:order val="0"/>
          <c:tx>
            <c:strRef>
              <c:f>Analysis!$D$70</c:f>
              <c:strCache>
                <c:ptCount val="1"/>
                <c:pt idx="0">
                  <c:v>VF Monthly Report</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Analysis!$H$71:$H$78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0C91-4D9D-8B3D-0B18736776B2}"/>
            </c:ext>
          </c:extLst>
        </c:ser>
        <c:ser>
          <c:idx val="3"/>
          <c:order val="1"/>
          <c:tx>
            <c:strRef>
              <c:f>Analysis!$E$70</c:f>
              <c:strCache>
                <c:ptCount val="1"/>
                <c:pt idx="0">
                  <c:v>VF HMIS</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Analysis!$I$71:$I$78</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0C91-4D9D-8B3D-0B18736776B2}"/>
            </c:ext>
          </c:extLst>
        </c:ser>
        <c:dLbls>
          <c:showLegendKey val="0"/>
          <c:showVal val="0"/>
          <c:showCatName val="0"/>
          <c:showSerName val="0"/>
          <c:showPercent val="0"/>
          <c:showBubbleSize val="0"/>
        </c:dLbls>
        <c:gapWidth val="219"/>
        <c:overlap val="-27"/>
        <c:axId val="941202776"/>
        <c:axId val="941202120"/>
      </c:barChart>
      <c:catAx>
        <c:axId val="9412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#REF!</c:f>
              <c:strCache>
                <c:ptCount val="1"/>
                <c:pt idx="0">
                  <c:v>#REF!</c:v>
                </c:pt>
              </c:strCache>
            </c:strRef>
          </c:tx>
          <c:layout>
            <c:manualLayout>
              <c:xMode val="edge"/>
              <c:yMode val="edge"/>
              <c:x val="1.750000287073538E-2"/>
              <c:y val="0.26933644216802999"/>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2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Analysis!$J$69</c:f>
          <c:strCache>
            <c:ptCount val="1"/>
            <c:pt idx="0">
              <c:v>4. Malaria_treatment:  4.1:  Number of children (&lt; 5) with confirmed malaria receiving ACT 
(quality target: &gt;=80%, &lt;=120%)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2498518330369997E-2"/>
          <c:y val="0.20902777777777778"/>
          <c:w val="0.86986707306747946"/>
          <c:h val="0.60856025809273839"/>
        </c:manualLayout>
      </c:layout>
      <c:barChart>
        <c:barDir val="col"/>
        <c:grouping val="clustered"/>
        <c:varyColors val="0"/>
        <c:ser>
          <c:idx val="2"/>
          <c:order val="0"/>
          <c:tx>
            <c:strRef>
              <c:f>Analysis!$D$70</c:f>
              <c:strCache>
                <c:ptCount val="1"/>
                <c:pt idx="0">
                  <c:v>VF Monthly Report</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Analysis!$J$71:$J$78</c:f>
              <c:numCache>
                <c:formatCode>0</c:formatCode>
                <c:ptCount val="8"/>
                <c:pt idx="0">
                  <c:v>0</c:v>
                </c:pt>
                <c:pt idx="1">
                  <c:v>0</c:v>
                </c:pt>
                <c:pt idx="2">
                  <c:v>2</c:v>
                </c:pt>
                <c:pt idx="3">
                  <c:v>3</c:v>
                </c:pt>
                <c:pt idx="4">
                  <c:v>0</c:v>
                </c:pt>
                <c:pt idx="5">
                  <c:v>0</c:v>
                </c:pt>
                <c:pt idx="6">
                  <c:v>0</c:v>
                </c:pt>
                <c:pt idx="7">
                  <c:v>0</c:v>
                </c:pt>
              </c:numCache>
            </c:numRef>
          </c:val>
          <c:extLst>
            <c:ext xmlns:c16="http://schemas.microsoft.com/office/drawing/2014/chart" uri="{C3380CC4-5D6E-409C-BE32-E72D297353CC}">
              <c16:uniqueId val="{00000000-4F0A-47DF-A112-7433FA637B71}"/>
            </c:ext>
          </c:extLst>
        </c:ser>
        <c:ser>
          <c:idx val="3"/>
          <c:order val="1"/>
          <c:tx>
            <c:strRef>
              <c:f>Analysis!$E$70</c:f>
              <c:strCache>
                <c:ptCount val="1"/>
                <c:pt idx="0">
                  <c:v>VF HMIS</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Analysis!$K$71:$K$78</c:f>
              <c:numCache>
                <c:formatCode>0</c:formatCode>
                <c:ptCount val="8"/>
                <c:pt idx="0">
                  <c:v>0</c:v>
                </c:pt>
                <c:pt idx="1">
                  <c:v>0</c:v>
                </c:pt>
                <c:pt idx="2">
                  <c:v>1</c:v>
                </c:pt>
                <c:pt idx="3">
                  <c:v>4</c:v>
                </c:pt>
                <c:pt idx="4">
                  <c:v>0</c:v>
                </c:pt>
                <c:pt idx="5">
                  <c:v>0</c:v>
                </c:pt>
                <c:pt idx="6">
                  <c:v>0</c:v>
                </c:pt>
                <c:pt idx="7">
                  <c:v>0</c:v>
                </c:pt>
              </c:numCache>
            </c:numRef>
          </c:val>
          <c:extLst>
            <c:ext xmlns:c16="http://schemas.microsoft.com/office/drawing/2014/chart" uri="{C3380CC4-5D6E-409C-BE32-E72D297353CC}">
              <c16:uniqueId val="{00000001-4F0A-47DF-A112-7433FA637B71}"/>
            </c:ext>
          </c:extLst>
        </c:ser>
        <c:dLbls>
          <c:showLegendKey val="0"/>
          <c:showVal val="0"/>
          <c:showCatName val="0"/>
          <c:showSerName val="0"/>
          <c:showPercent val="0"/>
          <c:showBubbleSize val="0"/>
        </c:dLbls>
        <c:gapWidth val="219"/>
        <c:overlap val="-27"/>
        <c:axId val="941202776"/>
        <c:axId val="941202120"/>
      </c:barChart>
      <c:catAx>
        <c:axId val="9412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#REF!</c:f>
              <c:strCache>
                <c:ptCount val="1"/>
                <c:pt idx="0">
                  <c:v>#REF!</c:v>
                </c:pt>
              </c:strCache>
            </c:strRef>
          </c:tx>
          <c:layout>
            <c:manualLayout>
              <c:xMode val="edge"/>
              <c:yMode val="edge"/>
              <c:x val="1.682386475884063E-2"/>
              <c:y val="0.23942961990862252"/>
            </c:manualLayout>
          </c:layout>
          <c:overlay val="0"/>
          <c:txPr>
            <a:bodyPr/>
            <a:lstStyle/>
            <a:p>
              <a:pPr>
                <a:defRPr sz="10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2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Analysis!$L$69</c:f>
          <c:strCache>
            <c:ptCount val="1"/>
            <c:pt idx="0">
              <c:v>5. Malaria_commodity_availability:  5.1:  Stock out of ACTs for 7 consecutive days in the past month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8520023706714079E-2"/>
          <c:y val="0.20902777777777778"/>
          <c:w val="0.87384556769113542"/>
          <c:h val="0.60856025809273839"/>
        </c:manualLayout>
      </c:layout>
      <c:barChart>
        <c:barDir val="col"/>
        <c:grouping val="clustered"/>
        <c:varyColors val="0"/>
        <c:ser>
          <c:idx val="2"/>
          <c:order val="0"/>
          <c:tx>
            <c:strRef>
              <c:f>Analysis!$L$70</c:f>
              <c:strCache>
                <c:ptCount val="1"/>
                <c:pt idx="0">
                  <c:v>VF Monthly Report</c:v>
                </c:pt>
              </c:strCache>
            </c:strRef>
          </c:tx>
          <c:spPr>
            <a:solidFill>
              <a:schemeClr val="accent2"/>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Analysis!$L$71:$L$78</c:f>
              <c:numCache>
                <c:formatCode>0</c:formatCode>
                <c:ptCount val="8"/>
                <c:pt idx="0">
                  <c:v>0</c:v>
                </c:pt>
                <c:pt idx="1">
                  <c:v>0</c:v>
                </c:pt>
                <c:pt idx="2">
                  <c:v>0</c:v>
                </c:pt>
                <c:pt idx="3">
                  <c:v>5</c:v>
                </c:pt>
                <c:pt idx="4">
                  <c:v>0</c:v>
                </c:pt>
                <c:pt idx="5">
                  <c:v>0</c:v>
                </c:pt>
                <c:pt idx="6">
                  <c:v>0</c:v>
                </c:pt>
                <c:pt idx="7">
                  <c:v>0</c:v>
                </c:pt>
              </c:numCache>
            </c:numRef>
          </c:val>
          <c:extLst>
            <c:ext xmlns:c16="http://schemas.microsoft.com/office/drawing/2014/chart" uri="{C3380CC4-5D6E-409C-BE32-E72D297353CC}">
              <c16:uniqueId val="{00000000-68F7-49A5-AC78-5F15838D2AF8}"/>
            </c:ext>
          </c:extLst>
        </c:ser>
        <c:ser>
          <c:idx val="3"/>
          <c:order val="1"/>
          <c:tx>
            <c:strRef>
              <c:f>Analysis!$M$70</c:f>
              <c:strCache>
                <c:ptCount val="1"/>
                <c:pt idx="0">
                  <c:v>VF HMIS</c:v>
                </c:pt>
              </c:strCache>
            </c:strRef>
          </c:tx>
          <c:spPr>
            <a:solidFill>
              <a:schemeClr val="accent1"/>
            </a:solidFill>
          </c:spPr>
          <c:invertIfNegative val="0"/>
          <c:cat>
            <c:strRef>
              <c:f>Analysis!$C$71:$C$78</c:f>
              <c:strCache>
                <c:ptCount val="8"/>
                <c:pt idx="0">
                  <c:v>&lt;=70</c:v>
                </c:pt>
                <c:pt idx="1">
                  <c:v>71-80</c:v>
                </c:pt>
                <c:pt idx="2">
                  <c:v>81-90</c:v>
                </c:pt>
                <c:pt idx="3">
                  <c:v>91-100</c:v>
                </c:pt>
                <c:pt idx="4">
                  <c:v>101-110</c:v>
                </c:pt>
                <c:pt idx="5">
                  <c:v>111-120</c:v>
                </c:pt>
                <c:pt idx="6">
                  <c:v>121-130</c:v>
                </c:pt>
                <c:pt idx="7">
                  <c:v>&gt;130</c:v>
                </c:pt>
              </c:strCache>
            </c:strRef>
          </c:cat>
          <c:val>
            <c:numRef>
              <c:f>Analysis!$M$71:$M$78</c:f>
              <c:numCache>
                <c:formatCode>0</c:formatCode>
                <c:ptCount val="8"/>
                <c:pt idx="0">
                  <c:v>0</c:v>
                </c:pt>
                <c:pt idx="1">
                  <c:v>0</c:v>
                </c:pt>
                <c:pt idx="2">
                  <c:v>1</c:v>
                </c:pt>
                <c:pt idx="3">
                  <c:v>4</c:v>
                </c:pt>
                <c:pt idx="4">
                  <c:v>0</c:v>
                </c:pt>
                <c:pt idx="5">
                  <c:v>0</c:v>
                </c:pt>
                <c:pt idx="6">
                  <c:v>0</c:v>
                </c:pt>
                <c:pt idx="7">
                  <c:v>0</c:v>
                </c:pt>
              </c:numCache>
            </c:numRef>
          </c:val>
          <c:extLst>
            <c:ext xmlns:c16="http://schemas.microsoft.com/office/drawing/2014/chart" uri="{C3380CC4-5D6E-409C-BE32-E72D297353CC}">
              <c16:uniqueId val="{00000001-68F7-49A5-AC78-5F15838D2AF8}"/>
            </c:ext>
          </c:extLst>
        </c:ser>
        <c:dLbls>
          <c:showLegendKey val="0"/>
          <c:showVal val="0"/>
          <c:showCatName val="0"/>
          <c:showSerName val="0"/>
          <c:showPercent val="0"/>
          <c:showBubbleSize val="0"/>
        </c:dLbls>
        <c:gapWidth val="219"/>
        <c:overlap val="-27"/>
        <c:axId val="941202776"/>
        <c:axId val="941202120"/>
      </c:barChart>
      <c:catAx>
        <c:axId val="9412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120"/>
        <c:crosses val="autoZero"/>
        <c:auto val="1"/>
        <c:lblAlgn val="ctr"/>
        <c:lblOffset val="100"/>
        <c:noMultiLvlLbl val="0"/>
      </c:catAx>
      <c:valAx>
        <c:axId val="941202120"/>
        <c:scaling>
          <c:orientation val="minMax"/>
        </c:scaling>
        <c:delete val="0"/>
        <c:axPos val="l"/>
        <c:majorGridlines>
          <c:spPr>
            <a:ln w="9525" cap="flat" cmpd="sng" algn="ctr">
              <a:solidFill>
                <a:schemeClr val="tx1">
                  <a:lumMod val="15000"/>
                  <a:lumOff val="85000"/>
                </a:schemeClr>
              </a:solidFill>
              <a:round/>
            </a:ln>
            <a:effectLst/>
          </c:spPr>
        </c:majorGridlines>
        <c:title>
          <c:tx>
            <c:strRef>
              <c:f>#REF!</c:f>
              <c:strCache>
                <c:ptCount val="1"/>
                <c:pt idx="0">
                  <c:v>#REF!</c:v>
                </c:pt>
              </c:strCache>
            </c:strRef>
          </c:tx>
          <c:layout>
            <c:manualLayout>
              <c:xMode val="edge"/>
              <c:yMode val="edge"/>
              <c:x val="1.1666668580490253E-2"/>
              <c:y val="0.26933644216802999"/>
            </c:manualLayout>
          </c:layout>
          <c:overlay val="0"/>
          <c:txPr>
            <a:bodyPr/>
            <a:lstStyle/>
            <a:p>
              <a:pPr>
                <a:defRPr sz="900" b="0"/>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1202776"/>
        <c:crosses val="autoZero"/>
        <c:crossBetween val="between"/>
      </c:valAx>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2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Analysis!$F$69</c:f>
          <c:strCache>
            <c:ptCount val="1"/>
            <c:pt idx="0">
              <c:v>2. Select type:  Select indicator 
(quality target: &gt;=90%, &lt;=110%)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41034591519374286"/>
        </c:manualLayout>
      </c:layout>
      <c:barChart>
        <c:barDir val="col"/>
        <c:grouping val="clustered"/>
        <c:varyColors val="0"/>
        <c:ser>
          <c:idx val="0"/>
          <c:order val="0"/>
          <c:tx>
            <c:strRef>
              <c:f>Analysis!$F$70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[0]!Accuracy21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91C-4748-B524-B2BFADDD2612}"/>
            </c:ext>
          </c:extLst>
        </c:ser>
        <c:ser>
          <c:idx val="1"/>
          <c:order val="1"/>
          <c:tx>
            <c:strRef>
              <c:f>Analysis!$G$70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[0]!Accuracy22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891C-4748-B524-B2BFADDD2612}"/>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Analysis!$F$38</c:f>
              <c:numCache>
                <c:formatCode>0%</c:formatCode>
                <c:ptCount val="1"/>
                <c:pt idx="0">
                  <c:v>1.1000000000000001</c:v>
                </c:pt>
              </c:numCache>
            </c:numRef>
          </c:yVal>
          <c:smooth val="0"/>
          <c:extLst>
            <c:ext xmlns:c16="http://schemas.microsoft.com/office/drawing/2014/chart" uri="{C3380CC4-5D6E-409C-BE32-E72D297353CC}">
              <c16:uniqueId val="{00000002-891C-4748-B524-B2BFADDD2612}"/>
            </c:ext>
          </c:extLst>
        </c:ser>
        <c:ser>
          <c:idx val="3"/>
          <c:order val="3"/>
          <c:tx>
            <c:strRef>
              <c:f>Analysis!$B$67</c:f>
              <c:strCache>
                <c:ptCount val="1"/>
                <c:pt idx="0">
                  <c:v>Lower quality limit</c:v>
                </c:pt>
              </c:strCache>
            </c:strRef>
          </c:tx>
          <c:spPr>
            <a:ln w="28575" cap="rnd">
              <a:solidFill>
                <a:schemeClr val="bg1">
                  <a:lumMod val="6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yVal>
            <c:numRef>
              <c:f>Analysis!$G$38</c:f>
              <c:numCache>
                <c:formatCode>0%</c:formatCode>
                <c:ptCount val="1"/>
                <c:pt idx="0">
                  <c:v>0.9</c:v>
                </c:pt>
              </c:numCache>
            </c:numRef>
          </c:yVal>
          <c:smooth val="0"/>
          <c:extLst>
            <c:ext xmlns:c16="http://schemas.microsoft.com/office/drawing/2014/chart" uri="{C3380CC4-5D6E-409C-BE32-E72D297353CC}">
              <c16:uniqueId val="{00000003-891C-4748-B524-B2BFADDD2612}"/>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Analysis!$H$69</c:f>
          <c:strCache>
            <c:ptCount val="1"/>
            <c:pt idx="0">
              <c:v>3. Select type:  Select indicator 
(quality target: &gt;=85%, &lt;=115%)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39152248844550158"/>
        </c:manualLayout>
      </c:layout>
      <c:barChart>
        <c:barDir val="col"/>
        <c:grouping val="clustered"/>
        <c:varyColors val="0"/>
        <c:ser>
          <c:idx val="0"/>
          <c:order val="0"/>
          <c:tx>
            <c:strRef>
              <c:f>Analysis!$H$70</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[0]!Accuracy31</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EF37-4169-9F2F-03CE4C6FDDA2}"/>
            </c:ext>
          </c:extLst>
        </c:ser>
        <c:ser>
          <c:idx val="1"/>
          <c:order val="1"/>
          <c:tx>
            <c:strRef>
              <c:f>Analysis!$I$70</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[0]!Accuracy32</c:f>
              <c:numCache>
                <c:formatCode>0.00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EF37-4169-9F2F-03CE4C6FDDA2}"/>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Analysis!$H$38</c:f>
              <c:numCache>
                <c:formatCode>0%</c:formatCode>
                <c:ptCount val="1"/>
                <c:pt idx="0">
                  <c:v>1.1499999999999999</c:v>
                </c:pt>
              </c:numCache>
            </c:numRef>
          </c:yVal>
          <c:smooth val="0"/>
          <c:extLst>
            <c:ext xmlns:c16="http://schemas.microsoft.com/office/drawing/2014/chart" uri="{C3380CC4-5D6E-409C-BE32-E72D297353CC}">
              <c16:uniqueId val="{00000002-EF37-4169-9F2F-03CE4C6FDDA2}"/>
            </c:ext>
          </c:extLst>
        </c:ser>
        <c:ser>
          <c:idx val="3"/>
          <c:order val="3"/>
          <c:tx>
            <c:strRef>
              <c:f>Analysis!$B$67</c:f>
              <c:strCache>
                <c:ptCount val="1"/>
                <c:pt idx="0">
                  <c:v>Lower quality limit</c:v>
                </c:pt>
              </c:strCache>
            </c:strRef>
          </c:tx>
          <c:spPr>
            <a:ln w="28575" cap="rnd">
              <a:solidFill>
                <a:schemeClr val="bg1">
                  <a:lumMod val="6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yVal>
            <c:numRef>
              <c:f>Analysis!$I$38</c:f>
              <c:numCache>
                <c:formatCode>0%</c:formatCode>
                <c:ptCount val="1"/>
                <c:pt idx="0">
                  <c:v>0.85</c:v>
                </c:pt>
              </c:numCache>
            </c:numRef>
          </c:yVal>
          <c:smooth val="0"/>
          <c:extLst>
            <c:ext xmlns:c16="http://schemas.microsoft.com/office/drawing/2014/chart" uri="{C3380CC4-5D6E-409C-BE32-E72D297353CC}">
              <c16:uniqueId val="{00000003-EF37-4169-9F2F-03CE4C6FDDA2}"/>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Analysis!$J$69</c:f>
          <c:strCache>
            <c:ptCount val="1"/>
            <c:pt idx="0">
              <c:v>4. Malaria_treatment:  4.1:  Number of children (&lt; 5) with confirmed malaria receiving ACT 
(quality target: &gt;=80%, &lt;=120%)</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39810567882958781"/>
        </c:manualLayout>
      </c:layout>
      <c:barChart>
        <c:barDir val="col"/>
        <c:grouping val="clustered"/>
        <c:varyColors val="0"/>
        <c:ser>
          <c:idx val="0"/>
          <c:order val="0"/>
          <c:tx>
            <c:strRef>
              <c:f>Analysis!$J$41</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[0]!Accuracy41</c:f>
              <c:numCache>
                <c:formatCode>0.00</c:formatCode>
                <c:ptCount val="8"/>
                <c:pt idx="0">
                  <c:v>0.93179469109701663</c:v>
                </c:pt>
                <c:pt idx="1">
                  <c:v>0.94534231200897867</c:v>
                </c:pt>
                <c:pt idx="2">
                  <c:v>0.95376602564102564</c:v>
                </c:pt>
                <c:pt idx="3">
                  <c:v>0.87944444444444458</c:v>
                </c:pt>
                <c:pt idx="4">
                  <c:v>0.87944444444444458</c:v>
                </c:pt>
                <c:pt idx="5">
                  <c:v>0</c:v>
                </c:pt>
                <c:pt idx="6">
                  <c:v>0</c:v>
                </c:pt>
                <c:pt idx="7">
                  <c:v>0</c:v>
                </c:pt>
              </c:numCache>
            </c:numRef>
          </c:val>
          <c:extLst>
            <c:ext xmlns:c16="http://schemas.microsoft.com/office/drawing/2014/chart" uri="{C3380CC4-5D6E-409C-BE32-E72D297353CC}">
              <c16:uniqueId val="{00000000-F79C-48C2-A17A-E58433D96379}"/>
            </c:ext>
          </c:extLst>
        </c:ser>
        <c:ser>
          <c:idx val="1"/>
          <c:order val="1"/>
          <c:tx>
            <c:strRef>
              <c:f>Analysis!$K$41</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[0]!Accuracy42</c:f>
              <c:numCache>
                <c:formatCode>0.00</c:formatCode>
                <c:ptCount val="8"/>
                <c:pt idx="0">
                  <c:v>0.87230188097440642</c:v>
                </c:pt>
                <c:pt idx="1">
                  <c:v>0.97192749778956677</c:v>
                </c:pt>
                <c:pt idx="2">
                  <c:v>0.97596457938013914</c:v>
                </c:pt>
                <c:pt idx="3">
                  <c:v>0.94372294372294363</c:v>
                </c:pt>
                <c:pt idx="4">
                  <c:v>0.94372294372294363</c:v>
                </c:pt>
                <c:pt idx="5">
                  <c:v>0</c:v>
                </c:pt>
                <c:pt idx="6">
                  <c:v>0</c:v>
                </c:pt>
                <c:pt idx="7">
                  <c:v>0</c:v>
                </c:pt>
              </c:numCache>
            </c:numRef>
          </c:val>
          <c:extLst>
            <c:ext xmlns:c16="http://schemas.microsoft.com/office/drawing/2014/chart" uri="{C3380CC4-5D6E-409C-BE32-E72D297353CC}">
              <c16:uniqueId val="{00000001-F79C-48C2-A17A-E58433D96379}"/>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Analysis!$J$38</c:f>
              <c:numCache>
                <c:formatCode>0%</c:formatCode>
                <c:ptCount val="1"/>
                <c:pt idx="0">
                  <c:v>1.2</c:v>
                </c:pt>
              </c:numCache>
            </c:numRef>
          </c:yVal>
          <c:smooth val="0"/>
          <c:extLst>
            <c:ext xmlns:c16="http://schemas.microsoft.com/office/drawing/2014/chart" uri="{C3380CC4-5D6E-409C-BE32-E72D297353CC}">
              <c16:uniqueId val="{00000002-F79C-48C2-A17A-E58433D96379}"/>
            </c:ext>
          </c:extLst>
        </c:ser>
        <c:ser>
          <c:idx val="3"/>
          <c:order val="3"/>
          <c:tx>
            <c:strRef>
              <c:f>Analysis!$B$67</c:f>
              <c:strCache>
                <c:ptCount val="1"/>
                <c:pt idx="0">
                  <c:v>Lower quality limit</c:v>
                </c:pt>
              </c:strCache>
            </c:strRef>
          </c:tx>
          <c:spPr>
            <a:ln w="28575" cap="rnd">
              <a:solidFill>
                <a:schemeClr val="bg1">
                  <a:lumMod val="7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yVal>
            <c:numRef>
              <c:f>Analysis!$K$38</c:f>
              <c:numCache>
                <c:formatCode>0%</c:formatCode>
                <c:ptCount val="1"/>
                <c:pt idx="0">
                  <c:v>0.8</c:v>
                </c:pt>
              </c:numCache>
            </c:numRef>
          </c:yVal>
          <c:smooth val="0"/>
          <c:extLst>
            <c:ext xmlns:c16="http://schemas.microsoft.com/office/drawing/2014/chart" uri="{C3380CC4-5D6E-409C-BE32-E72D297353CC}">
              <c16:uniqueId val="{00000003-F79C-48C2-A17A-E58433D96379}"/>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Analysis!$L$69</c:f>
          <c:strCache>
            <c:ptCount val="1"/>
            <c:pt idx="0">
              <c:v>5. Malaria_commodity_availability:  5.1:  Stock out of ACTs for 7 consecutive days in the past month 
(quality target: &gt;=75%, &lt;=125%)</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en-US"/>
        </a:p>
      </c:txPr>
    </c:title>
    <c:autoTitleDeleted val="0"/>
    <c:plotArea>
      <c:layout>
        <c:manualLayout>
          <c:layoutTarget val="inner"/>
          <c:xMode val="edge"/>
          <c:yMode val="edge"/>
          <c:x val="4.8302737215789093E-2"/>
          <c:y val="0.27152596431775144"/>
          <c:w val="0.94217251627235088"/>
          <c:h val="0.38560548197609407"/>
        </c:manualLayout>
      </c:layout>
      <c:barChart>
        <c:barDir val="col"/>
        <c:grouping val="clustered"/>
        <c:varyColors val="0"/>
        <c:ser>
          <c:idx val="0"/>
          <c:order val="0"/>
          <c:tx>
            <c:strRef>
              <c:f>Analysis!$L$41</c:f>
              <c:strCache>
                <c:ptCount val="1"/>
                <c:pt idx="0">
                  <c:v>VF Monthly Report</c:v>
                </c:pt>
              </c:strCache>
            </c:strRef>
          </c:tx>
          <c:spPr>
            <a:solidFill>
              <a:schemeClr val="accent1"/>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[0]!Accuracy51</c:f>
              <c:numCache>
                <c:formatCode>0.00</c:formatCode>
                <c:ptCount val="8"/>
                <c:pt idx="0">
                  <c:v>0.91662376662376666</c:v>
                </c:pt>
                <c:pt idx="1">
                  <c:v>0.92911674888419071</c:v>
                </c:pt>
                <c:pt idx="2">
                  <c:v>0.96171265147168761</c:v>
                </c:pt>
                <c:pt idx="3">
                  <c:v>0.95028497510115162</c:v>
                </c:pt>
                <c:pt idx="4">
                  <c:v>0.9567412512617991</c:v>
                </c:pt>
                <c:pt idx="5">
                  <c:v>0</c:v>
                </c:pt>
                <c:pt idx="6">
                  <c:v>0</c:v>
                </c:pt>
                <c:pt idx="7">
                  <c:v>0</c:v>
                </c:pt>
              </c:numCache>
            </c:numRef>
          </c:val>
          <c:extLst>
            <c:ext xmlns:c16="http://schemas.microsoft.com/office/drawing/2014/chart" uri="{C3380CC4-5D6E-409C-BE32-E72D297353CC}">
              <c16:uniqueId val="{00000000-8788-4931-9D57-D26AAC8196CD}"/>
            </c:ext>
          </c:extLst>
        </c:ser>
        <c:ser>
          <c:idx val="1"/>
          <c:order val="1"/>
          <c:tx>
            <c:strRef>
              <c:f>Analysis!$M$41</c:f>
              <c:strCache>
                <c:ptCount val="1"/>
                <c:pt idx="0">
                  <c:v>VF HMIS</c:v>
                </c:pt>
              </c:strCache>
            </c:strRef>
          </c:tx>
          <c:spPr>
            <a:solidFill>
              <a:schemeClr val="accent2"/>
            </a:solidFill>
            <a:ln>
              <a:noFill/>
            </a:ln>
            <a:effectLst/>
          </c:spPr>
          <c:invertIfNegative val="0"/>
          <c:cat>
            <c:strRef>
              <c:f>[0]!FacilityNames</c:f>
              <c:strCache>
                <c:ptCount val="8"/>
                <c:pt idx="0">
                  <c:v>-</c:v>
                </c:pt>
                <c:pt idx="1">
                  <c:v>-</c:v>
                </c:pt>
                <c:pt idx="2">
                  <c:v>-</c:v>
                </c:pt>
                <c:pt idx="3">
                  <c:v>-</c:v>
                </c:pt>
                <c:pt idx="4">
                  <c:v>-</c:v>
                </c:pt>
                <c:pt idx="5">
                  <c:v>-</c:v>
                </c:pt>
                <c:pt idx="6">
                  <c:v>-</c:v>
                </c:pt>
                <c:pt idx="7">
                  <c:v>-</c:v>
                </c:pt>
              </c:strCache>
            </c:strRef>
          </c:cat>
          <c:val>
            <c:numRef>
              <c:f>[0]!Accuracy52</c:f>
              <c:numCache>
                <c:formatCode>0.00</c:formatCode>
                <c:ptCount val="8"/>
                <c:pt idx="0">
                  <c:v>0.84608636977058038</c:v>
                </c:pt>
                <c:pt idx="1">
                  <c:v>0.96051103368176538</c:v>
                </c:pt>
                <c:pt idx="2">
                  <c:v>0.97789799787302911</c:v>
                </c:pt>
                <c:pt idx="3">
                  <c:v>0.97164805575354407</c:v>
                </c:pt>
                <c:pt idx="4">
                  <c:v>0.9751589707018482</c:v>
                </c:pt>
                <c:pt idx="5">
                  <c:v>0</c:v>
                </c:pt>
                <c:pt idx="6">
                  <c:v>0</c:v>
                </c:pt>
                <c:pt idx="7">
                  <c:v>0</c:v>
                </c:pt>
              </c:numCache>
            </c:numRef>
          </c:val>
          <c:extLst>
            <c:ext xmlns:c16="http://schemas.microsoft.com/office/drawing/2014/chart" uri="{C3380CC4-5D6E-409C-BE32-E72D297353CC}">
              <c16:uniqueId val="{00000001-8788-4931-9D57-D26AAC8196CD}"/>
            </c:ext>
          </c:extLst>
        </c:ser>
        <c:dLbls>
          <c:showLegendKey val="0"/>
          <c:showVal val="0"/>
          <c:showCatName val="0"/>
          <c:showSerName val="0"/>
          <c:showPercent val="0"/>
          <c:showBubbleSize val="0"/>
        </c:dLbls>
        <c:gapWidth val="219"/>
        <c:axId val="876247992"/>
        <c:axId val="886062624"/>
      </c:barChart>
      <c:scatterChart>
        <c:scatterStyle val="lineMarker"/>
        <c:varyColors val="0"/>
        <c:ser>
          <c:idx val="2"/>
          <c:order val="2"/>
          <c:tx>
            <c:strRef>
              <c:f>Analysis!$B$66</c:f>
              <c:strCache>
                <c:ptCount val="1"/>
                <c:pt idx="0">
                  <c:v>Upper quality limit</c:v>
                </c:pt>
              </c:strCache>
            </c:strRef>
          </c:tx>
          <c:spPr>
            <a:ln w="28575" cap="rnd">
              <a:solidFill>
                <a:schemeClr val="bg2">
                  <a:lumMod val="50000"/>
                </a:schemeClr>
              </a:solidFill>
              <a:prstDash val="sysDash"/>
              <a:round/>
            </a:ln>
            <a:effectLst/>
          </c:spPr>
          <c:marker>
            <c:symbol val="circle"/>
            <c:size val="5"/>
            <c:spPr>
              <a:noFill/>
              <a:ln w="9525">
                <a:noFill/>
              </a:ln>
              <a:effectLst/>
            </c:spPr>
          </c:marker>
          <c:errBars>
            <c:errDir val="y"/>
            <c:errBarType val="both"/>
            <c:errValType val="fixedVal"/>
            <c:noEndCap val="1"/>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2">
                    <a:lumMod val="50000"/>
                  </a:schemeClr>
                </a:solidFill>
                <a:prstDash val="sysDash"/>
                <a:round/>
              </a:ln>
              <a:effectLst/>
            </c:spPr>
          </c:errBars>
          <c:xVal>
            <c:strRef>
              <c:f>Analysis!$B$66</c:f>
              <c:strCache>
                <c:ptCount val="1"/>
                <c:pt idx="0">
                  <c:v>Upper quality limit</c:v>
                </c:pt>
              </c:strCache>
            </c:strRef>
          </c:xVal>
          <c:yVal>
            <c:numRef>
              <c:f>Analysis!$L$38</c:f>
              <c:numCache>
                <c:formatCode>0%</c:formatCode>
                <c:ptCount val="1"/>
                <c:pt idx="0">
                  <c:v>1.25</c:v>
                </c:pt>
              </c:numCache>
            </c:numRef>
          </c:yVal>
          <c:smooth val="0"/>
          <c:extLst>
            <c:ext xmlns:c16="http://schemas.microsoft.com/office/drawing/2014/chart" uri="{C3380CC4-5D6E-409C-BE32-E72D297353CC}">
              <c16:uniqueId val="{00000002-8788-4931-9D57-D26AAC8196CD}"/>
            </c:ext>
          </c:extLst>
        </c:ser>
        <c:ser>
          <c:idx val="3"/>
          <c:order val="3"/>
          <c:tx>
            <c:strRef>
              <c:f>Analysis!$B$67</c:f>
              <c:strCache>
                <c:ptCount val="1"/>
                <c:pt idx="0">
                  <c:v>Lower quality limit</c:v>
                </c:pt>
              </c:strCache>
            </c:strRef>
          </c:tx>
          <c:spPr>
            <a:ln w="28575" cap="rnd">
              <a:solidFill>
                <a:schemeClr val="bg1">
                  <a:lumMod val="75000"/>
                </a:schemeClr>
              </a:solidFill>
              <a:prstDash val="sysDash"/>
              <a:round/>
            </a:ln>
            <a:effectLst/>
          </c:spPr>
          <c:marker>
            <c:symbol val="circle"/>
            <c:size val="5"/>
            <c:spPr>
              <a:noFill/>
              <a:ln w="9525">
                <a:noFill/>
              </a:ln>
              <a:effectLst/>
            </c:spPr>
          </c:marker>
          <c:errBars>
            <c:errDir val="y"/>
            <c:errBarType val="both"/>
            <c:errValType val="fixedVal"/>
            <c:noEndCap val="0"/>
            <c:val val="1"/>
            <c:spPr>
              <a:noFill/>
              <a:ln w="9525" cap="flat" cmpd="sng" algn="ctr">
                <a:noFill/>
                <a:round/>
              </a:ln>
              <a:effectLst/>
            </c:spPr>
          </c:errBars>
          <c:errBars>
            <c:errDir val="x"/>
            <c:errBarType val="both"/>
            <c:errValType val="cust"/>
            <c:noEndCap val="1"/>
            <c:plus>
              <c:numLit>
                <c:formatCode>General</c:formatCode>
                <c:ptCount val="1"/>
                <c:pt idx="0">
                  <c:v>7.1</c:v>
                </c:pt>
              </c:numLit>
            </c:plus>
            <c:minus>
              <c:numLit>
                <c:formatCode>General</c:formatCode>
                <c:ptCount val="1"/>
                <c:pt idx="0">
                  <c:v>0.1</c:v>
                </c:pt>
              </c:numLit>
            </c:minus>
            <c:spPr>
              <a:noFill/>
              <a:ln w="15875" cap="flat" cmpd="sng" algn="ctr">
                <a:solidFill>
                  <a:schemeClr val="bg1">
                    <a:lumMod val="75000"/>
                  </a:schemeClr>
                </a:solidFill>
                <a:prstDash val="sysDash"/>
                <a:round/>
              </a:ln>
              <a:effectLst/>
            </c:spPr>
          </c:errBars>
          <c:yVal>
            <c:numRef>
              <c:f>Analysis!$M$38</c:f>
              <c:numCache>
                <c:formatCode>0%</c:formatCode>
                <c:ptCount val="1"/>
                <c:pt idx="0">
                  <c:v>0.75</c:v>
                </c:pt>
              </c:numCache>
            </c:numRef>
          </c:yVal>
          <c:smooth val="0"/>
          <c:extLst>
            <c:ext xmlns:c16="http://schemas.microsoft.com/office/drawing/2014/chart" uri="{C3380CC4-5D6E-409C-BE32-E72D297353CC}">
              <c16:uniqueId val="{00000003-8788-4931-9D57-D26AAC8196CD}"/>
            </c:ext>
          </c:extLst>
        </c:ser>
        <c:dLbls>
          <c:showLegendKey val="0"/>
          <c:showVal val="0"/>
          <c:showCatName val="0"/>
          <c:showSerName val="0"/>
          <c:showPercent val="0"/>
          <c:showBubbleSize val="0"/>
        </c:dLbls>
        <c:axId val="876247992"/>
        <c:axId val="886062624"/>
      </c:scatterChart>
      <c:catAx>
        <c:axId val="8762479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dk1"/>
                </a:solidFill>
                <a:latin typeface="+mn-lt"/>
                <a:ea typeface="+mn-ea"/>
                <a:cs typeface="+mn-cs"/>
              </a:defRPr>
            </a:pPr>
            <a:endParaRPr lang="en-US"/>
          </a:p>
        </c:txPr>
        <c:crossAx val="886062624"/>
        <c:crosses val="autoZero"/>
        <c:auto val="1"/>
        <c:lblAlgn val="ctr"/>
        <c:lblOffset val="100"/>
        <c:noMultiLvlLbl val="0"/>
      </c:catAx>
      <c:valAx>
        <c:axId val="886062624"/>
        <c:scaling>
          <c:orientation val="minMax"/>
          <c:max val="2"/>
          <c:min val="0"/>
        </c:scaling>
        <c:delete val="0"/>
        <c:axPos val="l"/>
        <c:majorGridlines>
          <c:spPr>
            <a:ln w="9525" cap="flat" cmpd="sng" algn="ctr">
              <a:solidFill>
                <a:schemeClr val="tx1">
                  <a:lumMod val="15000"/>
                  <a:lumOff val="85000"/>
                </a:schemeClr>
              </a:solidFill>
              <a:round/>
            </a:ln>
            <a:effectLst/>
          </c:spPr>
        </c:majorGridlines>
        <c:title>
          <c:tx>
            <c:strRef>
              <c:f>'Dashboard (5)'!$Y$1</c:f>
              <c:strCache>
                <c:ptCount val="1"/>
                <c:pt idx="0">
                  <c:v>Verification factor</c:v>
                </c:pt>
              </c:strCache>
            </c:strRef>
          </c:tx>
          <c:layout>
            <c:manualLayout>
              <c:xMode val="edge"/>
              <c:yMode val="edge"/>
              <c:x val="8.5033159584475757E-3"/>
              <c:y val="0.22976104593679567"/>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en-US"/>
          </a:p>
        </c:txPr>
        <c:crossAx val="8762479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chemeClr val="dk1"/>
              </a:solidFill>
              <a:latin typeface="+mn-lt"/>
              <a:ea typeface="+mn-ea"/>
              <a:cs typeface="+mn-cs"/>
            </a:defRPr>
          </a:pPr>
          <a:endParaRPr lang="en-US"/>
        </a:p>
      </c:txPr>
    </c:legend>
    <c:plotVisOnly val="1"/>
    <c:dispBlanksAs val="gap"/>
    <c:showDLblsOverMax val="0"/>
  </c:chart>
  <c:spPr>
    <a:solidFill>
      <a:schemeClr val="lt1"/>
    </a:solidFill>
    <a:ln w="12700" cap="flat" cmpd="sng" algn="ctr">
      <a:solidFill>
        <a:schemeClr val="dk1"/>
      </a:solidFill>
      <a:prstDash val="solid"/>
      <a:miter lim="800000"/>
    </a:ln>
    <a:effectLst/>
  </c:spPr>
  <c:txPr>
    <a:bodyPr/>
    <a:lstStyle/>
    <a:p>
      <a:pPr>
        <a:defRPr>
          <a:solidFill>
            <a:schemeClr val="dk1"/>
          </a:solidFill>
          <a:latin typeface="+mn-lt"/>
          <a:ea typeface="+mn-ea"/>
          <a:cs typeface="+mn-cs"/>
        </a:defRPr>
      </a:pPr>
      <a:endParaRPr lang="en-US"/>
    </a:p>
  </c:txPr>
  <c:printSettings>
    <c:headerFooter/>
    <c:pageMargins b="0.75" l="0.7" r="0.7" t="0.75" header="0.3" footer="0.3"/>
    <c:pageSetup/>
  </c:printSettings>
</c:chartSpace>
</file>

<file path=xl/charts/chart2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Analysis!$BJ$39</c:f>
          <c:strCache>
            <c:ptCount val="1"/>
            <c:pt idx="0">
              <c:v>Consistency over time:Select type -Select indicator -  by Month, by Facility</c:v>
            </c:pt>
          </c:strCache>
        </c:strRef>
      </c:tx>
      <c:layout>
        <c:manualLayout>
          <c:xMode val="edge"/>
          <c:yMode val="edge"/>
          <c:x val="0.2575052483559474"/>
          <c:y val="2.912620723050722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Analysis!$B$167</c:f>
              <c:strCache>
                <c:ptCount val="1"/>
                <c:pt idx="0">
                  <c:v>-</c:v>
                </c:pt>
              </c:strCache>
            </c:strRef>
          </c:tx>
          <c:spPr>
            <a:ln w="28575" cap="rnd">
              <a:solidFill>
                <a:schemeClr val="accent1"/>
              </a:solidFill>
              <a:round/>
            </a:ln>
            <a:effectLst/>
          </c:spPr>
          <c:marker>
            <c:symbol val="none"/>
          </c:marker>
          <c:cat>
            <c:strRef>
              <c:f>Analysis!$A$168:$A$171</c:f>
              <c:strCache>
                <c:ptCount val="4"/>
                <c:pt idx="0">
                  <c:v>-</c:v>
                </c:pt>
                <c:pt idx="1">
                  <c:v>-</c:v>
                </c:pt>
                <c:pt idx="2">
                  <c:v>-</c:v>
                </c:pt>
                <c:pt idx="3">
                  <c:v>-</c:v>
                </c:pt>
              </c:strCache>
            </c:strRef>
          </c:cat>
          <c:val>
            <c:numRef>
              <c:f>Analysis!$B$168:$B$171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EEA2-4AE2-BE88-C10CF2FDA490}"/>
            </c:ext>
          </c:extLst>
        </c:ser>
        <c:ser>
          <c:idx val="1"/>
          <c:order val="1"/>
          <c:tx>
            <c:strRef>
              <c:f>Analysis!$C$167</c:f>
              <c:strCache>
                <c:ptCount val="1"/>
                <c:pt idx="0">
                  <c:v>-</c:v>
                </c:pt>
              </c:strCache>
            </c:strRef>
          </c:tx>
          <c:spPr>
            <a:ln w="28575" cap="rnd">
              <a:solidFill>
                <a:schemeClr val="accent2"/>
              </a:solidFill>
              <a:round/>
            </a:ln>
            <a:effectLst/>
          </c:spPr>
          <c:marker>
            <c:symbol val="none"/>
          </c:marker>
          <c:cat>
            <c:strRef>
              <c:f>Analysis!$A$168:$A$171</c:f>
              <c:strCache>
                <c:ptCount val="4"/>
                <c:pt idx="0">
                  <c:v>-</c:v>
                </c:pt>
                <c:pt idx="1">
                  <c:v>-</c:v>
                </c:pt>
                <c:pt idx="2">
                  <c:v>-</c:v>
                </c:pt>
                <c:pt idx="3">
                  <c:v>-</c:v>
                </c:pt>
              </c:strCache>
            </c:strRef>
          </c:cat>
          <c:val>
            <c:numRef>
              <c:f>Analysis!$C$168:$C$171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1-EEA2-4AE2-BE88-C10CF2FDA490}"/>
            </c:ext>
          </c:extLst>
        </c:ser>
        <c:ser>
          <c:idx val="2"/>
          <c:order val="2"/>
          <c:tx>
            <c:strRef>
              <c:f>Analysis!$D$167</c:f>
              <c:strCache>
                <c:ptCount val="1"/>
                <c:pt idx="0">
                  <c:v>-</c:v>
                </c:pt>
              </c:strCache>
            </c:strRef>
          </c:tx>
          <c:spPr>
            <a:ln w="28575" cap="rnd">
              <a:solidFill>
                <a:schemeClr val="accent3"/>
              </a:solidFill>
              <a:round/>
            </a:ln>
            <a:effectLst/>
          </c:spPr>
          <c:marker>
            <c:symbol val="none"/>
          </c:marker>
          <c:cat>
            <c:strRef>
              <c:f>Analysis!$A$168:$A$171</c:f>
              <c:strCache>
                <c:ptCount val="4"/>
                <c:pt idx="0">
                  <c:v>-</c:v>
                </c:pt>
                <c:pt idx="1">
                  <c:v>-</c:v>
                </c:pt>
                <c:pt idx="2">
                  <c:v>-</c:v>
                </c:pt>
                <c:pt idx="3">
                  <c:v>-</c:v>
                </c:pt>
              </c:strCache>
            </c:strRef>
          </c:cat>
          <c:val>
            <c:numRef>
              <c:f>Analysis!$D$168:$D$171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0-6114-4211-9AC8-B0D5E20C003C}"/>
            </c:ext>
          </c:extLst>
        </c:ser>
        <c:ser>
          <c:idx val="3"/>
          <c:order val="3"/>
          <c:tx>
            <c:strRef>
              <c:f>Analysis!$E$167</c:f>
              <c:strCache>
                <c:ptCount val="1"/>
                <c:pt idx="0">
                  <c:v>-</c:v>
                </c:pt>
              </c:strCache>
            </c:strRef>
          </c:tx>
          <c:spPr>
            <a:ln w="28575" cap="rnd">
              <a:solidFill>
                <a:schemeClr val="accent4"/>
              </a:solidFill>
              <a:round/>
            </a:ln>
            <a:effectLst/>
          </c:spPr>
          <c:marker>
            <c:symbol val="none"/>
          </c:marker>
          <c:cat>
            <c:strRef>
              <c:f>Analysis!$A$168:$A$171</c:f>
              <c:strCache>
                <c:ptCount val="4"/>
                <c:pt idx="0">
                  <c:v>-</c:v>
                </c:pt>
                <c:pt idx="1">
                  <c:v>-</c:v>
                </c:pt>
                <c:pt idx="2">
                  <c:v>-</c:v>
                </c:pt>
                <c:pt idx="3">
                  <c:v>-</c:v>
                </c:pt>
              </c:strCache>
            </c:strRef>
          </c:cat>
          <c:val>
            <c:numRef>
              <c:f>Analysis!$E$168:$E$171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1-6114-4211-9AC8-B0D5E20C003C}"/>
            </c:ext>
          </c:extLst>
        </c:ser>
        <c:ser>
          <c:idx val="4"/>
          <c:order val="4"/>
          <c:tx>
            <c:strRef>
              <c:f>Analysis!$F$167</c:f>
              <c:strCache>
                <c:ptCount val="1"/>
                <c:pt idx="0">
                  <c:v>-</c:v>
                </c:pt>
              </c:strCache>
            </c:strRef>
          </c:tx>
          <c:spPr>
            <a:ln w="28575" cap="rnd">
              <a:solidFill>
                <a:schemeClr val="accent5"/>
              </a:solidFill>
              <a:round/>
            </a:ln>
            <a:effectLst/>
          </c:spPr>
          <c:marker>
            <c:symbol val="none"/>
          </c:marker>
          <c:cat>
            <c:strRef>
              <c:f>Analysis!$A$168:$A$171</c:f>
              <c:strCache>
                <c:ptCount val="4"/>
                <c:pt idx="0">
                  <c:v>-</c:v>
                </c:pt>
                <c:pt idx="1">
                  <c:v>-</c:v>
                </c:pt>
                <c:pt idx="2">
                  <c:v>-</c:v>
                </c:pt>
                <c:pt idx="3">
                  <c:v>-</c:v>
                </c:pt>
              </c:strCache>
            </c:strRef>
          </c:cat>
          <c:val>
            <c:numRef>
              <c:f>Analysis!$F$168:$F$171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2-6114-4211-9AC8-B0D5E20C003C}"/>
            </c:ext>
          </c:extLst>
        </c:ser>
        <c:ser>
          <c:idx val="5"/>
          <c:order val="5"/>
          <c:tx>
            <c:strRef>
              <c:f>Analysis!$G$167</c:f>
              <c:strCache>
                <c:ptCount val="1"/>
                <c:pt idx="0">
                  <c:v>-</c:v>
                </c:pt>
              </c:strCache>
            </c:strRef>
          </c:tx>
          <c:spPr>
            <a:ln w="28575" cap="rnd">
              <a:solidFill>
                <a:schemeClr val="accent6"/>
              </a:solidFill>
              <a:round/>
            </a:ln>
            <a:effectLst/>
          </c:spPr>
          <c:marker>
            <c:symbol val="none"/>
          </c:marker>
          <c:cat>
            <c:strRef>
              <c:f>Analysis!$A$168:$A$171</c:f>
              <c:strCache>
                <c:ptCount val="4"/>
                <c:pt idx="0">
                  <c:v>-</c:v>
                </c:pt>
                <c:pt idx="1">
                  <c:v>-</c:v>
                </c:pt>
                <c:pt idx="2">
                  <c:v>-</c:v>
                </c:pt>
                <c:pt idx="3">
                  <c:v>-</c:v>
                </c:pt>
              </c:strCache>
            </c:strRef>
          </c:cat>
          <c:val>
            <c:numRef>
              <c:f>Analysis!$G$168:$G$171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3-6114-4211-9AC8-B0D5E20C003C}"/>
            </c:ext>
          </c:extLst>
        </c:ser>
        <c:ser>
          <c:idx val="6"/>
          <c:order val="6"/>
          <c:tx>
            <c:strRef>
              <c:f>Analysis!$H$167</c:f>
              <c:strCache>
                <c:ptCount val="1"/>
                <c:pt idx="0">
                  <c:v>-</c:v>
                </c:pt>
              </c:strCache>
            </c:strRef>
          </c:tx>
          <c:spPr>
            <a:ln w="28575" cap="rnd">
              <a:solidFill>
                <a:schemeClr val="accent1">
                  <a:lumMod val="60000"/>
                </a:schemeClr>
              </a:solidFill>
              <a:round/>
            </a:ln>
            <a:effectLst/>
          </c:spPr>
          <c:marker>
            <c:symbol val="none"/>
          </c:marker>
          <c:cat>
            <c:strRef>
              <c:f>Analysis!$A$168:$A$171</c:f>
              <c:strCache>
                <c:ptCount val="4"/>
                <c:pt idx="0">
                  <c:v>-</c:v>
                </c:pt>
                <c:pt idx="1">
                  <c:v>-</c:v>
                </c:pt>
                <c:pt idx="2">
                  <c:v>-</c:v>
                </c:pt>
                <c:pt idx="3">
                  <c:v>-</c:v>
                </c:pt>
              </c:strCache>
            </c:strRef>
          </c:cat>
          <c:val>
            <c:numRef>
              <c:f>Analysis!$H$168:$H$171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4-6114-4211-9AC8-B0D5E20C003C}"/>
            </c:ext>
          </c:extLst>
        </c:ser>
        <c:ser>
          <c:idx val="7"/>
          <c:order val="7"/>
          <c:tx>
            <c:strRef>
              <c:f>Analysis!$I$167</c:f>
              <c:strCache>
                <c:ptCount val="1"/>
                <c:pt idx="0">
                  <c:v>-</c:v>
                </c:pt>
              </c:strCache>
            </c:strRef>
          </c:tx>
          <c:spPr>
            <a:ln w="28575" cap="rnd">
              <a:solidFill>
                <a:schemeClr val="accent2">
                  <a:lumMod val="60000"/>
                </a:schemeClr>
              </a:solidFill>
              <a:round/>
            </a:ln>
            <a:effectLst/>
          </c:spPr>
          <c:marker>
            <c:symbol val="none"/>
          </c:marker>
          <c:cat>
            <c:strRef>
              <c:f>Analysis!$A$168:$A$171</c:f>
              <c:strCache>
                <c:ptCount val="4"/>
                <c:pt idx="0">
                  <c:v>-</c:v>
                </c:pt>
                <c:pt idx="1">
                  <c:v>-</c:v>
                </c:pt>
                <c:pt idx="2">
                  <c:v>-</c:v>
                </c:pt>
                <c:pt idx="3">
                  <c:v>-</c:v>
                </c:pt>
              </c:strCache>
            </c:strRef>
          </c:cat>
          <c:val>
            <c:numRef>
              <c:f>Analysis!$I$168:$I$171</c:f>
              <c:numCache>
                <c:formatCode>General</c:formatCode>
                <c:ptCount val="4"/>
                <c:pt idx="0">
                  <c:v>0</c:v>
                </c:pt>
                <c:pt idx="1">
                  <c:v>0</c:v>
                </c:pt>
                <c:pt idx="2">
                  <c:v>0</c:v>
                </c:pt>
                <c:pt idx="3">
                  <c:v>0</c:v>
                </c:pt>
              </c:numCache>
            </c:numRef>
          </c:val>
          <c:smooth val="0"/>
          <c:extLst>
            <c:ext xmlns:c16="http://schemas.microsoft.com/office/drawing/2014/chart" uri="{C3380CC4-5D6E-409C-BE32-E72D297353CC}">
              <c16:uniqueId val="{00000005-6114-4211-9AC8-B0D5E20C003C}"/>
            </c:ext>
          </c:extLst>
        </c:ser>
        <c:dLbls>
          <c:showLegendKey val="0"/>
          <c:showVal val="0"/>
          <c:showCatName val="0"/>
          <c:showSerName val="0"/>
          <c:showPercent val="0"/>
          <c:showBubbleSize val="0"/>
        </c:dLbls>
        <c:smooth val="0"/>
        <c:axId val="881377128"/>
        <c:axId val="881373848"/>
      </c:lineChart>
      <c:catAx>
        <c:axId val="881377128"/>
        <c:scaling>
          <c:orientation val="minMax"/>
        </c:scaling>
        <c:delete val="0"/>
        <c:axPos val="b"/>
        <c:numFmt formatCode="[$-409]mmm\-yy;@"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881373848"/>
        <c:crosses val="autoZero"/>
        <c:auto val="1"/>
        <c:lblAlgn val="ctr"/>
        <c:lblOffset val="100"/>
        <c:noMultiLvlLbl val="0"/>
      </c:catAx>
      <c:valAx>
        <c:axId val="881373848"/>
        <c:scaling>
          <c:orientation val="minMax"/>
        </c:scaling>
        <c:delete val="0"/>
        <c:axPos val="l"/>
        <c:majorGridlines>
          <c:spPr>
            <a:ln w="9525" cap="flat" cmpd="sng" algn="ctr">
              <a:solidFill>
                <a:schemeClr val="tx1">
                  <a:lumMod val="15000"/>
                  <a:lumOff val="85000"/>
                </a:schemeClr>
              </a:solidFill>
              <a:round/>
            </a:ln>
            <a:effectLst/>
          </c:spPr>
        </c:majorGridlines>
        <c:title>
          <c:tx>
            <c:strRef>
              <c:f>'Dashboard (5)'!$Y$4</c:f>
              <c:strCache>
                <c:ptCount val="1"/>
                <c:pt idx="0">
                  <c:v>Monthly indicator value</c:v>
                </c:pt>
              </c:strCache>
            </c:strRef>
          </c:tx>
          <c:layout>
            <c:manualLayout>
              <c:xMode val="edge"/>
              <c:yMode val="edge"/>
              <c:x val="5.3126727533721356E-3"/>
              <c:y val="0.27498252099937293"/>
            </c:manualLayout>
          </c:layout>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crossAx val="881377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5.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2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8.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9.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3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0.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3.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4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7.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48.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8.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2.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6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6.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6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2.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8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6.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18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4.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0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8.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0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0.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Drop" dropLines="25" dropStyle="combo" dx="31" fmlaLink="$S$31" fmlaRange="$S$6:$S$30" noThreeD="1" sel="9" val="0"/>
</file>

<file path=xl/ctrlProps/ctrlProp2.xml><?xml version="1.0" encoding="utf-8"?>
<formControlPr xmlns="http://schemas.microsoft.com/office/spreadsheetml/2009/9/main" objectType="Drop" dropLines="5" dropStyle="combo" dx="31" fmlaLink="$R$11" fmlaRange="$R$6:$R$10" noThreeD="1" sel="3" val="0"/>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emf"/><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emf"/><Relationship Id="rId5" Type="http://schemas.openxmlformats.org/officeDocument/2006/relationships/image" Target="../media/image8.png"/><Relationship Id="rId4" Type="http://schemas.openxmlformats.org/officeDocument/2006/relationships/image" Target="../media/image7.png"/><Relationship Id="rId9" Type="http://schemas.openxmlformats.org/officeDocument/2006/relationships/image" Target="../media/image12.emf"/></Relationships>
</file>

<file path=xl/drawings/_rels/drawing5.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6.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6" Type="http://schemas.openxmlformats.org/officeDocument/2006/relationships/chart" Target="../charts/chart12.xml"/><Relationship Id="rId5" Type="http://schemas.openxmlformats.org/officeDocument/2006/relationships/chart" Target="../charts/chart11.xml"/><Relationship Id="rId4" Type="http://schemas.openxmlformats.org/officeDocument/2006/relationships/chart" Target="../charts/chart10.xml"/></Relationships>
</file>

<file path=xl/drawings/_rels/drawing7.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6" Type="http://schemas.openxmlformats.org/officeDocument/2006/relationships/chart" Target="../charts/chart18.xml"/><Relationship Id="rId5" Type="http://schemas.openxmlformats.org/officeDocument/2006/relationships/chart" Target="../charts/chart17.xml"/><Relationship Id="rId4" Type="http://schemas.openxmlformats.org/officeDocument/2006/relationships/chart" Target="../charts/chart16.xml"/></Relationships>
</file>

<file path=xl/drawings/_rels/drawing8.xml.rels><?xml version="1.0" encoding="UTF-8" standalone="yes"?>
<Relationships xmlns="http://schemas.openxmlformats.org/package/2006/relationships"><Relationship Id="rId3" Type="http://schemas.openxmlformats.org/officeDocument/2006/relationships/chart" Target="../charts/chart21.xml"/><Relationship Id="rId2" Type="http://schemas.openxmlformats.org/officeDocument/2006/relationships/chart" Target="../charts/chart20.xml"/><Relationship Id="rId1" Type="http://schemas.openxmlformats.org/officeDocument/2006/relationships/chart" Target="../charts/chart19.xml"/><Relationship Id="rId6" Type="http://schemas.openxmlformats.org/officeDocument/2006/relationships/chart" Target="../charts/chart24.xml"/><Relationship Id="rId5" Type="http://schemas.openxmlformats.org/officeDocument/2006/relationships/chart" Target="../charts/chart23.xml"/><Relationship Id="rId4" Type="http://schemas.openxmlformats.org/officeDocument/2006/relationships/chart" Target="../charts/chart22.xml"/></Relationships>
</file>

<file path=xl/drawings/_rels/drawing9.xml.rels><?xml version="1.0" encoding="UTF-8" standalone="yes"?>
<Relationships xmlns="http://schemas.openxmlformats.org/package/2006/relationships"><Relationship Id="rId3" Type="http://schemas.openxmlformats.org/officeDocument/2006/relationships/chart" Target="../charts/chart27.xml"/><Relationship Id="rId2" Type="http://schemas.openxmlformats.org/officeDocument/2006/relationships/chart" Target="../charts/chart26.xml"/><Relationship Id="rId1" Type="http://schemas.openxmlformats.org/officeDocument/2006/relationships/chart" Target="../charts/chart25.xml"/><Relationship Id="rId6" Type="http://schemas.openxmlformats.org/officeDocument/2006/relationships/chart" Target="../charts/chart30.xml"/><Relationship Id="rId5" Type="http://schemas.openxmlformats.org/officeDocument/2006/relationships/chart" Target="../charts/chart29.xml"/><Relationship Id="rId4" Type="http://schemas.openxmlformats.org/officeDocument/2006/relationships/chart" Target="../charts/chart28.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33.xml"/><Relationship Id="rId2" Type="http://schemas.openxmlformats.org/officeDocument/2006/relationships/chart" Target="../charts/chart32.xml"/><Relationship Id="rId1" Type="http://schemas.openxmlformats.org/officeDocument/2006/relationships/chart" Target="../charts/chart31.xml"/><Relationship Id="rId6" Type="http://schemas.openxmlformats.org/officeDocument/2006/relationships/chart" Target="../charts/chart36.xml"/><Relationship Id="rId5" Type="http://schemas.openxmlformats.org/officeDocument/2006/relationships/chart" Target="../charts/chart35.xml"/><Relationship Id="rId4" Type="http://schemas.openxmlformats.org/officeDocument/2006/relationships/chart" Target="../charts/chart34.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39.xml"/><Relationship Id="rId2" Type="http://schemas.openxmlformats.org/officeDocument/2006/relationships/chart" Target="../charts/chart38.xml"/><Relationship Id="rId1" Type="http://schemas.openxmlformats.org/officeDocument/2006/relationships/chart" Target="../charts/chart37.xml"/><Relationship Id="rId6" Type="http://schemas.openxmlformats.org/officeDocument/2006/relationships/chart" Target="../charts/chart42.xml"/><Relationship Id="rId5" Type="http://schemas.openxmlformats.org/officeDocument/2006/relationships/chart" Target="../charts/chart41.xml"/><Relationship Id="rId4" Type="http://schemas.openxmlformats.org/officeDocument/2006/relationships/chart" Target="../charts/chart40.xml"/></Relationships>
</file>

<file path=xl/drawings/_rels/drawing12.xml.rels><?xml version="1.0" encoding="UTF-8" standalone="yes"?>
<Relationships xmlns="http://schemas.openxmlformats.org/package/2006/relationships"><Relationship Id="rId3" Type="http://schemas.openxmlformats.org/officeDocument/2006/relationships/chart" Target="../charts/chart45.xml"/><Relationship Id="rId2" Type="http://schemas.openxmlformats.org/officeDocument/2006/relationships/chart" Target="../charts/chart44.xml"/><Relationship Id="rId1" Type="http://schemas.openxmlformats.org/officeDocument/2006/relationships/chart" Target="../charts/chart43.xml"/><Relationship Id="rId6" Type="http://schemas.openxmlformats.org/officeDocument/2006/relationships/chart" Target="../charts/chart48.xml"/><Relationship Id="rId5" Type="http://schemas.openxmlformats.org/officeDocument/2006/relationships/chart" Target="../charts/chart47.xml"/><Relationship Id="rId4" Type="http://schemas.openxmlformats.org/officeDocument/2006/relationships/chart" Target="../charts/chart46.xml"/></Relationships>
</file>

<file path=xl/drawings/_rels/drawing13.xml.rels><?xml version="1.0" encoding="UTF-8" standalone="yes"?>
<Relationships xmlns="http://schemas.openxmlformats.org/package/2006/relationships"><Relationship Id="rId3" Type="http://schemas.openxmlformats.org/officeDocument/2006/relationships/chart" Target="../charts/chart51.xml"/><Relationship Id="rId2" Type="http://schemas.openxmlformats.org/officeDocument/2006/relationships/chart" Target="../charts/chart50.xml"/><Relationship Id="rId1" Type="http://schemas.openxmlformats.org/officeDocument/2006/relationships/chart" Target="../charts/chart49.xml"/><Relationship Id="rId6" Type="http://schemas.openxmlformats.org/officeDocument/2006/relationships/chart" Target="../charts/chart54.xml"/><Relationship Id="rId5" Type="http://schemas.openxmlformats.org/officeDocument/2006/relationships/chart" Target="../charts/chart53.xml"/><Relationship Id="rId4" Type="http://schemas.openxmlformats.org/officeDocument/2006/relationships/chart" Target="../charts/chart52.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57.xml"/><Relationship Id="rId2" Type="http://schemas.openxmlformats.org/officeDocument/2006/relationships/chart" Target="../charts/chart56.xml"/><Relationship Id="rId1" Type="http://schemas.openxmlformats.org/officeDocument/2006/relationships/chart" Target="../charts/chart55.xml"/><Relationship Id="rId6" Type="http://schemas.openxmlformats.org/officeDocument/2006/relationships/chart" Target="../charts/chart60.xml"/><Relationship Id="rId5" Type="http://schemas.openxmlformats.org/officeDocument/2006/relationships/chart" Target="../charts/chart59.xml"/><Relationship Id="rId4" Type="http://schemas.openxmlformats.org/officeDocument/2006/relationships/chart" Target="../charts/chart58.xml"/></Relationships>
</file>

<file path=xl/drawings/_rels/drawing15.xml.rels><?xml version="1.0" encoding="UTF-8" standalone="yes"?>
<Relationships xmlns="http://schemas.openxmlformats.org/package/2006/relationships"><Relationship Id="rId3" Type="http://schemas.openxmlformats.org/officeDocument/2006/relationships/chart" Target="../charts/chart63.xml"/><Relationship Id="rId2" Type="http://schemas.openxmlformats.org/officeDocument/2006/relationships/chart" Target="../charts/chart62.xml"/><Relationship Id="rId1" Type="http://schemas.openxmlformats.org/officeDocument/2006/relationships/chart" Target="../charts/chart61.xml"/><Relationship Id="rId6" Type="http://schemas.openxmlformats.org/officeDocument/2006/relationships/chart" Target="../charts/chart66.xml"/><Relationship Id="rId5" Type="http://schemas.openxmlformats.org/officeDocument/2006/relationships/chart" Target="../charts/chart65.xml"/><Relationship Id="rId4" Type="http://schemas.openxmlformats.org/officeDocument/2006/relationships/chart" Target="../charts/chart64.xml"/></Relationships>
</file>

<file path=xl/drawings/_rels/drawing16.xml.rels><?xml version="1.0" encoding="UTF-8" standalone="yes"?>
<Relationships xmlns="http://schemas.openxmlformats.org/package/2006/relationships"><Relationship Id="rId3" Type="http://schemas.openxmlformats.org/officeDocument/2006/relationships/chart" Target="../charts/chart69.xml"/><Relationship Id="rId2" Type="http://schemas.openxmlformats.org/officeDocument/2006/relationships/chart" Target="../charts/chart68.xml"/><Relationship Id="rId1" Type="http://schemas.openxmlformats.org/officeDocument/2006/relationships/chart" Target="../charts/chart67.xml"/><Relationship Id="rId6" Type="http://schemas.openxmlformats.org/officeDocument/2006/relationships/chart" Target="../charts/chart72.xml"/><Relationship Id="rId5" Type="http://schemas.openxmlformats.org/officeDocument/2006/relationships/chart" Target="../charts/chart71.xml"/><Relationship Id="rId4" Type="http://schemas.openxmlformats.org/officeDocument/2006/relationships/chart" Target="../charts/chart70.xml"/></Relationships>
</file>

<file path=xl/drawings/_rels/drawing17.xml.rels><?xml version="1.0" encoding="UTF-8" standalone="yes"?>
<Relationships xmlns="http://schemas.openxmlformats.org/package/2006/relationships"><Relationship Id="rId3" Type="http://schemas.openxmlformats.org/officeDocument/2006/relationships/chart" Target="../charts/chart75.xml"/><Relationship Id="rId2" Type="http://schemas.openxmlformats.org/officeDocument/2006/relationships/chart" Target="../charts/chart74.xml"/><Relationship Id="rId1" Type="http://schemas.openxmlformats.org/officeDocument/2006/relationships/chart" Target="../charts/chart73.xml"/><Relationship Id="rId6" Type="http://schemas.openxmlformats.org/officeDocument/2006/relationships/chart" Target="../charts/chart78.xml"/><Relationship Id="rId5" Type="http://schemas.openxmlformats.org/officeDocument/2006/relationships/chart" Target="../charts/chart77.xml"/><Relationship Id="rId4" Type="http://schemas.openxmlformats.org/officeDocument/2006/relationships/chart" Target="../charts/chart76.xml"/></Relationships>
</file>

<file path=xl/drawings/_rels/drawing18.xml.rels><?xml version="1.0" encoding="UTF-8" standalone="yes"?>
<Relationships xmlns="http://schemas.openxmlformats.org/package/2006/relationships"><Relationship Id="rId3" Type="http://schemas.openxmlformats.org/officeDocument/2006/relationships/chart" Target="../charts/chart81.xml"/><Relationship Id="rId2" Type="http://schemas.openxmlformats.org/officeDocument/2006/relationships/chart" Target="../charts/chart80.xml"/><Relationship Id="rId1" Type="http://schemas.openxmlformats.org/officeDocument/2006/relationships/chart" Target="../charts/chart79.xml"/><Relationship Id="rId6" Type="http://schemas.openxmlformats.org/officeDocument/2006/relationships/chart" Target="../charts/chart84.xml"/><Relationship Id="rId5" Type="http://schemas.openxmlformats.org/officeDocument/2006/relationships/chart" Target="../charts/chart83.xml"/><Relationship Id="rId4" Type="http://schemas.openxmlformats.org/officeDocument/2006/relationships/chart" Target="../charts/chart82.xml"/></Relationships>
</file>

<file path=xl/drawings/_rels/drawing19.xml.rels><?xml version="1.0" encoding="UTF-8" standalone="yes"?>
<Relationships xmlns="http://schemas.openxmlformats.org/package/2006/relationships"><Relationship Id="rId3" Type="http://schemas.openxmlformats.org/officeDocument/2006/relationships/chart" Target="../charts/chart87.xml"/><Relationship Id="rId2" Type="http://schemas.openxmlformats.org/officeDocument/2006/relationships/chart" Target="../charts/chart86.xml"/><Relationship Id="rId1" Type="http://schemas.openxmlformats.org/officeDocument/2006/relationships/chart" Target="../charts/chart85.xml"/><Relationship Id="rId6" Type="http://schemas.openxmlformats.org/officeDocument/2006/relationships/chart" Target="../charts/chart90.xml"/><Relationship Id="rId5" Type="http://schemas.openxmlformats.org/officeDocument/2006/relationships/chart" Target="../charts/chart89.xml"/><Relationship Id="rId4" Type="http://schemas.openxmlformats.org/officeDocument/2006/relationships/chart" Target="../charts/chart88.xml"/></Relationships>
</file>

<file path=xl/drawings/_rels/drawing20.xml.rels><?xml version="1.0" encoding="UTF-8" standalone="yes"?>
<Relationships xmlns="http://schemas.openxmlformats.org/package/2006/relationships"><Relationship Id="rId3" Type="http://schemas.openxmlformats.org/officeDocument/2006/relationships/chart" Target="../charts/chart93.xml"/><Relationship Id="rId2" Type="http://schemas.openxmlformats.org/officeDocument/2006/relationships/chart" Target="../charts/chart92.xml"/><Relationship Id="rId1" Type="http://schemas.openxmlformats.org/officeDocument/2006/relationships/chart" Target="../charts/chart91.xml"/><Relationship Id="rId6" Type="http://schemas.openxmlformats.org/officeDocument/2006/relationships/chart" Target="../charts/chart96.xml"/><Relationship Id="rId5" Type="http://schemas.openxmlformats.org/officeDocument/2006/relationships/chart" Target="../charts/chart95.xml"/><Relationship Id="rId4" Type="http://schemas.openxmlformats.org/officeDocument/2006/relationships/chart" Target="../charts/chart94.xml"/></Relationships>
</file>

<file path=xl/drawings/_rels/drawing21.xml.rels><?xml version="1.0" encoding="UTF-8" standalone="yes"?>
<Relationships xmlns="http://schemas.openxmlformats.org/package/2006/relationships"><Relationship Id="rId3" Type="http://schemas.openxmlformats.org/officeDocument/2006/relationships/chart" Target="../charts/chart99.xml"/><Relationship Id="rId2" Type="http://schemas.openxmlformats.org/officeDocument/2006/relationships/chart" Target="../charts/chart98.xml"/><Relationship Id="rId1" Type="http://schemas.openxmlformats.org/officeDocument/2006/relationships/chart" Target="../charts/chart97.xml"/><Relationship Id="rId6" Type="http://schemas.openxmlformats.org/officeDocument/2006/relationships/chart" Target="../charts/chart102.xml"/><Relationship Id="rId5" Type="http://schemas.openxmlformats.org/officeDocument/2006/relationships/chart" Target="../charts/chart101.xml"/><Relationship Id="rId4" Type="http://schemas.openxmlformats.org/officeDocument/2006/relationships/chart" Target="../charts/chart100.xml"/></Relationships>
</file>

<file path=xl/drawings/_rels/drawing22.xml.rels><?xml version="1.0" encoding="UTF-8" standalone="yes"?>
<Relationships xmlns="http://schemas.openxmlformats.org/package/2006/relationships"><Relationship Id="rId3" Type="http://schemas.openxmlformats.org/officeDocument/2006/relationships/chart" Target="../charts/chart105.xml"/><Relationship Id="rId2" Type="http://schemas.openxmlformats.org/officeDocument/2006/relationships/chart" Target="../charts/chart104.xml"/><Relationship Id="rId1" Type="http://schemas.openxmlformats.org/officeDocument/2006/relationships/chart" Target="../charts/chart103.xml"/><Relationship Id="rId6" Type="http://schemas.openxmlformats.org/officeDocument/2006/relationships/chart" Target="../charts/chart108.xml"/><Relationship Id="rId5" Type="http://schemas.openxmlformats.org/officeDocument/2006/relationships/chart" Target="../charts/chart107.xml"/><Relationship Id="rId4" Type="http://schemas.openxmlformats.org/officeDocument/2006/relationships/chart" Target="../charts/chart106.xml"/></Relationships>
</file>

<file path=xl/drawings/_rels/drawing23.xml.rels><?xml version="1.0" encoding="UTF-8" standalone="yes"?>
<Relationships xmlns="http://schemas.openxmlformats.org/package/2006/relationships"><Relationship Id="rId3" Type="http://schemas.openxmlformats.org/officeDocument/2006/relationships/chart" Target="../charts/chart111.xml"/><Relationship Id="rId2" Type="http://schemas.openxmlformats.org/officeDocument/2006/relationships/chart" Target="../charts/chart110.xml"/><Relationship Id="rId1" Type="http://schemas.openxmlformats.org/officeDocument/2006/relationships/chart" Target="../charts/chart109.xml"/><Relationship Id="rId6" Type="http://schemas.openxmlformats.org/officeDocument/2006/relationships/chart" Target="../charts/chart114.xml"/><Relationship Id="rId5" Type="http://schemas.openxmlformats.org/officeDocument/2006/relationships/chart" Target="../charts/chart113.xml"/><Relationship Id="rId4" Type="http://schemas.openxmlformats.org/officeDocument/2006/relationships/chart" Target="../charts/chart112.xml"/></Relationships>
</file>

<file path=xl/drawings/_rels/drawing24.xml.rels><?xml version="1.0" encoding="UTF-8" standalone="yes"?>
<Relationships xmlns="http://schemas.openxmlformats.org/package/2006/relationships"><Relationship Id="rId3" Type="http://schemas.openxmlformats.org/officeDocument/2006/relationships/chart" Target="../charts/chart117.xml"/><Relationship Id="rId2" Type="http://schemas.openxmlformats.org/officeDocument/2006/relationships/chart" Target="../charts/chart116.xml"/><Relationship Id="rId1" Type="http://schemas.openxmlformats.org/officeDocument/2006/relationships/chart" Target="../charts/chart115.xml"/><Relationship Id="rId6" Type="http://schemas.openxmlformats.org/officeDocument/2006/relationships/chart" Target="../charts/chart120.xml"/><Relationship Id="rId5" Type="http://schemas.openxmlformats.org/officeDocument/2006/relationships/chart" Target="../charts/chart119.xml"/><Relationship Id="rId4" Type="http://schemas.openxmlformats.org/officeDocument/2006/relationships/chart" Target="../charts/chart118.xml"/></Relationships>
</file>

<file path=xl/drawings/_rels/drawing25.xml.rels><?xml version="1.0" encoding="UTF-8" standalone="yes"?>
<Relationships xmlns="http://schemas.openxmlformats.org/package/2006/relationships"><Relationship Id="rId3" Type="http://schemas.openxmlformats.org/officeDocument/2006/relationships/chart" Target="../charts/chart123.xml"/><Relationship Id="rId2" Type="http://schemas.openxmlformats.org/officeDocument/2006/relationships/chart" Target="../charts/chart122.xml"/><Relationship Id="rId1" Type="http://schemas.openxmlformats.org/officeDocument/2006/relationships/chart" Target="../charts/chart121.xml"/><Relationship Id="rId6" Type="http://schemas.openxmlformats.org/officeDocument/2006/relationships/chart" Target="../charts/chart126.xml"/><Relationship Id="rId5" Type="http://schemas.openxmlformats.org/officeDocument/2006/relationships/chart" Target="../charts/chart125.xml"/><Relationship Id="rId4" Type="http://schemas.openxmlformats.org/officeDocument/2006/relationships/chart" Target="../charts/chart124.xml"/></Relationships>
</file>

<file path=xl/drawings/_rels/drawing26.xml.rels><?xml version="1.0" encoding="UTF-8" standalone="yes"?>
<Relationships xmlns="http://schemas.openxmlformats.org/package/2006/relationships"><Relationship Id="rId3" Type="http://schemas.openxmlformats.org/officeDocument/2006/relationships/chart" Target="../charts/chart129.xml"/><Relationship Id="rId2" Type="http://schemas.openxmlformats.org/officeDocument/2006/relationships/chart" Target="../charts/chart128.xml"/><Relationship Id="rId1" Type="http://schemas.openxmlformats.org/officeDocument/2006/relationships/chart" Target="../charts/chart127.xml"/><Relationship Id="rId6" Type="http://schemas.openxmlformats.org/officeDocument/2006/relationships/chart" Target="../charts/chart132.xml"/><Relationship Id="rId5" Type="http://schemas.openxmlformats.org/officeDocument/2006/relationships/chart" Target="../charts/chart131.xml"/><Relationship Id="rId4" Type="http://schemas.openxmlformats.org/officeDocument/2006/relationships/chart" Target="../charts/chart130.xml"/></Relationships>
</file>

<file path=xl/drawings/_rels/drawing27.xml.rels><?xml version="1.0" encoding="UTF-8" standalone="yes"?>
<Relationships xmlns="http://schemas.openxmlformats.org/package/2006/relationships"><Relationship Id="rId3" Type="http://schemas.openxmlformats.org/officeDocument/2006/relationships/chart" Target="../charts/chart135.xml"/><Relationship Id="rId2" Type="http://schemas.openxmlformats.org/officeDocument/2006/relationships/chart" Target="../charts/chart134.xml"/><Relationship Id="rId1" Type="http://schemas.openxmlformats.org/officeDocument/2006/relationships/chart" Target="../charts/chart133.xml"/><Relationship Id="rId6" Type="http://schemas.openxmlformats.org/officeDocument/2006/relationships/chart" Target="../charts/chart138.xml"/><Relationship Id="rId5" Type="http://schemas.openxmlformats.org/officeDocument/2006/relationships/chart" Target="../charts/chart137.xml"/><Relationship Id="rId4" Type="http://schemas.openxmlformats.org/officeDocument/2006/relationships/chart" Target="../charts/chart136.xml"/></Relationships>
</file>

<file path=xl/drawings/_rels/drawing28.xml.rels><?xml version="1.0" encoding="UTF-8" standalone="yes"?>
<Relationships xmlns="http://schemas.openxmlformats.org/package/2006/relationships"><Relationship Id="rId3" Type="http://schemas.openxmlformats.org/officeDocument/2006/relationships/chart" Target="../charts/chart141.xml"/><Relationship Id="rId2" Type="http://schemas.openxmlformats.org/officeDocument/2006/relationships/chart" Target="../charts/chart140.xml"/><Relationship Id="rId1" Type="http://schemas.openxmlformats.org/officeDocument/2006/relationships/chart" Target="../charts/chart139.xml"/><Relationship Id="rId6" Type="http://schemas.openxmlformats.org/officeDocument/2006/relationships/chart" Target="../charts/chart144.xml"/><Relationship Id="rId5" Type="http://schemas.openxmlformats.org/officeDocument/2006/relationships/chart" Target="../charts/chart143.xml"/><Relationship Id="rId4" Type="http://schemas.openxmlformats.org/officeDocument/2006/relationships/chart" Target="../charts/chart142.xml"/></Relationships>
</file>

<file path=xl/drawings/_rels/drawing29.xml.rels><?xml version="1.0" encoding="UTF-8" standalone="yes"?>
<Relationships xmlns="http://schemas.openxmlformats.org/package/2006/relationships"><Relationship Id="rId2" Type="http://schemas.openxmlformats.org/officeDocument/2006/relationships/chart" Target="../charts/chart146.xml"/><Relationship Id="rId1" Type="http://schemas.openxmlformats.org/officeDocument/2006/relationships/chart" Target="../charts/chart145.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147.xml"/></Relationships>
</file>

<file path=xl/drawings/_rels/drawing31.xml.rels><?xml version="1.0" encoding="UTF-8" standalone="yes"?>
<Relationships xmlns="http://schemas.openxmlformats.org/package/2006/relationships"><Relationship Id="rId8" Type="http://schemas.openxmlformats.org/officeDocument/2006/relationships/chart" Target="../charts/chart155.xml"/><Relationship Id="rId13" Type="http://schemas.openxmlformats.org/officeDocument/2006/relationships/chart" Target="../charts/chart160.xml"/><Relationship Id="rId18" Type="http://schemas.openxmlformats.org/officeDocument/2006/relationships/chart" Target="../charts/chart165.xml"/><Relationship Id="rId3" Type="http://schemas.openxmlformats.org/officeDocument/2006/relationships/chart" Target="../charts/chart150.xml"/><Relationship Id="rId21" Type="http://schemas.openxmlformats.org/officeDocument/2006/relationships/chart" Target="../charts/chart168.xml"/><Relationship Id="rId7" Type="http://schemas.openxmlformats.org/officeDocument/2006/relationships/chart" Target="../charts/chart154.xml"/><Relationship Id="rId12" Type="http://schemas.openxmlformats.org/officeDocument/2006/relationships/chart" Target="../charts/chart159.xml"/><Relationship Id="rId17" Type="http://schemas.openxmlformats.org/officeDocument/2006/relationships/chart" Target="../charts/chart164.xml"/><Relationship Id="rId2" Type="http://schemas.openxmlformats.org/officeDocument/2006/relationships/chart" Target="../charts/chart149.xml"/><Relationship Id="rId16" Type="http://schemas.openxmlformats.org/officeDocument/2006/relationships/chart" Target="../charts/chart163.xml"/><Relationship Id="rId20" Type="http://schemas.openxmlformats.org/officeDocument/2006/relationships/chart" Target="../charts/chart167.xml"/><Relationship Id="rId1" Type="http://schemas.openxmlformats.org/officeDocument/2006/relationships/chart" Target="../charts/chart148.xml"/><Relationship Id="rId6" Type="http://schemas.openxmlformats.org/officeDocument/2006/relationships/chart" Target="../charts/chart153.xml"/><Relationship Id="rId11" Type="http://schemas.openxmlformats.org/officeDocument/2006/relationships/chart" Target="../charts/chart158.xml"/><Relationship Id="rId5" Type="http://schemas.openxmlformats.org/officeDocument/2006/relationships/chart" Target="../charts/chart152.xml"/><Relationship Id="rId15" Type="http://schemas.openxmlformats.org/officeDocument/2006/relationships/chart" Target="../charts/chart162.xml"/><Relationship Id="rId23" Type="http://schemas.openxmlformats.org/officeDocument/2006/relationships/chart" Target="../charts/chart170.xml"/><Relationship Id="rId10" Type="http://schemas.openxmlformats.org/officeDocument/2006/relationships/chart" Target="../charts/chart157.xml"/><Relationship Id="rId19" Type="http://schemas.openxmlformats.org/officeDocument/2006/relationships/chart" Target="../charts/chart166.xml"/><Relationship Id="rId4" Type="http://schemas.openxmlformats.org/officeDocument/2006/relationships/chart" Target="../charts/chart151.xml"/><Relationship Id="rId9" Type="http://schemas.openxmlformats.org/officeDocument/2006/relationships/chart" Target="../charts/chart156.xml"/><Relationship Id="rId14" Type="http://schemas.openxmlformats.org/officeDocument/2006/relationships/chart" Target="../charts/chart161.xml"/><Relationship Id="rId22" Type="http://schemas.openxmlformats.org/officeDocument/2006/relationships/chart" Target="../charts/chart169.xml"/></Relationships>
</file>

<file path=xl/drawings/_rels/drawing32.xml.rels><?xml version="1.0" encoding="UTF-8" standalone="yes"?>
<Relationships xmlns="http://schemas.openxmlformats.org/package/2006/relationships"><Relationship Id="rId8" Type="http://schemas.openxmlformats.org/officeDocument/2006/relationships/chart" Target="../charts/chart178.xml"/><Relationship Id="rId13" Type="http://schemas.openxmlformats.org/officeDocument/2006/relationships/chart" Target="../charts/chart183.xml"/><Relationship Id="rId18" Type="http://schemas.openxmlformats.org/officeDocument/2006/relationships/chart" Target="../charts/chart188.xml"/><Relationship Id="rId3" Type="http://schemas.openxmlformats.org/officeDocument/2006/relationships/chart" Target="../charts/chart173.xml"/><Relationship Id="rId21" Type="http://schemas.openxmlformats.org/officeDocument/2006/relationships/chart" Target="../charts/chart191.xml"/><Relationship Id="rId7" Type="http://schemas.openxmlformats.org/officeDocument/2006/relationships/chart" Target="../charts/chart177.xml"/><Relationship Id="rId12" Type="http://schemas.openxmlformats.org/officeDocument/2006/relationships/chart" Target="../charts/chart182.xml"/><Relationship Id="rId17" Type="http://schemas.openxmlformats.org/officeDocument/2006/relationships/chart" Target="../charts/chart187.xml"/><Relationship Id="rId25" Type="http://schemas.openxmlformats.org/officeDocument/2006/relationships/chart" Target="../charts/chart195.xml"/><Relationship Id="rId2" Type="http://schemas.openxmlformats.org/officeDocument/2006/relationships/chart" Target="../charts/chart172.xml"/><Relationship Id="rId16" Type="http://schemas.openxmlformats.org/officeDocument/2006/relationships/chart" Target="../charts/chart186.xml"/><Relationship Id="rId20" Type="http://schemas.openxmlformats.org/officeDocument/2006/relationships/chart" Target="../charts/chart190.xml"/><Relationship Id="rId1" Type="http://schemas.openxmlformats.org/officeDocument/2006/relationships/chart" Target="../charts/chart171.xml"/><Relationship Id="rId6" Type="http://schemas.openxmlformats.org/officeDocument/2006/relationships/chart" Target="../charts/chart176.xml"/><Relationship Id="rId11" Type="http://schemas.openxmlformats.org/officeDocument/2006/relationships/chart" Target="../charts/chart181.xml"/><Relationship Id="rId24" Type="http://schemas.openxmlformats.org/officeDocument/2006/relationships/chart" Target="../charts/chart194.xml"/><Relationship Id="rId5" Type="http://schemas.openxmlformats.org/officeDocument/2006/relationships/chart" Target="../charts/chart175.xml"/><Relationship Id="rId15" Type="http://schemas.openxmlformats.org/officeDocument/2006/relationships/chart" Target="../charts/chart185.xml"/><Relationship Id="rId23" Type="http://schemas.openxmlformats.org/officeDocument/2006/relationships/chart" Target="../charts/chart193.xml"/><Relationship Id="rId10" Type="http://schemas.openxmlformats.org/officeDocument/2006/relationships/chart" Target="../charts/chart180.xml"/><Relationship Id="rId19" Type="http://schemas.openxmlformats.org/officeDocument/2006/relationships/chart" Target="../charts/chart189.xml"/><Relationship Id="rId4" Type="http://schemas.openxmlformats.org/officeDocument/2006/relationships/chart" Target="../charts/chart174.xml"/><Relationship Id="rId9" Type="http://schemas.openxmlformats.org/officeDocument/2006/relationships/chart" Target="../charts/chart179.xml"/><Relationship Id="rId14" Type="http://schemas.openxmlformats.org/officeDocument/2006/relationships/chart" Target="../charts/chart184.xml"/><Relationship Id="rId22" Type="http://schemas.openxmlformats.org/officeDocument/2006/relationships/chart" Target="../charts/chart192.xml"/></Relationships>
</file>

<file path=xl/drawings/_rels/drawing33.xml.rels><?xml version="1.0" encoding="UTF-8" standalone="yes"?>
<Relationships xmlns="http://schemas.openxmlformats.org/package/2006/relationships"><Relationship Id="rId8" Type="http://schemas.openxmlformats.org/officeDocument/2006/relationships/chart" Target="../charts/chart203.xml"/><Relationship Id="rId13" Type="http://schemas.openxmlformats.org/officeDocument/2006/relationships/chart" Target="../charts/chart208.xml"/><Relationship Id="rId18" Type="http://schemas.openxmlformats.org/officeDocument/2006/relationships/chart" Target="../charts/chart213.xml"/><Relationship Id="rId26" Type="http://schemas.openxmlformats.org/officeDocument/2006/relationships/chart" Target="../charts/chart221.xml"/><Relationship Id="rId3" Type="http://schemas.openxmlformats.org/officeDocument/2006/relationships/chart" Target="../charts/chart198.xml"/><Relationship Id="rId21" Type="http://schemas.openxmlformats.org/officeDocument/2006/relationships/chart" Target="../charts/chart216.xml"/><Relationship Id="rId7" Type="http://schemas.openxmlformats.org/officeDocument/2006/relationships/chart" Target="../charts/chart202.xml"/><Relationship Id="rId12" Type="http://schemas.openxmlformats.org/officeDocument/2006/relationships/chart" Target="../charts/chart207.xml"/><Relationship Id="rId17" Type="http://schemas.openxmlformats.org/officeDocument/2006/relationships/chart" Target="../charts/chart212.xml"/><Relationship Id="rId25" Type="http://schemas.openxmlformats.org/officeDocument/2006/relationships/chart" Target="../charts/chart220.xml"/><Relationship Id="rId2" Type="http://schemas.openxmlformats.org/officeDocument/2006/relationships/chart" Target="../charts/chart197.xml"/><Relationship Id="rId16" Type="http://schemas.openxmlformats.org/officeDocument/2006/relationships/chart" Target="../charts/chart211.xml"/><Relationship Id="rId20" Type="http://schemas.openxmlformats.org/officeDocument/2006/relationships/chart" Target="../charts/chart215.xml"/><Relationship Id="rId1" Type="http://schemas.openxmlformats.org/officeDocument/2006/relationships/chart" Target="../charts/chart196.xml"/><Relationship Id="rId6" Type="http://schemas.openxmlformats.org/officeDocument/2006/relationships/chart" Target="../charts/chart201.xml"/><Relationship Id="rId11" Type="http://schemas.openxmlformats.org/officeDocument/2006/relationships/chart" Target="../charts/chart206.xml"/><Relationship Id="rId24" Type="http://schemas.openxmlformats.org/officeDocument/2006/relationships/chart" Target="../charts/chart219.xml"/><Relationship Id="rId5" Type="http://schemas.openxmlformats.org/officeDocument/2006/relationships/chart" Target="../charts/chart200.xml"/><Relationship Id="rId15" Type="http://schemas.openxmlformats.org/officeDocument/2006/relationships/chart" Target="../charts/chart210.xml"/><Relationship Id="rId23" Type="http://schemas.openxmlformats.org/officeDocument/2006/relationships/chart" Target="../charts/chart218.xml"/><Relationship Id="rId10" Type="http://schemas.openxmlformats.org/officeDocument/2006/relationships/chart" Target="../charts/chart205.xml"/><Relationship Id="rId19" Type="http://schemas.openxmlformats.org/officeDocument/2006/relationships/chart" Target="../charts/chart214.xml"/><Relationship Id="rId4" Type="http://schemas.openxmlformats.org/officeDocument/2006/relationships/chart" Target="../charts/chart199.xml"/><Relationship Id="rId9" Type="http://schemas.openxmlformats.org/officeDocument/2006/relationships/chart" Target="../charts/chart204.xml"/><Relationship Id="rId14" Type="http://schemas.openxmlformats.org/officeDocument/2006/relationships/chart" Target="../charts/chart209.xml"/><Relationship Id="rId22" Type="http://schemas.openxmlformats.org/officeDocument/2006/relationships/chart" Target="../charts/chart217.xml"/><Relationship Id="rId27" Type="http://schemas.openxmlformats.org/officeDocument/2006/relationships/chart" Target="../charts/chart222.xml"/></Relationships>
</file>

<file path=xl/drawings/_rels/drawing34.xml.rels><?xml version="1.0" encoding="UTF-8" standalone="yes"?>
<Relationships xmlns="http://schemas.openxmlformats.org/package/2006/relationships"><Relationship Id="rId8" Type="http://schemas.openxmlformats.org/officeDocument/2006/relationships/chart" Target="../charts/chart230.xml"/><Relationship Id="rId13" Type="http://schemas.openxmlformats.org/officeDocument/2006/relationships/chart" Target="../charts/chart235.xml"/><Relationship Id="rId18" Type="http://schemas.openxmlformats.org/officeDocument/2006/relationships/chart" Target="../charts/chart240.xml"/><Relationship Id="rId26" Type="http://schemas.openxmlformats.org/officeDocument/2006/relationships/chart" Target="../charts/chart248.xml"/><Relationship Id="rId3" Type="http://schemas.openxmlformats.org/officeDocument/2006/relationships/chart" Target="../charts/chart225.xml"/><Relationship Id="rId21" Type="http://schemas.openxmlformats.org/officeDocument/2006/relationships/chart" Target="../charts/chart243.xml"/><Relationship Id="rId7" Type="http://schemas.openxmlformats.org/officeDocument/2006/relationships/chart" Target="../charts/chart229.xml"/><Relationship Id="rId12" Type="http://schemas.openxmlformats.org/officeDocument/2006/relationships/chart" Target="../charts/chart234.xml"/><Relationship Id="rId17" Type="http://schemas.openxmlformats.org/officeDocument/2006/relationships/chart" Target="../charts/chart239.xml"/><Relationship Id="rId25" Type="http://schemas.openxmlformats.org/officeDocument/2006/relationships/chart" Target="../charts/chart247.xml"/><Relationship Id="rId2" Type="http://schemas.openxmlformats.org/officeDocument/2006/relationships/chart" Target="../charts/chart224.xml"/><Relationship Id="rId16" Type="http://schemas.openxmlformats.org/officeDocument/2006/relationships/chart" Target="../charts/chart238.xml"/><Relationship Id="rId20" Type="http://schemas.openxmlformats.org/officeDocument/2006/relationships/chart" Target="../charts/chart242.xml"/><Relationship Id="rId29" Type="http://schemas.openxmlformats.org/officeDocument/2006/relationships/chart" Target="../charts/chart251.xml"/><Relationship Id="rId1" Type="http://schemas.openxmlformats.org/officeDocument/2006/relationships/chart" Target="../charts/chart223.xml"/><Relationship Id="rId6" Type="http://schemas.openxmlformats.org/officeDocument/2006/relationships/chart" Target="../charts/chart228.xml"/><Relationship Id="rId11" Type="http://schemas.openxmlformats.org/officeDocument/2006/relationships/chart" Target="../charts/chart233.xml"/><Relationship Id="rId24" Type="http://schemas.openxmlformats.org/officeDocument/2006/relationships/chart" Target="../charts/chart246.xml"/><Relationship Id="rId5" Type="http://schemas.openxmlformats.org/officeDocument/2006/relationships/chart" Target="../charts/chart227.xml"/><Relationship Id="rId15" Type="http://schemas.openxmlformats.org/officeDocument/2006/relationships/chart" Target="../charts/chart237.xml"/><Relationship Id="rId23" Type="http://schemas.openxmlformats.org/officeDocument/2006/relationships/chart" Target="../charts/chart245.xml"/><Relationship Id="rId28" Type="http://schemas.openxmlformats.org/officeDocument/2006/relationships/chart" Target="../charts/chart250.xml"/><Relationship Id="rId10" Type="http://schemas.openxmlformats.org/officeDocument/2006/relationships/chart" Target="../charts/chart232.xml"/><Relationship Id="rId19" Type="http://schemas.openxmlformats.org/officeDocument/2006/relationships/chart" Target="../charts/chart241.xml"/><Relationship Id="rId4" Type="http://schemas.openxmlformats.org/officeDocument/2006/relationships/chart" Target="../charts/chart226.xml"/><Relationship Id="rId9" Type="http://schemas.openxmlformats.org/officeDocument/2006/relationships/chart" Target="../charts/chart231.xml"/><Relationship Id="rId14" Type="http://schemas.openxmlformats.org/officeDocument/2006/relationships/chart" Target="../charts/chart236.xml"/><Relationship Id="rId22" Type="http://schemas.openxmlformats.org/officeDocument/2006/relationships/chart" Target="../charts/chart244.xml"/><Relationship Id="rId27" Type="http://schemas.openxmlformats.org/officeDocument/2006/relationships/chart" Target="../charts/chart249.xml"/></Relationships>
</file>

<file path=xl/drawings/_rels/drawing35.xml.rels><?xml version="1.0" encoding="UTF-8" standalone="yes"?>
<Relationships xmlns="http://schemas.openxmlformats.org/package/2006/relationships"><Relationship Id="rId8" Type="http://schemas.openxmlformats.org/officeDocument/2006/relationships/chart" Target="../charts/chart259.xml"/><Relationship Id="rId13" Type="http://schemas.openxmlformats.org/officeDocument/2006/relationships/chart" Target="../charts/chart264.xml"/><Relationship Id="rId18" Type="http://schemas.openxmlformats.org/officeDocument/2006/relationships/chart" Target="../charts/chart269.xml"/><Relationship Id="rId26" Type="http://schemas.openxmlformats.org/officeDocument/2006/relationships/chart" Target="../charts/chart277.xml"/><Relationship Id="rId3" Type="http://schemas.openxmlformats.org/officeDocument/2006/relationships/chart" Target="../charts/chart254.xml"/><Relationship Id="rId21" Type="http://schemas.openxmlformats.org/officeDocument/2006/relationships/chart" Target="../charts/chart272.xml"/><Relationship Id="rId7" Type="http://schemas.openxmlformats.org/officeDocument/2006/relationships/chart" Target="../charts/chart258.xml"/><Relationship Id="rId12" Type="http://schemas.openxmlformats.org/officeDocument/2006/relationships/chart" Target="../charts/chart263.xml"/><Relationship Id="rId17" Type="http://schemas.openxmlformats.org/officeDocument/2006/relationships/chart" Target="../charts/chart268.xml"/><Relationship Id="rId25" Type="http://schemas.openxmlformats.org/officeDocument/2006/relationships/chart" Target="../charts/chart276.xml"/><Relationship Id="rId2" Type="http://schemas.openxmlformats.org/officeDocument/2006/relationships/chart" Target="../charts/chart253.xml"/><Relationship Id="rId16" Type="http://schemas.openxmlformats.org/officeDocument/2006/relationships/chart" Target="../charts/chart267.xml"/><Relationship Id="rId20" Type="http://schemas.openxmlformats.org/officeDocument/2006/relationships/chart" Target="../charts/chart271.xml"/><Relationship Id="rId29" Type="http://schemas.openxmlformats.org/officeDocument/2006/relationships/chart" Target="../charts/chart280.xml"/><Relationship Id="rId1" Type="http://schemas.openxmlformats.org/officeDocument/2006/relationships/chart" Target="../charts/chart252.xml"/><Relationship Id="rId6" Type="http://schemas.openxmlformats.org/officeDocument/2006/relationships/chart" Target="../charts/chart257.xml"/><Relationship Id="rId11" Type="http://schemas.openxmlformats.org/officeDocument/2006/relationships/chart" Target="../charts/chart262.xml"/><Relationship Id="rId24" Type="http://schemas.openxmlformats.org/officeDocument/2006/relationships/chart" Target="../charts/chart275.xml"/><Relationship Id="rId5" Type="http://schemas.openxmlformats.org/officeDocument/2006/relationships/chart" Target="../charts/chart256.xml"/><Relationship Id="rId15" Type="http://schemas.openxmlformats.org/officeDocument/2006/relationships/chart" Target="../charts/chart266.xml"/><Relationship Id="rId23" Type="http://schemas.openxmlformats.org/officeDocument/2006/relationships/chart" Target="../charts/chart274.xml"/><Relationship Id="rId28" Type="http://schemas.openxmlformats.org/officeDocument/2006/relationships/chart" Target="../charts/chart279.xml"/><Relationship Id="rId10" Type="http://schemas.openxmlformats.org/officeDocument/2006/relationships/chart" Target="../charts/chart261.xml"/><Relationship Id="rId19" Type="http://schemas.openxmlformats.org/officeDocument/2006/relationships/chart" Target="../charts/chart270.xml"/><Relationship Id="rId31" Type="http://schemas.openxmlformats.org/officeDocument/2006/relationships/chart" Target="../charts/chart282.xml"/><Relationship Id="rId4" Type="http://schemas.openxmlformats.org/officeDocument/2006/relationships/chart" Target="../charts/chart255.xml"/><Relationship Id="rId9" Type="http://schemas.openxmlformats.org/officeDocument/2006/relationships/chart" Target="../charts/chart260.xml"/><Relationship Id="rId14" Type="http://schemas.openxmlformats.org/officeDocument/2006/relationships/chart" Target="../charts/chart265.xml"/><Relationship Id="rId22" Type="http://schemas.openxmlformats.org/officeDocument/2006/relationships/chart" Target="../charts/chart273.xml"/><Relationship Id="rId27" Type="http://schemas.openxmlformats.org/officeDocument/2006/relationships/chart" Target="../charts/chart278.xml"/><Relationship Id="rId30" Type="http://schemas.openxmlformats.org/officeDocument/2006/relationships/chart" Target="../charts/chart281.xml"/></Relationships>
</file>

<file path=xl/drawings/drawing1.xml><?xml version="1.0" encoding="utf-8"?>
<xdr:wsDr xmlns:xdr="http://schemas.openxmlformats.org/drawingml/2006/spreadsheetDrawing" xmlns:a="http://schemas.openxmlformats.org/drawingml/2006/main">
  <xdr:oneCellAnchor>
    <xdr:from>
      <xdr:col>1</xdr:col>
      <xdr:colOff>69272</xdr:colOff>
      <xdr:row>13</xdr:row>
      <xdr:rowOff>23091</xdr:rowOff>
    </xdr:from>
    <xdr:ext cx="7400636" cy="727364"/>
    <xdr:sp macro="" textlink="">
      <xdr:nvSpPr>
        <xdr:cNvPr id="19" name="TextBox 18">
          <a:extLst>
            <a:ext uri="{FF2B5EF4-FFF2-40B4-BE49-F238E27FC236}">
              <a16:creationId xmlns:a16="http://schemas.microsoft.com/office/drawing/2014/main" id="{00000000-0008-0000-0000-000013000000}"/>
            </a:ext>
          </a:extLst>
        </xdr:cNvPr>
        <xdr:cNvSpPr txBox="1"/>
      </xdr:nvSpPr>
      <xdr:spPr>
        <a:xfrm>
          <a:off x="678872" y="5471391"/>
          <a:ext cx="7400636" cy="7273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endParaRPr lang="en-US" sz="1100">
            <a:solidFill>
              <a:schemeClr val="bg1"/>
            </a:solidFill>
          </a:endParaRPr>
        </a:p>
      </xdr:txBody>
    </xdr:sp>
    <xdr:clientData/>
  </xdr:oneCellAnchor>
  <xdr:oneCellAnchor>
    <xdr:from>
      <xdr:col>1</xdr:col>
      <xdr:colOff>392155</xdr:colOff>
      <xdr:row>11</xdr:row>
      <xdr:rowOff>393720</xdr:rowOff>
    </xdr:from>
    <xdr:ext cx="6366828" cy="1242213"/>
    <xdr:sp macro="" textlink="">
      <xdr:nvSpPr>
        <xdr:cNvPr id="21" name="TextBox 20">
          <a:extLst>
            <a:ext uri="{FF2B5EF4-FFF2-40B4-BE49-F238E27FC236}">
              <a16:creationId xmlns:a16="http://schemas.microsoft.com/office/drawing/2014/main" id="{00000000-0008-0000-0000-000015000000}"/>
            </a:ext>
          </a:extLst>
        </xdr:cNvPr>
        <xdr:cNvSpPr txBox="1"/>
      </xdr:nvSpPr>
      <xdr:spPr>
        <a:xfrm>
          <a:off x="1059443" y="4763381"/>
          <a:ext cx="6366828" cy="1242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US" sz="1050" b="0" i="0" u="none" strike="noStrike" baseline="0">
              <a:solidFill>
                <a:schemeClr val="tx1"/>
              </a:solidFill>
              <a:latin typeface="Century Gothic" panose="020B0502020202020204" pitchFamily="34" charset="0"/>
              <a:ea typeface="+mn-ea"/>
              <a:cs typeface="+mn-cs"/>
            </a:rPr>
            <a:t>This research has been supported by the President’s Malaria Initiative (PMI) through the United</a:t>
          </a:r>
        </a:p>
        <a:p>
          <a:r>
            <a:rPr lang="en-US" sz="1050" b="0" i="0" u="none" strike="noStrike" baseline="0">
              <a:solidFill>
                <a:schemeClr val="tx1"/>
              </a:solidFill>
              <a:latin typeface="Century Gothic" panose="020B0502020202020204" pitchFamily="34" charset="0"/>
              <a:ea typeface="+mn-ea"/>
              <a:cs typeface="+mn-cs"/>
            </a:rPr>
            <a:t>States Agency for International Development (USAID) under the terms of MEASURE Evaluation</a:t>
          </a:r>
        </a:p>
        <a:p>
          <a:r>
            <a:rPr lang="en-US" sz="1050" b="0" i="0" u="none" strike="noStrike" baseline="0">
              <a:solidFill>
                <a:schemeClr val="tx1"/>
              </a:solidFill>
              <a:latin typeface="Century Gothic" panose="020B0502020202020204" pitchFamily="34" charset="0"/>
              <a:ea typeface="+mn-ea"/>
              <a:cs typeface="+mn-cs"/>
            </a:rPr>
            <a:t>cooperative agreement AIDOAA-L-14-00004. MEASURE Evaluation is implemented by the</a:t>
          </a:r>
        </a:p>
        <a:p>
          <a:r>
            <a:rPr lang="en-US" sz="1050" b="0" i="0" u="none" strike="noStrike" baseline="0">
              <a:solidFill>
                <a:schemeClr val="tx1"/>
              </a:solidFill>
              <a:latin typeface="Century Gothic" panose="020B0502020202020204" pitchFamily="34" charset="0"/>
              <a:ea typeface="+mn-ea"/>
              <a:cs typeface="+mn-cs"/>
            </a:rPr>
            <a:t>Carolina Population Center at the University of North Carolina at Chapel Hill, in partnership</a:t>
          </a:r>
        </a:p>
        <a:p>
          <a:r>
            <a:rPr lang="en-US" sz="1050" b="0" i="0" u="none" strike="noStrike" baseline="0">
              <a:solidFill>
                <a:schemeClr val="tx1"/>
              </a:solidFill>
              <a:latin typeface="Century Gothic" panose="020B0502020202020204" pitchFamily="34" charset="0"/>
              <a:ea typeface="+mn-ea"/>
              <a:cs typeface="+mn-cs"/>
            </a:rPr>
            <a:t>with ICF International; John Snow, Inc.; Management Sciences for Health; Palladium; and Tulane</a:t>
          </a:r>
        </a:p>
        <a:p>
          <a:r>
            <a:rPr lang="en-US" sz="1050" b="0" i="0" u="none" strike="noStrike" baseline="0">
              <a:solidFill>
                <a:schemeClr val="tx1"/>
              </a:solidFill>
              <a:latin typeface="Century Gothic" panose="020B0502020202020204" pitchFamily="34" charset="0"/>
              <a:ea typeface="+mn-ea"/>
              <a:cs typeface="+mn-cs"/>
            </a:rPr>
            <a:t>University. Views expressed are not necessarily those of PMI, USAID, or the United States</a:t>
          </a:r>
        </a:p>
        <a:p>
          <a:r>
            <a:rPr lang="en-US" sz="1050" b="0" i="0" u="none" strike="noStrike" baseline="0">
              <a:solidFill>
                <a:schemeClr val="tx1"/>
              </a:solidFill>
              <a:latin typeface="Century Gothic" panose="020B0502020202020204" pitchFamily="34" charset="0"/>
              <a:ea typeface="+mn-ea"/>
              <a:cs typeface="+mn-cs"/>
            </a:rPr>
            <a:t>government. TL-20-85</a:t>
          </a:r>
          <a:endParaRPr lang="en-US" sz="1050">
            <a:solidFill>
              <a:schemeClr val="bg1"/>
            </a:solidFill>
            <a:latin typeface="Century Gothic" panose="020B0502020202020204" pitchFamily="34" charset="0"/>
          </a:endParaRPr>
        </a:p>
      </xdr:txBody>
    </xdr:sp>
    <xdr:clientData/>
  </xdr:oneCellAnchor>
  <xdr:twoCellAnchor>
    <xdr:from>
      <xdr:col>7</xdr:col>
      <xdr:colOff>643277</xdr:colOff>
      <xdr:row>1</xdr:row>
      <xdr:rowOff>334370</xdr:rowOff>
    </xdr:from>
    <xdr:to>
      <xdr:col>12</xdr:col>
      <xdr:colOff>1034611</xdr:colOff>
      <xdr:row>6</xdr:row>
      <xdr:rowOff>411529</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7392889" y="794198"/>
          <a:ext cx="5810731" cy="1538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800" b="1">
              <a:solidFill>
                <a:schemeClr val="bg1"/>
              </a:solidFill>
              <a:latin typeface="Century Gothic" panose="020B0502020202020204" pitchFamily="34" charset="0"/>
            </a:rPr>
            <a:t>Malaria Routine Data Quality Assessment Tool </a:t>
          </a:r>
        </a:p>
      </xdr:txBody>
    </xdr:sp>
    <xdr:clientData/>
  </xdr:twoCellAnchor>
  <xdr:twoCellAnchor>
    <xdr:from>
      <xdr:col>7</xdr:col>
      <xdr:colOff>668944</xdr:colOff>
      <xdr:row>6</xdr:row>
      <xdr:rowOff>231688</xdr:rowOff>
    </xdr:from>
    <xdr:to>
      <xdr:col>12</xdr:col>
      <xdr:colOff>948776</xdr:colOff>
      <xdr:row>12</xdr:row>
      <xdr:rowOff>253215</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8420323" y="2158585"/>
          <a:ext cx="6498453" cy="31746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400">
              <a:solidFill>
                <a:schemeClr val="bg1"/>
              </a:solidFill>
              <a:latin typeface="Century Gothic" panose="020B0502020202020204" pitchFamily="34" charset="0"/>
            </a:rPr>
            <a:t>A Checklist to Assess the Quality </a:t>
          </a:r>
        </a:p>
        <a:p>
          <a:r>
            <a:rPr lang="en-US" sz="2400">
              <a:solidFill>
                <a:schemeClr val="bg1"/>
              </a:solidFill>
              <a:latin typeface="Century Gothic" panose="020B0502020202020204" pitchFamily="34" charset="0"/>
            </a:rPr>
            <a:t>of Malaria Program Data </a:t>
          </a:r>
        </a:p>
        <a:p>
          <a:endParaRPr lang="en-US" sz="1050" b="0" i="0" u="none" strike="noStrike">
            <a:solidFill>
              <a:schemeClr val="bg1"/>
            </a:solidFill>
            <a:effectLst/>
            <a:latin typeface="Century Gothic" panose="020B0502020202020204" pitchFamily="34" charset="0"/>
            <a:ea typeface="+mn-ea"/>
            <a:cs typeface="+mn-cs"/>
          </a:endParaRPr>
        </a:p>
        <a:p>
          <a:endParaRPr lang="en-US" sz="1050" b="0" i="0" u="none" strike="noStrike">
            <a:solidFill>
              <a:schemeClr val="bg1"/>
            </a:solidFill>
            <a:effectLst/>
            <a:latin typeface="Century Gothic" panose="020B0502020202020204" pitchFamily="34" charset="0"/>
            <a:ea typeface="+mn-ea"/>
            <a:cs typeface="+mn-cs"/>
          </a:endParaRPr>
        </a:p>
        <a:p>
          <a:r>
            <a:rPr lang="en-US" sz="1100" b="0" i="0" u="none" strike="noStrike">
              <a:solidFill>
                <a:schemeClr val="bg1"/>
              </a:solidFill>
              <a:effectLst/>
              <a:latin typeface="Century Gothic" panose="020B0502020202020204" pitchFamily="34" charset="0"/>
              <a:ea typeface="+mn-ea"/>
              <a:cs typeface="+mn-cs"/>
            </a:rPr>
            <a:t>For help to use this tool, please see the Instructions tab in this Excel file. </a:t>
          </a:r>
        </a:p>
        <a:p>
          <a:r>
            <a:rPr lang="en-US" sz="1100" b="0" i="0" u="none" strike="noStrike">
              <a:solidFill>
                <a:schemeClr val="bg1"/>
              </a:solidFill>
              <a:effectLst/>
              <a:latin typeface="Century Gothic" panose="020B0502020202020204" pitchFamily="34" charset="0"/>
              <a:ea typeface="+mn-ea"/>
              <a:cs typeface="+mn-cs"/>
            </a:rPr>
            <a:t>See also Malaria Routine Data Quality Assessment Tool: User Manual, which is available here:</a:t>
          </a:r>
        </a:p>
        <a:p>
          <a:r>
            <a:rPr lang="en-US" sz="1100" b="0" i="0" u="sng">
              <a:solidFill>
                <a:srgbClr val="9EB4BD"/>
              </a:solidFill>
              <a:effectLst/>
              <a:latin typeface="Century Gothic" panose="020B0502020202020204" pitchFamily="34" charset="0"/>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https://www.measureevaluation.org/resources/publications/ms-20-190/</a:t>
          </a:r>
          <a:r>
            <a:rPr lang="en-US" sz="1100" b="0" i="0" u="none" strike="noStrike">
              <a:solidFill>
                <a:srgbClr val="9EB4BD"/>
              </a:solidFill>
              <a:effectLst/>
              <a:latin typeface="Century Gothic" panose="020B0502020202020204" pitchFamily="34" charset="0"/>
              <a:ea typeface="+mn-ea"/>
              <a:cs typeface="+mn-cs"/>
            </a:rPr>
            <a:t>.</a:t>
          </a:r>
          <a:endParaRPr lang="en-US" sz="2400">
            <a:solidFill>
              <a:schemeClr val="bg1"/>
            </a:solidFill>
            <a:latin typeface="Century Gothic" panose="020B0502020202020204" pitchFamily="34" charset="0"/>
          </a:endParaRPr>
        </a:p>
        <a:p>
          <a:endParaRPr lang="en-US" sz="2000">
            <a:solidFill>
              <a:schemeClr val="bg1"/>
            </a:solidFill>
            <a:latin typeface="Century Gothic" panose="020B0502020202020204" pitchFamily="34" charset="0"/>
          </a:endParaRPr>
        </a:p>
        <a:p>
          <a:r>
            <a:rPr lang="en-US" sz="1600" b="1">
              <a:solidFill>
                <a:schemeClr val="bg1"/>
              </a:solidFill>
              <a:latin typeface="Century Gothic" panose="020B0502020202020204" pitchFamily="34" charset="0"/>
            </a:rPr>
            <a:t>March 2020</a:t>
          </a:r>
        </a:p>
      </xdr:txBody>
    </xdr:sp>
    <xdr:clientData/>
  </xdr:twoCellAnchor>
  <xdr:twoCellAnchor editAs="oneCell">
    <xdr:from>
      <xdr:col>0</xdr:col>
      <xdr:colOff>672352</xdr:colOff>
      <xdr:row>0</xdr:row>
      <xdr:rowOff>0</xdr:rowOff>
    </xdr:from>
    <xdr:to>
      <xdr:col>7</xdr:col>
      <xdr:colOff>309010</xdr:colOff>
      <xdr:row>11</xdr:row>
      <xdr:rowOff>1019</xdr:rowOff>
    </xdr:to>
    <xdr:pic>
      <xdr:nvPicPr>
        <xdr:cNvPr id="12" name="Picture 11">
          <a:extLst>
            <a:ext uri="{FF2B5EF4-FFF2-40B4-BE49-F238E27FC236}">
              <a16:creationId xmlns:a16="http://schemas.microsoft.com/office/drawing/2014/main" id="{00000000-0008-0000-0000-00000C000000}"/>
            </a:ext>
          </a:extLst>
        </xdr:cNvPr>
        <xdr:cNvPicPr>
          <a:picLocks noChangeAspect="1"/>
        </xdr:cNvPicPr>
      </xdr:nvPicPr>
      <xdr:blipFill rotWithShape="1">
        <a:blip xmlns:r="http://schemas.openxmlformats.org/officeDocument/2006/relationships" r:embed="rId1"/>
        <a:srcRect l="9719" t="4467" r="4092" b="3967"/>
        <a:stretch/>
      </xdr:blipFill>
      <xdr:spPr>
        <a:xfrm>
          <a:off x="672352" y="0"/>
          <a:ext cx="7368717" cy="4615060"/>
        </a:xfrm>
        <a:prstGeom prst="rect">
          <a:avLst/>
        </a:prstGeom>
      </xdr:spPr>
    </xdr:pic>
    <xdr:clientData/>
  </xdr:twoCellAnchor>
  <xdr:twoCellAnchor editAs="oneCell">
    <xdr:from>
      <xdr:col>7</xdr:col>
      <xdr:colOff>829258</xdr:colOff>
      <xdr:row>12</xdr:row>
      <xdr:rowOff>63343</xdr:rowOff>
    </xdr:from>
    <xdr:to>
      <xdr:col>11</xdr:col>
      <xdr:colOff>453866</xdr:colOff>
      <xdr:row>14</xdr:row>
      <xdr:rowOff>232173</xdr:rowOff>
    </xdr:to>
    <xdr:pic>
      <xdr:nvPicPr>
        <xdr:cNvPr id="4" name="Picture 3">
          <a:extLst>
            <a:ext uri="{FF2B5EF4-FFF2-40B4-BE49-F238E27FC236}">
              <a16:creationId xmlns:a16="http://schemas.microsoft.com/office/drawing/2014/main" id="{4D12EF71-85A9-4CD8-AD16-E3C05B32FC3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64649" y="5141359"/>
          <a:ext cx="4244233" cy="1049892"/>
        </a:xfrm>
        <a:prstGeom prst="rect">
          <a:avLst/>
        </a:prstGeom>
      </xdr:spPr>
    </xdr:pic>
    <xdr:clientData/>
  </xdr:twoCellAnchor>
  <xdr:twoCellAnchor editAs="oneCell">
    <xdr:from>
      <xdr:col>11</xdr:col>
      <xdr:colOff>698659</xdr:colOff>
      <xdr:row>12</xdr:row>
      <xdr:rowOff>105013</xdr:rowOff>
    </xdr:from>
    <xdr:to>
      <xdr:col>12</xdr:col>
      <xdr:colOff>966550</xdr:colOff>
      <xdr:row>14</xdr:row>
      <xdr:rowOff>326398</xdr:rowOff>
    </xdr:to>
    <xdr:pic>
      <xdr:nvPicPr>
        <xdr:cNvPr id="20" name="Picture 19">
          <a:extLst>
            <a:ext uri="{FF2B5EF4-FFF2-40B4-BE49-F238E27FC236}">
              <a16:creationId xmlns:a16="http://schemas.microsoft.com/office/drawing/2014/main" id="{F49BB330-26F8-43CF-8EB5-AFD48B340705}"/>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70583" t="15494" r="3735" b="19697"/>
        <a:stretch/>
      </xdr:blipFill>
      <xdr:spPr bwMode="auto">
        <a:xfrm>
          <a:off x="12253675" y="5183029"/>
          <a:ext cx="1208484" cy="1102447"/>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243281</xdr:colOff>
      <xdr:row>96</xdr:row>
      <xdr:rowOff>41233</xdr:rowOff>
    </xdr:from>
    <xdr:to>
      <xdr:col>12</xdr:col>
      <xdr:colOff>438727</xdr:colOff>
      <xdr:row>97</xdr:row>
      <xdr:rowOff>2620818</xdr:rowOff>
    </xdr:to>
    <xdr:pic>
      <xdr:nvPicPr>
        <xdr:cNvPr id="19" name="Picture 18">
          <a:extLst>
            <a:ext uri="{FF2B5EF4-FFF2-40B4-BE49-F238E27FC236}">
              <a16:creationId xmlns:a16="http://schemas.microsoft.com/office/drawing/2014/main" id="{00000000-0008-0000-0200-000013000000}"/>
            </a:ext>
          </a:extLst>
        </xdr:cNvPr>
        <xdr:cNvPicPr/>
      </xdr:nvPicPr>
      <xdr:blipFill>
        <a:blip xmlns:r="http://schemas.openxmlformats.org/officeDocument/2006/relationships" r:embed="rId1"/>
        <a:stretch>
          <a:fillRect/>
        </a:stretch>
      </xdr:blipFill>
      <xdr:spPr>
        <a:xfrm>
          <a:off x="852881" y="46599433"/>
          <a:ext cx="6901046" cy="2763734"/>
        </a:xfrm>
        <a:prstGeom prst="rect">
          <a:avLst/>
        </a:prstGeom>
      </xdr:spPr>
    </xdr:pic>
    <xdr:clientData/>
  </xdr:twoCellAnchor>
  <xdr:twoCellAnchor>
    <xdr:from>
      <xdr:col>4</xdr:col>
      <xdr:colOff>102507</xdr:colOff>
      <xdr:row>185</xdr:row>
      <xdr:rowOff>182336</xdr:rowOff>
    </xdr:from>
    <xdr:to>
      <xdr:col>10</xdr:col>
      <xdr:colOff>594179</xdr:colOff>
      <xdr:row>187</xdr:row>
      <xdr:rowOff>1134836</xdr:rowOff>
    </xdr:to>
    <xdr:grpSp>
      <xdr:nvGrpSpPr>
        <xdr:cNvPr id="20" name="Group 19">
          <a:extLst>
            <a:ext uri="{FF2B5EF4-FFF2-40B4-BE49-F238E27FC236}">
              <a16:creationId xmlns:a16="http://schemas.microsoft.com/office/drawing/2014/main" id="{00000000-0008-0000-0200-000014000000}"/>
            </a:ext>
          </a:extLst>
        </xdr:cNvPr>
        <xdr:cNvGrpSpPr/>
      </xdr:nvGrpSpPr>
      <xdr:grpSpPr>
        <a:xfrm>
          <a:off x="2510427" y="72137996"/>
          <a:ext cx="4103552" cy="1318260"/>
          <a:chOff x="5261429" y="52079072"/>
          <a:chExt cx="4136572" cy="1315357"/>
        </a:xfrm>
      </xdr:grpSpPr>
      <xdr:pic>
        <xdr:nvPicPr>
          <xdr:cNvPr id="21" name="Picture 20">
            <a:extLst>
              <a:ext uri="{FF2B5EF4-FFF2-40B4-BE49-F238E27FC236}">
                <a16:creationId xmlns:a16="http://schemas.microsoft.com/office/drawing/2014/main" id="{00000000-0008-0000-0200-000015000000}"/>
              </a:ext>
            </a:extLst>
          </xdr:cNvPr>
          <xdr:cNvPicPr/>
        </xdr:nvPicPr>
        <xdr:blipFill rotWithShape="1">
          <a:blip xmlns:r="http://schemas.openxmlformats.org/officeDocument/2006/relationships" r:embed="rId2"/>
          <a:srcRect l="47764"/>
          <a:stretch/>
        </xdr:blipFill>
        <xdr:spPr bwMode="auto">
          <a:xfrm>
            <a:off x="5261429" y="52206071"/>
            <a:ext cx="3964214" cy="1188358"/>
          </a:xfrm>
          <a:prstGeom prst="rect">
            <a:avLst/>
          </a:prstGeom>
          <a:ln>
            <a:noFill/>
          </a:ln>
          <a:extLst>
            <a:ext uri="{53640926-AAD7-44D8-BBD7-CCE9431645EC}">
              <a14:shadowObscured xmlns:a14="http://schemas.microsoft.com/office/drawing/2010/main"/>
            </a:ext>
          </a:extLst>
        </xdr:spPr>
      </xdr:pic>
      <xdr:sp macro="" textlink="">
        <xdr:nvSpPr>
          <xdr:cNvPr id="22" name="Oval 21">
            <a:extLst>
              <a:ext uri="{FF2B5EF4-FFF2-40B4-BE49-F238E27FC236}">
                <a16:creationId xmlns:a16="http://schemas.microsoft.com/office/drawing/2014/main" id="{00000000-0008-0000-0200-000016000000}"/>
              </a:ext>
            </a:extLst>
          </xdr:cNvPr>
          <xdr:cNvSpPr/>
        </xdr:nvSpPr>
        <xdr:spPr>
          <a:xfrm>
            <a:off x="7901216" y="52079072"/>
            <a:ext cx="1496785" cy="689429"/>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editAs="oneCell">
    <xdr:from>
      <xdr:col>0</xdr:col>
      <xdr:colOff>0</xdr:colOff>
      <xdr:row>28</xdr:row>
      <xdr:rowOff>0</xdr:rowOff>
    </xdr:from>
    <xdr:to>
      <xdr:col>15</xdr:col>
      <xdr:colOff>346364</xdr:colOff>
      <xdr:row>28</xdr:row>
      <xdr:rowOff>4144818</xdr:rowOff>
    </xdr:to>
    <xdr:pic>
      <xdr:nvPicPr>
        <xdr:cNvPr id="24" name="Picture 23">
          <a:extLst>
            <a:ext uri="{FF2B5EF4-FFF2-40B4-BE49-F238E27FC236}">
              <a16:creationId xmlns:a16="http://schemas.microsoft.com/office/drawing/2014/main" id="{00000000-0008-0000-0200-000018000000}"/>
            </a:ext>
          </a:extLst>
        </xdr:cNvPr>
        <xdr:cNvPicPr/>
      </xdr:nvPicPr>
      <xdr:blipFill>
        <a:blip xmlns:r="http://schemas.openxmlformats.org/officeDocument/2006/relationships" r:embed="rId3"/>
        <a:stretch>
          <a:fillRect/>
        </a:stretch>
      </xdr:blipFill>
      <xdr:spPr>
        <a:xfrm>
          <a:off x="0" y="11315700"/>
          <a:ext cx="9490364" cy="4144818"/>
        </a:xfrm>
        <a:prstGeom prst="rect">
          <a:avLst/>
        </a:prstGeom>
      </xdr:spPr>
    </xdr:pic>
    <xdr:clientData/>
  </xdr:twoCellAnchor>
  <xdr:twoCellAnchor editAs="oneCell">
    <xdr:from>
      <xdr:col>0</xdr:col>
      <xdr:colOff>0</xdr:colOff>
      <xdr:row>34</xdr:row>
      <xdr:rowOff>127000</xdr:rowOff>
    </xdr:from>
    <xdr:to>
      <xdr:col>15</xdr:col>
      <xdr:colOff>461819</xdr:colOff>
      <xdr:row>34</xdr:row>
      <xdr:rowOff>3960090</xdr:rowOff>
    </xdr:to>
    <xdr:pic>
      <xdr:nvPicPr>
        <xdr:cNvPr id="25" name="Picture 24">
          <a:extLst>
            <a:ext uri="{FF2B5EF4-FFF2-40B4-BE49-F238E27FC236}">
              <a16:creationId xmlns:a16="http://schemas.microsoft.com/office/drawing/2014/main" id="{00000000-0008-0000-0200-000019000000}"/>
            </a:ext>
          </a:extLst>
        </xdr:cNvPr>
        <xdr:cNvPicPr/>
      </xdr:nvPicPr>
      <xdr:blipFill>
        <a:blip xmlns:r="http://schemas.openxmlformats.org/officeDocument/2006/relationships" r:embed="rId4"/>
        <a:stretch>
          <a:fillRect/>
        </a:stretch>
      </xdr:blipFill>
      <xdr:spPr>
        <a:xfrm>
          <a:off x="0" y="18453100"/>
          <a:ext cx="9605819" cy="3833090"/>
        </a:xfrm>
        <a:prstGeom prst="rect">
          <a:avLst/>
        </a:prstGeom>
      </xdr:spPr>
    </xdr:pic>
    <xdr:clientData/>
  </xdr:twoCellAnchor>
  <xdr:twoCellAnchor editAs="oneCell">
    <xdr:from>
      <xdr:col>1</xdr:col>
      <xdr:colOff>311728</xdr:colOff>
      <xdr:row>45</xdr:row>
      <xdr:rowOff>69272</xdr:rowOff>
    </xdr:from>
    <xdr:to>
      <xdr:col>13</xdr:col>
      <xdr:colOff>196273</xdr:colOff>
      <xdr:row>50</xdr:row>
      <xdr:rowOff>1674091</xdr:rowOff>
    </xdr:to>
    <xdr:pic>
      <xdr:nvPicPr>
        <xdr:cNvPr id="26" name="Picture 25">
          <a:extLst>
            <a:ext uri="{FF2B5EF4-FFF2-40B4-BE49-F238E27FC236}">
              <a16:creationId xmlns:a16="http://schemas.microsoft.com/office/drawing/2014/main" id="{00000000-0008-0000-0200-00001A000000}"/>
            </a:ext>
          </a:extLst>
        </xdr:cNvPr>
        <xdr:cNvPicPr/>
      </xdr:nvPicPr>
      <xdr:blipFill>
        <a:blip xmlns:r="http://schemas.openxmlformats.org/officeDocument/2006/relationships" r:embed="rId5"/>
        <a:stretch>
          <a:fillRect/>
        </a:stretch>
      </xdr:blipFill>
      <xdr:spPr>
        <a:xfrm>
          <a:off x="921328" y="28625222"/>
          <a:ext cx="7199745" cy="3795569"/>
        </a:xfrm>
        <a:prstGeom prst="rect">
          <a:avLst/>
        </a:prstGeom>
      </xdr:spPr>
    </xdr:pic>
    <xdr:clientData/>
  </xdr:twoCellAnchor>
  <xdr:twoCellAnchor>
    <xdr:from>
      <xdr:col>1</xdr:col>
      <xdr:colOff>265546</xdr:colOff>
      <xdr:row>68</xdr:row>
      <xdr:rowOff>300181</xdr:rowOff>
    </xdr:from>
    <xdr:to>
      <xdr:col>12</xdr:col>
      <xdr:colOff>138546</xdr:colOff>
      <xdr:row>69</xdr:row>
      <xdr:rowOff>2609851</xdr:rowOff>
    </xdr:to>
    <xdr:pic>
      <xdr:nvPicPr>
        <xdr:cNvPr id="27" name="Picture 26">
          <a:extLst>
            <a:ext uri="{FF2B5EF4-FFF2-40B4-BE49-F238E27FC236}">
              <a16:creationId xmlns:a16="http://schemas.microsoft.com/office/drawing/2014/main" id="{00000000-0008-0000-0200-00001B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875146" y="38901831"/>
          <a:ext cx="6578600" cy="2671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438728</xdr:colOff>
      <xdr:row>120</xdr:row>
      <xdr:rowOff>184726</xdr:rowOff>
    </xdr:from>
    <xdr:to>
      <xdr:col>15</xdr:col>
      <xdr:colOff>34636</xdr:colOff>
      <xdr:row>152</xdr:row>
      <xdr:rowOff>123097</xdr:rowOff>
    </xdr:to>
    <xdr:pic>
      <xdr:nvPicPr>
        <xdr:cNvPr id="29" name="Picture 28">
          <a:extLst>
            <a:ext uri="{FF2B5EF4-FFF2-40B4-BE49-F238E27FC236}">
              <a16:creationId xmlns:a16="http://schemas.microsoft.com/office/drawing/2014/main" id="{00000000-0008-0000-0200-00001D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38728" y="56242526"/>
          <a:ext cx="8739908" cy="64407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369455</xdr:colOff>
      <xdr:row>104</xdr:row>
      <xdr:rowOff>219366</xdr:rowOff>
    </xdr:from>
    <xdr:to>
      <xdr:col>14</xdr:col>
      <xdr:colOff>357909</xdr:colOff>
      <xdr:row>115</xdr:row>
      <xdr:rowOff>161638</xdr:rowOff>
    </xdr:to>
    <xdr:pic>
      <xdr:nvPicPr>
        <xdr:cNvPr id="30" name="Picture 29">
          <a:extLst>
            <a:ext uri="{FF2B5EF4-FFF2-40B4-BE49-F238E27FC236}">
              <a16:creationId xmlns:a16="http://schemas.microsoft.com/office/drawing/2014/main" id="{00000000-0008-0000-0200-00001E000000}"/>
            </a:ext>
          </a:extLst>
        </xdr:cNvPr>
        <xdr:cNvPicPr/>
      </xdr:nvPicPr>
      <xdr:blipFill rotWithShape="1">
        <a:blip xmlns:r="http://schemas.openxmlformats.org/officeDocument/2006/relationships" r:embed="rId8"/>
        <a:srcRect l="2137" t="32289" r="20513" b="13010"/>
        <a:stretch/>
      </xdr:blipFill>
      <xdr:spPr bwMode="auto">
        <a:xfrm>
          <a:off x="981364" y="51792911"/>
          <a:ext cx="7943272" cy="349827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461816</xdr:colOff>
      <xdr:row>76</xdr:row>
      <xdr:rowOff>173179</xdr:rowOff>
    </xdr:from>
    <xdr:to>
      <xdr:col>13</xdr:col>
      <xdr:colOff>126999</xdr:colOff>
      <xdr:row>88</xdr:row>
      <xdr:rowOff>1558635</xdr:rowOff>
    </xdr:to>
    <xdr:pic>
      <xdr:nvPicPr>
        <xdr:cNvPr id="13" name="Picture 12">
          <a:extLst>
            <a:ext uri="{FF2B5EF4-FFF2-40B4-BE49-F238E27FC236}">
              <a16:creationId xmlns:a16="http://schemas.microsoft.com/office/drawing/2014/main" id="{00000000-0008-0000-0200-00000D000000}"/>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61816" y="42960634"/>
          <a:ext cx="7620001" cy="3602183"/>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1653540</xdr:colOff>
          <xdr:row>11</xdr:row>
          <xdr:rowOff>68580</xdr:rowOff>
        </xdr:from>
        <xdr:to>
          <xdr:col>3</xdr:col>
          <xdr:colOff>2247900</xdr:colOff>
          <xdr:row>11</xdr:row>
          <xdr:rowOff>297180</xdr:rowOff>
        </xdr:to>
        <xdr:sp macro="" textlink="">
          <xdr:nvSpPr>
            <xdr:cNvPr id="2050" name="Drop Down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952500</xdr:colOff>
          <xdr:row>9</xdr:row>
          <xdr:rowOff>182880</xdr:rowOff>
        </xdr:from>
        <xdr:to>
          <xdr:col>9</xdr:col>
          <xdr:colOff>952500</xdr:colOff>
          <xdr:row>11</xdr:row>
          <xdr:rowOff>30480</xdr:rowOff>
        </xdr:to>
        <xdr:sp macro="" textlink="">
          <xdr:nvSpPr>
            <xdr:cNvPr id="32770" name="Drop Down 2" hidden="1">
              <a:extLst>
                <a:ext uri="{63B3BB69-23CF-44E3-9099-C40C66FF867C}">
                  <a14:compatExt spid="_x0000_s32770"/>
                </a:ext>
                <a:ext uri="{FF2B5EF4-FFF2-40B4-BE49-F238E27FC236}">
                  <a16:creationId xmlns:a16="http://schemas.microsoft.com/office/drawing/2014/main" id="{00000000-0008-0000-0400-0000028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2" name="ReportingPerformance">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3" name="DataVerification">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4" name="CrossCheck12">
          <a:extLst>
            <a:ext uri="{FF2B5EF4-FFF2-40B4-BE49-F238E27FC236}">
              <a16:creationId xmlns:a16="http://schemas.microsoft.com/office/drawing/2014/main" id="{00000000-0008-0000-05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7" name="DiscrepReason">
          <a:extLst>
            <a:ext uri="{FF2B5EF4-FFF2-40B4-BE49-F238E27FC236}">
              <a16:creationId xmlns:a16="http://schemas.microsoft.com/office/drawing/2014/main" id="{00000000-0008-0000-05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8" name="CrossCheck3">
          <a:extLst>
            <a:ext uri="{FF2B5EF4-FFF2-40B4-BE49-F238E27FC236}">
              <a16:creationId xmlns:a16="http://schemas.microsoft.com/office/drawing/2014/main" id="{00000000-0008-0000-05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9" name="ConsistencyCheck">
          <a:extLst>
            <a:ext uri="{FF2B5EF4-FFF2-40B4-BE49-F238E27FC236}">
              <a16:creationId xmlns:a16="http://schemas.microsoft.com/office/drawing/2014/main" id="{00000000-0008-0000-05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19" name="ReportingPerformance">
          <a:extLst>
            <a:ext uri="{FF2B5EF4-FFF2-40B4-BE49-F238E27FC236}">
              <a16:creationId xmlns:a16="http://schemas.microsoft.com/office/drawing/2014/main" id="{00000000-0008-0000-06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20" name="DataVerification">
          <a:extLst>
            <a:ext uri="{FF2B5EF4-FFF2-40B4-BE49-F238E27FC236}">
              <a16:creationId xmlns:a16="http://schemas.microsoft.com/office/drawing/2014/main" id="{00000000-0008-0000-06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21" name="CrossCheck12">
          <a:extLst>
            <a:ext uri="{FF2B5EF4-FFF2-40B4-BE49-F238E27FC236}">
              <a16:creationId xmlns:a16="http://schemas.microsoft.com/office/drawing/2014/main" id="{00000000-0008-0000-06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22" name="DiscrepReason">
          <a:extLst>
            <a:ext uri="{FF2B5EF4-FFF2-40B4-BE49-F238E27FC236}">
              <a16:creationId xmlns:a16="http://schemas.microsoft.com/office/drawing/2014/main" id="{00000000-0008-0000-06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23" name="CrossCheck3">
          <a:extLst>
            <a:ext uri="{FF2B5EF4-FFF2-40B4-BE49-F238E27FC236}">
              <a16:creationId xmlns:a16="http://schemas.microsoft.com/office/drawing/2014/main" id="{00000000-0008-0000-06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24" name="ConsistencyCheck">
          <a:extLst>
            <a:ext uri="{FF2B5EF4-FFF2-40B4-BE49-F238E27FC236}">
              <a16:creationId xmlns:a16="http://schemas.microsoft.com/office/drawing/2014/main" id="{00000000-0008-0000-06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14" name="ReportingPerformance">
          <a:extLst>
            <a:ext uri="{FF2B5EF4-FFF2-40B4-BE49-F238E27FC236}">
              <a16:creationId xmlns:a16="http://schemas.microsoft.com/office/drawing/2014/main" id="{00000000-0008-0000-07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15" name="DataVerification">
          <a:extLst>
            <a:ext uri="{FF2B5EF4-FFF2-40B4-BE49-F238E27FC236}">
              <a16:creationId xmlns:a16="http://schemas.microsoft.com/office/drawing/2014/main" id="{00000000-0008-0000-07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6" name="CrossCheck12">
          <a:extLst>
            <a:ext uri="{FF2B5EF4-FFF2-40B4-BE49-F238E27FC236}">
              <a16:creationId xmlns:a16="http://schemas.microsoft.com/office/drawing/2014/main" id="{00000000-0008-0000-07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7" name="DiscrepReason">
          <a:extLst>
            <a:ext uri="{FF2B5EF4-FFF2-40B4-BE49-F238E27FC236}">
              <a16:creationId xmlns:a16="http://schemas.microsoft.com/office/drawing/2014/main" id="{00000000-0008-0000-07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8" name="CrossCheck3">
          <a:extLst>
            <a:ext uri="{FF2B5EF4-FFF2-40B4-BE49-F238E27FC236}">
              <a16:creationId xmlns:a16="http://schemas.microsoft.com/office/drawing/2014/main" id="{00000000-0008-0000-07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9" name="ConsistencyCheck">
          <a:extLst>
            <a:ext uri="{FF2B5EF4-FFF2-40B4-BE49-F238E27FC236}">
              <a16:creationId xmlns:a16="http://schemas.microsoft.com/office/drawing/2014/main" id="{00000000-0008-0000-07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14" name="ReportingPerformance">
          <a:extLst>
            <a:ext uri="{FF2B5EF4-FFF2-40B4-BE49-F238E27FC236}">
              <a16:creationId xmlns:a16="http://schemas.microsoft.com/office/drawing/2014/main" id="{00000000-0008-0000-08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15" name="DataVerification">
          <a:extLst>
            <a:ext uri="{FF2B5EF4-FFF2-40B4-BE49-F238E27FC236}">
              <a16:creationId xmlns:a16="http://schemas.microsoft.com/office/drawing/2014/main" id="{00000000-0008-0000-08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6" name="CrossCheck12">
          <a:extLst>
            <a:ext uri="{FF2B5EF4-FFF2-40B4-BE49-F238E27FC236}">
              <a16:creationId xmlns:a16="http://schemas.microsoft.com/office/drawing/2014/main" id="{00000000-0008-0000-08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7" name="DiscrepReason">
          <a:extLst>
            <a:ext uri="{FF2B5EF4-FFF2-40B4-BE49-F238E27FC236}">
              <a16:creationId xmlns:a16="http://schemas.microsoft.com/office/drawing/2014/main" id="{00000000-0008-0000-08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8" name="CrossCheck3">
          <a:extLst>
            <a:ext uri="{FF2B5EF4-FFF2-40B4-BE49-F238E27FC236}">
              <a16:creationId xmlns:a16="http://schemas.microsoft.com/office/drawing/2014/main" id="{00000000-0008-0000-08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9" name="ConsistencyCheck">
          <a:extLst>
            <a:ext uri="{FF2B5EF4-FFF2-40B4-BE49-F238E27FC236}">
              <a16:creationId xmlns:a16="http://schemas.microsoft.com/office/drawing/2014/main" id="{00000000-0008-0000-08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14" name="ReportingPerformance">
          <a:extLst>
            <a:ext uri="{FF2B5EF4-FFF2-40B4-BE49-F238E27FC236}">
              <a16:creationId xmlns:a16="http://schemas.microsoft.com/office/drawing/2014/main" id="{00000000-0008-0000-09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15" name="DataVerification">
          <a:extLst>
            <a:ext uri="{FF2B5EF4-FFF2-40B4-BE49-F238E27FC236}">
              <a16:creationId xmlns:a16="http://schemas.microsoft.com/office/drawing/2014/main" id="{00000000-0008-0000-09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6" name="CrossCheck12">
          <a:extLst>
            <a:ext uri="{FF2B5EF4-FFF2-40B4-BE49-F238E27FC236}">
              <a16:creationId xmlns:a16="http://schemas.microsoft.com/office/drawing/2014/main" id="{00000000-0008-0000-09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22" name="DiscrepReason">
          <a:extLst>
            <a:ext uri="{FF2B5EF4-FFF2-40B4-BE49-F238E27FC236}">
              <a16:creationId xmlns:a16="http://schemas.microsoft.com/office/drawing/2014/main" id="{00000000-0008-0000-09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23" name="CrossCheck3">
          <a:extLst>
            <a:ext uri="{FF2B5EF4-FFF2-40B4-BE49-F238E27FC236}">
              <a16:creationId xmlns:a16="http://schemas.microsoft.com/office/drawing/2014/main" id="{00000000-0008-0000-09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24" name="ConsistencyCheck">
          <a:extLst>
            <a:ext uri="{FF2B5EF4-FFF2-40B4-BE49-F238E27FC236}">
              <a16:creationId xmlns:a16="http://schemas.microsoft.com/office/drawing/2014/main" id="{00000000-0008-0000-09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14" name="ReportingPerformance">
          <a:extLst>
            <a:ext uri="{FF2B5EF4-FFF2-40B4-BE49-F238E27FC236}">
              <a16:creationId xmlns:a16="http://schemas.microsoft.com/office/drawing/2014/main" id="{00000000-0008-0000-0A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15" name="DataVerification">
          <a:extLst>
            <a:ext uri="{FF2B5EF4-FFF2-40B4-BE49-F238E27FC236}">
              <a16:creationId xmlns:a16="http://schemas.microsoft.com/office/drawing/2014/main" id="{00000000-0008-0000-0A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6" name="CrossCheck12">
          <a:extLst>
            <a:ext uri="{FF2B5EF4-FFF2-40B4-BE49-F238E27FC236}">
              <a16:creationId xmlns:a16="http://schemas.microsoft.com/office/drawing/2014/main" id="{00000000-0008-0000-0A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22" name="DiscrepReason">
          <a:extLst>
            <a:ext uri="{FF2B5EF4-FFF2-40B4-BE49-F238E27FC236}">
              <a16:creationId xmlns:a16="http://schemas.microsoft.com/office/drawing/2014/main" id="{00000000-0008-0000-0A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23" name="CrossCheck3">
          <a:extLst>
            <a:ext uri="{FF2B5EF4-FFF2-40B4-BE49-F238E27FC236}">
              <a16:creationId xmlns:a16="http://schemas.microsoft.com/office/drawing/2014/main" id="{00000000-0008-0000-0A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24" name="ConsistencyCheck">
          <a:extLst>
            <a:ext uri="{FF2B5EF4-FFF2-40B4-BE49-F238E27FC236}">
              <a16:creationId xmlns:a16="http://schemas.microsoft.com/office/drawing/2014/main" id="{00000000-0008-0000-0A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14" name="ReportingPerformance">
          <a:extLst>
            <a:ext uri="{FF2B5EF4-FFF2-40B4-BE49-F238E27FC236}">
              <a16:creationId xmlns:a16="http://schemas.microsoft.com/office/drawing/2014/main" id="{00000000-0008-0000-0B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15" name="DataVerification">
          <a:extLst>
            <a:ext uri="{FF2B5EF4-FFF2-40B4-BE49-F238E27FC236}">
              <a16:creationId xmlns:a16="http://schemas.microsoft.com/office/drawing/2014/main" id="{00000000-0008-0000-0B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6" name="CrossCheck12">
          <a:extLst>
            <a:ext uri="{FF2B5EF4-FFF2-40B4-BE49-F238E27FC236}">
              <a16:creationId xmlns:a16="http://schemas.microsoft.com/office/drawing/2014/main" id="{00000000-0008-0000-0B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22" name="DiscrepReason">
          <a:extLst>
            <a:ext uri="{FF2B5EF4-FFF2-40B4-BE49-F238E27FC236}">
              <a16:creationId xmlns:a16="http://schemas.microsoft.com/office/drawing/2014/main" id="{00000000-0008-0000-0B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23" name="CrossCheck3">
          <a:extLst>
            <a:ext uri="{FF2B5EF4-FFF2-40B4-BE49-F238E27FC236}">
              <a16:creationId xmlns:a16="http://schemas.microsoft.com/office/drawing/2014/main" id="{00000000-0008-0000-0B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24" name="ConsistencyCheck">
          <a:extLst>
            <a:ext uri="{FF2B5EF4-FFF2-40B4-BE49-F238E27FC236}">
              <a16:creationId xmlns:a16="http://schemas.microsoft.com/office/drawing/2014/main" id="{00000000-0008-0000-0B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14" name="ReportingPerformance">
          <a:extLst>
            <a:ext uri="{FF2B5EF4-FFF2-40B4-BE49-F238E27FC236}">
              <a16:creationId xmlns:a16="http://schemas.microsoft.com/office/drawing/2014/main" id="{00000000-0008-0000-0C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15" name="DataVerification">
          <a:extLst>
            <a:ext uri="{FF2B5EF4-FFF2-40B4-BE49-F238E27FC236}">
              <a16:creationId xmlns:a16="http://schemas.microsoft.com/office/drawing/2014/main" id="{00000000-0008-0000-0C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6" name="CrossCheck12">
          <a:extLst>
            <a:ext uri="{FF2B5EF4-FFF2-40B4-BE49-F238E27FC236}">
              <a16:creationId xmlns:a16="http://schemas.microsoft.com/office/drawing/2014/main" id="{00000000-0008-0000-0C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22" name="DiscrepReason">
          <a:extLst>
            <a:ext uri="{FF2B5EF4-FFF2-40B4-BE49-F238E27FC236}">
              <a16:creationId xmlns:a16="http://schemas.microsoft.com/office/drawing/2014/main" id="{00000000-0008-0000-0C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23" name="CrossCheck3">
          <a:extLst>
            <a:ext uri="{FF2B5EF4-FFF2-40B4-BE49-F238E27FC236}">
              <a16:creationId xmlns:a16="http://schemas.microsoft.com/office/drawing/2014/main" id="{00000000-0008-0000-0C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24" name="ConsistencyCheck">
          <a:extLst>
            <a:ext uri="{FF2B5EF4-FFF2-40B4-BE49-F238E27FC236}">
              <a16:creationId xmlns:a16="http://schemas.microsoft.com/office/drawing/2014/main" id="{00000000-0008-0000-0C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14" name="ReportingPerformance">
          <a:extLst>
            <a:ext uri="{FF2B5EF4-FFF2-40B4-BE49-F238E27FC236}">
              <a16:creationId xmlns:a16="http://schemas.microsoft.com/office/drawing/2014/main" id="{00000000-0008-0000-0D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15" name="DataVerification">
          <a:extLst>
            <a:ext uri="{FF2B5EF4-FFF2-40B4-BE49-F238E27FC236}">
              <a16:creationId xmlns:a16="http://schemas.microsoft.com/office/drawing/2014/main" id="{00000000-0008-0000-0D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6" name="CrossCheck12">
          <a:extLst>
            <a:ext uri="{FF2B5EF4-FFF2-40B4-BE49-F238E27FC236}">
              <a16:creationId xmlns:a16="http://schemas.microsoft.com/office/drawing/2014/main" id="{00000000-0008-0000-0D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22" name="DiscrepReason">
          <a:extLst>
            <a:ext uri="{FF2B5EF4-FFF2-40B4-BE49-F238E27FC236}">
              <a16:creationId xmlns:a16="http://schemas.microsoft.com/office/drawing/2014/main" id="{00000000-0008-0000-0D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23" name="CrossCheck3">
          <a:extLst>
            <a:ext uri="{FF2B5EF4-FFF2-40B4-BE49-F238E27FC236}">
              <a16:creationId xmlns:a16="http://schemas.microsoft.com/office/drawing/2014/main" id="{00000000-0008-0000-0D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24" name="ConsistencyCheck">
          <a:extLst>
            <a:ext uri="{FF2B5EF4-FFF2-40B4-BE49-F238E27FC236}">
              <a16:creationId xmlns:a16="http://schemas.microsoft.com/office/drawing/2014/main" id="{00000000-0008-0000-0D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14" name="ReportingPerformance">
          <a:extLst>
            <a:ext uri="{FF2B5EF4-FFF2-40B4-BE49-F238E27FC236}">
              <a16:creationId xmlns:a16="http://schemas.microsoft.com/office/drawing/2014/main" id="{00000000-0008-0000-0E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15" name="DataVerification">
          <a:extLst>
            <a:ext uri="{FF2B5EF4-FFF2-40B4-BE49-F238E27FC236}">
              <a16:creationId xmlns:a16="http://schemas.microsoft.com/office/drawing/2014/main" id="{00000000-0008-0000-0E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6" name="CrossCheck12">
          <a:extLst>
            <a:ext uri="{FF2B5EF4-FFF2-40B4-BE49-F238E27FC236}">
              <a16:creationId xmlns:a16="http://schemas.microsoft.com/office/drawing/2014/main" id="{00000000-0008-0000-0E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22" name="DiscrepReason">
          <a:extLst>
            <a:ext uri="{FF2B5EF4-FFF2-40B4-BE49-F238E27FC236}">
              <a16:creationId xmlns:a16="http://schemas.microsoft.com/office/drawing/2014/main" id="{00000000-0008-0000-0E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23" name="CrossCheck3">
          <a:extLst>
            <a:ext uri="{FF2B5EF4-FFF2-40B4-BE49-F238E27FC236}">
              <a16:creationId xmlns:a16="http://schemas.microsoft.com/office/drawing/2014/main" id="{00000000-0008-0000-0E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24" name="ConsistencyCheck">
          <a:extLst>
            <a:ext uri="{FF2B5EF4-FFF2-40B4-BE49-F238E27FC236}">
              <a16:creationId xmlns:a16="http://schemas.microsoft.com/office/drawing/2014/main" id="{00000000-0008-0000-0E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0F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0F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0F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0F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0F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0F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1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1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1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1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1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1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2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2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3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3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3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3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3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3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4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4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4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4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4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4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5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5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5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5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5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5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6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6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6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6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6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3.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7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7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7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7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7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7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4.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8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8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8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8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8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8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5.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9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9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9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9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9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9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6.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A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A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A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A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A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A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7.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8" name="ReportingPerformance">
          <a:extLst>
            <a:ext uri="{FF2B5EF4-FFF2-40B4-BE49-F238E27FC236}">
              <a16:creationId xmlns:a16="http://schemas.microsoft.com/office/drawing/2014/main" id="{00000000-0008-0000-1B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9" name="DataVerification">
          <a:extLst>
            <a:ext uri="{FF2B5EF4-FFF2-40B4-BE49-F238E27FC236}">
              <a16:creationId xmlns:a16="http://schemas.microsoft.com/office/drawing/2014/main" id="{00000000-0008-0000-1B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0" name="CrossCheck12">
          <a:extLst>
            <a:ext uri="{FF2B5EF4-FFF2-40B4-BE49-F238E27FC236}">
              <a16:creationId xmlns:a16="http://schemas.microsoft.com/office/drawing/2014/main" id="{00000000-0008-0000-1B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1" name="DiscrepReason">
          <a:extLst>
            <a:ext uri="{FF2B5EF4-FFF2-40B4-BE49-F238E27FC236}">
              <a16:creationId xmlns:a16="http://schemas.microsoft.com/office/drawing/2014/main" id="{00000000-0008-0000-1B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2" name="CrossCheck3">
          <a:extLst>
            <a:ext uri="{FF2B5EF4-FFF2-40B4-BE49-F238E27FC236}">
              <a16:creationId xmlns:a16="http://schemas.microsoft.com/office/drawing/2014/main" id="{00000000-0008-0000-1B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3" name="ConsistencyCheck">
          <a:extLst>
            <a:ext uri="{FF2B5EF4-FFF2-40B4-BE49-F238E27FC236}">
              <a16:creationId xmlns:a16="http://schemas.microsoft.com/office/drawing/2014/main" id="{00000000-0008-0000-1B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8.xml><?xml version="1.0" encoding="utf-8"?>
<xdr:wsDr xmlns:xdr="http://schemas.openxmlformats.org/drawingml/2006/spreadsheetDrawing" xmlns:a="http://schemas.openxmlformats.org/drawingml/2006/main">
  <xdr:twoCellAnchor>
    <xdr:from>
      <xdr:col>4</xdr:col>
      <xdr:colOff>681186</xdr:colOff>
      <xdr:row>162</xdr:row>
      <xdr:rowOff>52537</xdr:rowOff>
    </xdr:from>
    <xdr:to>
      <xdr:col>8</xdr:col>
      <xdr:colOff>819731</xdr:colOff>
      <xdr:row>187</xdr:row>
      <xdr:rowOff>6355</xdr:rowOff>
    </xdr:to>
    <xdr:graphicFrame macro="">
      <xdr:nvGraphicFramePr>
        <xdr:cNvPr id="9" name="ReportingPerformance">
          <a:extLst>
            <a:ext uri="{FF2B5EF4-FFF2-40B4-BE49-F238E27FC236}">
              <a16:creationId xmlns:a16="http://schemas.microsoft.com/office/drawing/2014/main" id="{00000000-0008-0000-1C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285750</xdr:colOff>
      <xdr:row>134</xdr:row>
      <xdr:rowOff>6349</xdr:rowOff>
    </xdr:from>
    <xdr:to>
      <xdr:col>7</xdr:col>
      <xdr:colOff>461818</xdr:colOff>
      <xdr:row>161</xdr:row>
      <xdr:rowOff>47913</xdr:rowOff>
    </xdr:to>
    <xdr:graphicFrame macro="">
      <xdr:nvGraphicFramePr>
        <xdr:cNvPr id="10" name="DataVerification">
          <a:extLst>
            <a:ext uri="{FF2B5EF4-FFF2-40B4-BE49-F238E27FC236}">
              <a16:creationId xmlns:a16="http://schemas.microsoft.com/office/drawing/2014/main" id="{00000000-0008-0000-1C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630182</xdr:colOff>
      <xdr:row>134</xdr:row>
      <xdr:rowOff>27322</xdr:rowOff>
    </xdr:from>
    <xdr:to>
      <xdr:col>10</xdr:col>
      <xdr:colOff>1281538</xdr:colOff>
      <xdr:row>161</xdr:row>
      <xdr:rowOff>68886</xdr:rowOff>
    </xdr:to>
    <xdr:graphicFrame macro="">
      <xdr:nvGraphicFramePr>
        <xdr:cNvPr id="11" name="CrossCheck12">
          <a:extLst>
            <a:ext uri="{FF2B5EF4-FFF2-40B4-BE49-F238E27FC236}">
              <a16:creationId xmlns:a16="http://schemas.microsoft.com/office/drawing/2014/main" id="{00000000-0008-0000-1C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288639</xdr:colOff>
      <xdr:row>162</xdr:row>
      <xdr:rowOff>52535</xdr:rowOff>
    </xdr:from>
    <xdr:to>
      <xdr:col>4</xdr:col>
      <xdr:colOff>554181</xdr:colOff>
      <xdr:row>187</xdr:row>
      <xdr:rowOff>6353</xdr:rowOff>
    </xdr:to>
    <xdr:graphicFrame macro="">
      <xdr:nvGraphicFramePr>
        <xdr:cNvPr id="12" name="DiscrepReason">
          <a:extLst>
            <a:ext uri="{FF2B5EF4-FFF2-40B4-BE49-F238E27FC236}">
              <a16:creationId xmlns:a16="http://schemas.microsoft.com/office/drawing/2014/main" id="{00000000-0008-0000-1C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1396994</xdr:colOff>
      <xdr:row>134</xdr:row>
      <xdr:rowOff>23091</xdr:rowOff>
    </xdr:from>
    <xdr:to>
      <xdr:col>10</xdr:col>
      <xdr:colOff>3036449</xdr:colOff>
      <xdr:row>161</xdr:row>
      <xdr:rowOff>64655</xdr:rowOff>
    </xdr:to>
    <xdr:graphicFrame macro="">
      <xdr:nvGraphicFramePr>
        <xdr:cNvPr id="13" name="CrossCheck3">
          <a:extLst>
            <a:ext uri="{FF2B5EF4-FFF2-40B4-BE49-F238E27FC236}">
              <a16:creationId xmlns:a16="http://schemas.microsoft.com/office/drawing/2014/main" id="{00000000-0008-0000-1C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76492</xdr:colOff>
      <xdr:row>162</xdr:row>
      <xdr:rowOff>41860</xdr:rowOff>
    </xdr:from>
    <xdr:to>
      <xdr:col>10</xdr:col>
      <xdr:colOff>3024909</xdr:colOff>
      <xdr:row>186</xdr:row>
      <xdr:rowOff>180405</xdr:rowOff>
    </xdr:to>
    <xdr:graphicFrame macro="">
      <xdr:nvGraphicFramePr>
        <xdr:cNvPr id="14" name="ConsistencyCheck">
          <a:extLst>
            <a:ext uri="{FF2B5EF4-FFF2-40B4-BE49-F238E27FC236}">
              <a16:creationId xmlns:a16="http://schemas.microsoft.com/office/drawing/2014/main" id="{00000000-0008-0000-1C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9.xml><?xml version="1.0" encoding="utf-8"?>
<xdr:wsDr xmlns:xdr="http://schemas.openxmlformats.org/drawingml/2006/spreadsheetDrawing" xmlns:a="http://schemas.openxmlformats.org/drawingml/2006/main">
  <xdr:twoCellAnchor>
    <xdr:from>
      <xdr:col>6</xdr:col>
      <xdr:colOff>640773</xdr:colOff>
      <xdr:row>98</xdr:row>
      <xdr:rowOff>13855</xdr:rowOff>
    </xdr:from>
    <xdr:to>
      <xdr:col>10</xdr:col>
      <xdr:colOff>86592</xdr:colOff>
      <xdr:row>112</xdr:row>
      <xdr:rowOff>170873</xdr:rowOff>
    </xdr:to>
    <xdr:graphicFrame macro="">
      <xdr:nvGraphicFramePr>
        <xdr:cNvPr id="8" name="Chart 7">
          <a:extLst>
            <a:ext uri="{FF2B5EF4-FFF2-40B4-BE49-F238E27FC236}">
              <a16:creationId xmlns:a16="http://schemas.microsoft.com/office/drawing/2014/main" id="{00000000-0008-0000-1D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456047</xdr:colOff>
      <xdr:row>81</xdr:row>
      <xdr:rowOff>42718</xdr:rowOff>
    </xdr:from>
    <xdr:to>
      <xdr:col>10</xdr:col>
      <xdr:colOff>1183411</xdr:colOff>
      <xdr:row>94</xdr:row>
      <xdr:rowOff>165100</xdr:rowOff>
    </xdr:to>
    <xdr:graphicFrame macro="">
      <xdr:nvGraphicFramePr>
        <xdr:cNvPr id="3" name="Chart 2">
          <a:extLst>
            <a:ext uri="{FF2B5EF4-FFF2-40B4-BE49-F238E27FC236}">
              <a16:creationId xmlns:a16="http://schemas.microsoft.com/office/drawing/2014/main" id="{00000000-0008-0000-1D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0.xml><?xml version="1.0" encoding="utf-8"?>
<xdr:wsDr xmlns:xdr="http://schemas.openxmlformats.org/drawingml/2006/spreadsheetDrawing" xmlns:a="http://schemas.openxmlformats.org/drawingml/2006/main">
  <xdr:twoCellAnchor>
    <xdr:from>
      <xdr:col>1</xdr:col>
      <xdr:colOff>12700</xdr:colOff>
      <xdr:row>1</xdr:row>
      <xdr:rowOff>19050</xdr:rowOff>
    </xdr:from>
    <xdr:to>
      <xdr:col>15</xdr:col>
      <xdr:colOff>108527</xdr:colOff>
      <xdr:row>28</xdr:row>
      <xdr:rowOff>32328</xdr:rowOff>
    </xdr:to>
    <xdr:graphicFrame macro="">
      <xdr:nvGraphicFramePr>
        <xdr:cNvPr id="2" name="Chart 1">
          <a:extLst>
            <a:ext uri="{FF2B5EF4-FFF2-40B4-BE49-F238E27FC236}">
              <a16:creationId xmlns:a16="http://schemas.microsoft.com/office/drawing/2014/main" id="{00000000-0008-0000-1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1.xml><?xml version="1.0" encoding="utf-8"?>
<xdr:wsDr xmlns:xdr="http://schemas.openxmlformats.org/drawingml/2006/spreadsheetDrawing" xmlns:a="http://schemas.openxmlformats.org/drawingml/2006/main">
  <xdr:twoCellAnchor>
    <xdr:from>
      <xdr:col>1</xdr:col>
      <xdr:colOff>222250</xdr:colOff>
      <xdr:row>51</xdr:row>
      <xdr:rowOff>104775</xdr:rowOff>
    </xdr:from>
    <xdr:to>
      <xdr:col>8</xdr:col>
      <xdr:colOff>80818</xdr:colOff>
      <xdr:row>65</xdr:row>
      <xdr:rowOff>180975</xdr:rowOff>
    </xdr:to>
    <xdr:graphicFrame macro="">
      <xdr:nvGraphicFramePr>
        <xdr:cNvPr id="7" name="VFIndicator1">
          <a:extLst>
            <a:ext uri="{FF2B5EF4-FFF2-40B4-BE49-F238E27FC236}">
              <a16:creationId xmlns:a16="http://schemas.microsoft.com/office/drawing/2014/main" id="{00000000-0008-0000-20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435760</xdr:colOff>
      <xdr:row>4</xdr:row>
      <xdr:rowOff>38100</xdr:rowOff>
    </xdr:from>
    <xdr:to>
      <xdr:col>19</xdr:col>
      <xdr:colOff>473363</xdr:colOff>
      <xdr:row>18</xdr:row>
      <xdr:rowOff>114299</xdr:rowOff>
    </xdr:to>
    <xdr:graphicFrame macro="">
      <xdr:nvGraphicFramePr>
        <xdr:cNvPr id="12" name="Chart 11">
          <a:extLst>
            <a:ext uri="{FF2B5EF4-FFF2-40B4-BE49-F238E27FC236}">
              <a16:creationId xmlns:a16="http://schemas.microsoft.com/office/drawing/2014/main" id="{00000000-0008-0000-2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78013</xdr:colOff>
      <xdr:row>18</xdr:row>
      <xdr:rowOff>175982</xdr:rowOff>
    </xdr:from>
    <xdr:to>
      <xdr:col>7</xdr:col>
      <xdr:colOff>433613</xdr:colOff>
      <xdr:row>34</xdr:row>
      <xdr:rowOff>24393</xdr:rowOff>
    </xdr:to>
    <xdr:graphicFrame macro="">
      <xdr:nvGraphicFramePr>
        <xdr:cNvPr id="14" name="Chart 13">
          <a:extLst>
            <a:ext uri="{FF2B5EF4-FFF2-40B4-BE49-F238E27FC236}">
              <a16:creationId xmlns:a16="http://schemas.microsoft.com/office/drawing/2014/main" id="{00000000-0008-0000-20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175656</xdr:colOff>
      <xdr:row>101</xdr:row>
      <xdr:rowOff>4785</xdr:rowOff>
    </xdr:from>
    <xdr:to>
      <xdr:col>8</xdr:col>
      <xdr:colOff>286327</xdr:colOff>
      <xdr:row>113</xdr:row>
      <xdr:rowOff>46182</xdr:rowOff>
    </xdr:to>
    <xdr:graphicFrame macro="">
      <xdr:nvGraphicFramePr>
        <xdr:cNvPr id="15" name="Chart 14">
          <a:extLst>
            <a:ext uri="{FF2B5EF4-FFF2-40B4-BE49-F238E27FC236}">
              <a16:creationId xmlns:a16="http://schemas.microsoft.com/office/drawing/2014/main" id="{00000000-0008-0000-20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167410</xdr:colOff>
      <xdr:row>4</xdr:row>
      <xdr:rowOff>38100</xdr:rowOff>
    </xdr:from>
    <xdr:to>
      <xdr:col>14</xdr:col>
      <xdr:colOff>345210</xdr:colOff>
      <xdr:row>18</xdr:row>
      <xdr:rowOff>114300</xdr:rowOff>
    </xdr:to>
    <xdr:graphicFrame macro="">
      <xdr:nvGraphicFramePr>
        <xdr:cNvPr id="16" name="Chart 15">
          <a:extLst>
            <a:ext uri="{FF2B5EF4-FFF2-40B4-BE49-F238E27FC236}">
              <a16:creationId xmlns:a16="http://schemas.microsoft.com/office/drawing/2014/main" id="{00000000-0008-0000-20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366651</xdr:colOff>
      <xdr:row>101</xdr:row>
      <xdr:rowOff>4784</xdr:rowOff>
    </xdr:from>
    <xdr:to>
      <xdr:col>19</xdr:col>
      <xdr:colOff>544451</xdr:colOff>
      <xdr:row>113</xdr:row>
      <xdr:rowOff>46181</xdr:rowOff>
    </xdr:to>
    <xdr:graphicFrame macro="">
      <xdr:nvGraphicFramePr>
        <xdr:cNvPr id="18" name="Chart 17">
          <a:extLst>
            <a:ext uri="{FF2B5EF4-FFF2-40B4-BE49-F238E27FC236}">
              <a16:creationId xmlns:a16="http://schemas.microsoft.com/office/drawing/2014/main" id="{00000000-0008-0000-20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516079</xdr:colOff>
      <xdr:row>18</xdr:row>
      <xdr:rowOff>176646</xdr:rowOff>
    </xdr:from>
    <xdr:to>
      <xdr:col>13</xdr:col>
      <xdr:colOff>219362</xdr:colOff>
      <xdr:row>34</xdr:row>
      <xdr:rowOff>11546</xdr:rowOff>
    </xdr:to>
    <xdr:graphicFrame macro="">
      <xdr:nvGraphicFramePr>
        <xdr:cNvPr id="19" name="Chart 18">
          <a:extLst>
            <a:ext uri="{FF2B5EF4-FFF2-40B4-BE49-F238E27FC236}">
              <a16:creationId xmlns:a16="http://schemas.microsoft.com/office/drawing/2014/main" id="{00000000-0008-0000-20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80818</xdr:colOff>
      <xdr:row>34</xdr:row>
      <xdr:rowOff>72074</xdr:rowOff>
    </xdr:from>
    <xdr:to>
      <xdr:col>19</xdr:col>
      <xdr:colOff>473363</xdr:colOff>
      <xdr:row>49</xdr:row>
      <xdr:rowOff>95661</xdr:rowOff>
    </xdr:to>
    <xdr:graphicFrame macro="">
      <xdr:nvGraphicFramePr>
        <xdr:cNvPr id="20" name="Chart 19">
          <a:extLst>
            <a:ext uri="{FF2B5EF4-FFF2-40B4-BE49-F238E27FC236}">
              <a16:creationId xmlns:a16="http://schemas.microsoft.com/office/drawing/2014/main" id="{00000000-0008-0000-20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259772</xdr:colOff>
      <xdr:row>201</xdr:row>
      <xdr:rowOff>49933</xdr:rowOff>
    </xdr:from>
    <xdr:to>
      <xdr:col>19</xdr:col>
      <xdr:colOff>615950</xdr:colOff>
      <xdr:row>218</xdr:row>
      <xdr:rowOff>31750</xdr:rowOff>
    </xdr:to>
    <xdr:graphicFrame macro="">
      <xdr:nvGraphicFramePr>
        <xdr:cNvPr id="21" name="Chart 20">
          <a:extLst>
            <a:ext uri="{FF2B5EF4-FFF2-40B4-BE49-F238E27FC236}">
              <a16:creationId xmlns:a16="http://schemas.microsoft.com/office/drawing/2014/main" id="{00000000-0008-0000-20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8</xdr:col>
      <xdr:colOff>222252</xdr:colOff>
      <xdr:row>51</xdr:row>
      <xdr:rowOff>112487</xdr:rowOff>
    </xdr:from>
    <xdr:to>
      <xdr:col>19</xdr:col>
      <xdr:colOff>508000</xdr:colOff>
      <xdr:row>65</xdr:row>
      <xdr:rowOff>182337</xdr:rowOff>
    </xdr:to>
    <xdr:graphicFrame macro="">
      <xdr:nvGraphicFramePr>
        <xdr:cNvPr id="23" name="GD_Discrep_1ind">
          <a:extLst>
            <a:ext uri="{FF2B5EF4-FFF2-40B4-BE49-F238E27FC236}">
              <a16:creationId xmlns:a16="http://schemas.microsoft.com/office/drawing/2014/main" id="{00000000-0008-0000-20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xdr:col>
      <xdr:colOff>173120</xdr:colOff>
      <xdr:row>113</xdr:row>
      <xdr:rowOff>209476</xdr:rowOff>
    </xdr:from>
    <xdr:to>
      <xdr:col>5</xdr:col>
      <xdr:colOff>726191</xdr:colOff>
      <xdr:row>147</xdr:row>
      <xdr:rowOff>125031</xdr:rowOff>
    </xdr:to>
    <xdr:graphicFrame macro="">
      <xdr:nvGraphicFramePr>
        <xdr:cNvPr id="25" name="Chart 24">
          <a:extLst>
            <a:ext uri="{FF2B5EF4-FFF2-40B4-BE49-F238E27FC236}">
              <a16:creationId xmlns:a16="http://schemas.microsoft.com/office/drawing/2014/main" id="{00000000-0008-0000-20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6</xdr:col>
      <xdr:colOff>212766</xdr:colOff>
      <xdr:row>113</xdr:row>
      <xdr:rowOff>209476</xdr:rowOff>
    </xdr:from>
    <xdr:to>
      <xdr:col>10</xdr:col>
      <xdr:colOff>386001</xdr:colOff>
      <xdr:row>147</xdr:row>
      <xdr:rowOff>125031</xdr:rowOff>
    </xdr:to>
    <xdr:graphicFrame macro="">
      <xdr:nvGraphicFramePr>
        <xdr:cNvPr id="26" name="Chart 25">
          <a:extLst>
            <a:ext uri="{FF2B5EF4-FFF2-40B4-BE49-F238E27FC236}">
              <a16:creationId xmlns:a16="http://schemas.microsoft.com/office/drawing/2014/main" id="{00000000-0008-0000-20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10</xdr:col>
      <xdr:colOff>600365</xdr:colOff>
      <xdr:row>113</xdr:row>
      <xdr:rowOff>209476</xdr:rowOff>
    </xdr:from>
    <xdr:to>
      <xdr:col>14</xdr:col>
      <xdr:colOff>773599</xdr:colOff>
      <xdr:row>147</xdr:row>
      <xdr:rowOff>110186</xdr:rowOff>
    </xdr:to>
    <xdr:graphicFrame macro="">
      <xdr:nvGraphicFramePr>
        <xdr:cNvPr id="27" name="Chart 26">
          <a:extLst>
            <a:ext uri="{FF2B5EF4-FFF2-40B4-BE49-F238E27FC236}">
              <a16:creationId xmlns:a16="http://schemas.microsoft.com/office/drawing/2014/main" id="{00000000-0008-0000-20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15</xdr:col>
      <xdr:colOff>192996</xdr:colOff>
      <xdr:row>113</xdr:row>
      <xdr:rowOff>209476</xdr:rowOff>
    </xdr:from>
    <xdr:to>
      <xdr:col>19</xdr:col>
      <xdr:colOff>544452</xdr:colOff>
      <xdr:row>147</xdr:row>
      <xdr:rowOff>110186</xdr:rowOff>
    </xdr:to>
    <xdr:graphicFrame macro="">
      <xdr:nvGraphicFramePr>
        <xdr:cNvPr id="28" name="Chart 27">
          <a:extLst>
            <a:ext uri="{FF2B5EF4-FFF2-40B4-BE49-F238E27FC236}">
              <a16:creationId xmlns:a16="http://schemas.microsoft.com/office/drawing/2014/main" id="{00000000-0008-0000-20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xdr:col>
      <xdr:colOff>92363</xdr:colOff>
      <xdr:row>4</xdr:row>
      <xdr:rowOff>38100</xdr:rowOff>
    </xdr:from>
    <xdr:to>
      <xdr:col>8</xdr:col>
      <xdr:colOff>69272</xdr:colOff>
      <xdr:row>18</xdr:row>
      <xdr:rowOff>115455</xdr:rowOff>
    </xdr:to>
    <xdr:graphicFrame macro="">
      <xdr:nvGraphicFramePr>
        <xdr:cNvPr id="53" name="Chart 52">
          <a:extLst>
            <a:ext uri="{FF2B5EF4-FFF2-40B4-BE49-F238E27FC236}">
              <a16:creationId xmlns:a16="http://schemas.microsoft.com/office/drawing/2014/main" id="{00000000-0008-0000-2000-00003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13</xdr:col>
      <xdr:colOff>311727</xdr:colOff>
      <xdr:row>18</xdr:row>
      <xdr:rowOff>173182</xdr:rowOff>
    </xdr:from>
    <xdr:to>
      <xdr:col>19</xdr:col>
      <xdr:colOff>479137</xdr:colOff>
      <xdr:row>34</xdr:row>
      <xdr:rowOff>15012</xdr:rowOff>
    </xdr:to>
    <xdr:graphicFrame macro="">
      <xdr:nvGraphicFramePr>
        <xdr:cNvPr id="54" name="Chart 53">
          <a:extLst>
            <a:ext uri="{FF2B5EF4-FFF2-40B4-BE49-F238E27FC236}">
              <a16:creationId xmlns:a16="http://schemas.microsoft.com/office/drawing/2014/main" id="{00000000-0008-0000-2000-00003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xdr:col>
      <xdr:colOff>242454</xdr:colOff>
      <xdr:row>151</xdr:row>
      <xdr:rowOff>69273</xdr:rowOff>
    </xdr:from>
    <xdr:to>
      <xdr:col>12</xdr:col>
      <xdr:colOff>761040</xdr:colOff>
      <xdr:row>168</xdr:row>
      <xdr:rowOff>166062</xdr:rowOff>
    </xdr:to>
    <xdr:graphicFrame macro="">
      <xdr:nvGraphicFramePr>
        <xdr:cNvPr id="58" name="Chart 57">
          <a:extLst>
            <a:ext uri="{FF2B5EF4-FFF2-40B4-BE49-F238E27FC236}">
              <a16:creationId xmlns:a16="http://schemas.microsoft.com/office/drawing/2014/main" id="{00000000-0008-0000-20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13</xdr:col>
      <xdr:colOff>161636</xdr:colOff>
      <xdr:row>151</xdr:row>
      <xdr:rowOff>69273</xdr:rowOff>
    </xdr:from>
    <xdr:to>
      <xdr:col>19</xdr:col>
      <xdr:colOff>450273</xdr:colOff>
      <xdr:row>168</xdr:row>
      <xdr:rowOff>171257</xdr:rowOff>
    </xdr:to>
    <xdr:graphicFrame macro="">
      <xdr:nvGraphicFramePr>
        <xdr:cNvPr id="60" name="Chart 59">
          <a:extLst>
            <a:ext uri="{FF2B5EF4-FFF2-40B4-BE49-F238E27FC236}">
              <a16:creationId xmlns:a16="http://schemas.microsoft.com/office/drawing/2014/main" id="{00000000-0008-0000-2000-00003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xdr:col>
      <xdr:colOff>242454</xdr:colOff>
      <xdr:row>184</xdr:row>
      <xdr:rowOff>46182</xdr:rowOff>
    </xdr:from>
    <xdr:to>
      <xdr:col>19</xdr:col>
      <xdr:colOff>464704</xdr:colOff>
      <xdr:row>198</xdr:row>
      <xdr:rowOff>138546</xdr:rowOff>
    </xdr:to>
    <xdr:graphicFrame macro="">
      <xdr:nvGraphicFramePr>
        <xdr:cNvPr id="61" name="FacDetailInd1">
          <a:extLst>
            <a:ext uri="{FF2B5EF4-FFF2-40B4-BE49-F238E27FC236}">
              <a16:creationId xmlns:a16="http://schemas.microsoft.com/office/drawing/2014/main" id="{00000000-0008-0000-2000-00003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xdr:col>
      <xdr:colOff>222249</xdr:colOff>
      <xdr:row>76</xdr:row>
      <xdr:rowOff>208788</xdr:rowOff>
    </xdr:from>
    <xdr:to>
      <xdr:col>19</xdr:col>
      <xdr:colOff>523874</xdr:colOff>
      <xdr:row>87</xdr:row>
      <xdr:rowOff>34812</xdr:rowOff>
    </xdr:to>
    <xdr:graphicFrame macro="">
      <xdr:nvGraphicFramePr>
        <xdr:cNvPr id="63" name="FacDetailCC12">
          <a:extLst>
            <a:ext uri="{FF2B5EF4-FFF2-40B4-BE49-F238E27FC236}">
              <a16:creationId xmlns:a16="http://schemas.microsoft.com/office/drawing/2014/main" id="{00000000-0008-0000-2000-00003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xdr:col>
      <xdr:colOff>222249</xdr:colOff>
      <xdr:row>87</xdr:row>
      <xdr:rowOff>197110</xdr:rowOff>
    </xdr:from>
    <xdr:to>
      <xdr:col>19</xdr:col>
      <xdr:colOff>523874</xdr:colOff>
      <xdr:row>98</xdr:row>
      <xdr:rowOff>44160</xdr:rowOff>
    </xdr:to>
    <xdr:graphicFrame macro="">
      <xdr:nvGraphicFramePr>
        <xdr:cNvPr id="64" name="FacDetailCC3">
          <a:extLst>
            <a:ext uri="{FF2B5EF4-FFF2-40B4-BE49-F238E27FC236}">
              <a16:creationId xmlns:a16="http://schemas.microsoft.com/office/drawing/2014/main" id="{00000000-0008-0000-2000-00004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xdr:col>
      <xdr:colOff>242455</xdr:colOff>
      <xdr:row>169</xdr:row>
      <xdr:rowOff>115454</xdr:rowOff>
    </xdr:from>
    <xdr:to>
      <xdr:col>19</xdr:col>
      <xdr:colOff>484911</xdr:colOff>
      <xdr:row>183</xdr:row>
      <xdr:rowOff>74469</xdr:rowOff>
    </xdr:to>
    <xdr:graphicFrame macro="">
      <xdr:nvGraphicFramePr>
        <xdr:cNvPr id="29" name="TrendTime">
          <a:extLst>
            <a:ext uri="{FF2B5EF4-FFF2-40B4-BE49-F238E27FC236}">
              <a16:creationId xmlns:a16="http://schemas.microsoft.com/office/drawing/2014/main" id="{00000000-0008-0000-20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xdr:col>
      <xdr:colOff>230910</xdr:colOff>
      <xdr:row>66</xdr:row>
      <xdr:rowOff>46182</xdr:rowOff>
    </xdr:from>
    <xdr:to>
      <xdr:col>19</xdr:col>
      <xdr:colOff>508000</xdr:colOff>
      <xdr:row>76</xdr:row>
      <xdr:rowOff>127000</xdr:rowOff>
    </xdr:to>
    <xdr:graphicFrame macro="">
      <xdr:nvGraphicFramePr>
        <xdr:cNvPr id="30" name="FacDetailInd1">
          <a:extLst>
            <a:ext uri="{FF2B5EF4-FFF2-40B4-BE49-F238E27FC236}">
              <a16:creationId xmlns:a16="http://schemas.microsoft.com/office/drawing/2014/main" id="{00000000-0008-0000-20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wsDr>
</file>

<file path=xl/drawings/drawing32.xml><?xml version="1.0" encoding="utf-8"?>
<xdr:wsDr xmlns:xdr="http://schemas.openxmlformats.org/drawingml/2006/spreadsheetDrawing" xmlns:a="http://schemas.openxmlformats.org/drawingml/2006/main">
  <xdr:twoCellAnchor>
    <xdr:from>
      <xdr:col>14</xdr:col>
      <xdr:colOff>435760</xdr:colOff>
      <xdr:row>4</xdr:row>
      <xdr:rowOff>38100</xdr:rowOff>
    </xdr:from>
    <xdr:to>
      <xdr:col>19</xdr:col>
      <xdr:colOff>473363</xdr:colOff>
      <xdr:row>18</xdr:row>
      <xdr:rowOff>114299</xdr:rowOff>
    </xdr:to>
    <xdr:graphicFrame macro="">
      <xdr:nvGraphicFramePr>
        <xdr:cNvPr id="4" name="Chart 3">
          <a:extLst>
            <a:ext uri="{FF2B5EF4-FFF2-40B4-BE49-F238E27FC236}">
              <a16:creationId xmlns:a16="http://schemas.microsoft.com/office/drawing/2014/main" id="{00000000-0008-0000-2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78013</xdr:colOff>
      <xdr:row>18</xdr:row>
      <xdr:rowOff>175982</xdr:rowOff>
    </xdr:from>
    <xdr:to>
      <xdr:col>7</xdr:col>
      <xdr:colOff>433613</xdr:colOff>
      <xdr:row>34</xdr:row>
      <xdr:rowOff>24393</xdr:rowOff>
    </xdr:to>
    <xdr:graphicFrame macro="">
      <xdr:nvGraphicFramePr>
        <xdr:cNvPr id="6" name="Chart 5">
          <a:extLst>
            <a:ext uri="{FF2B5EF4-FFF2-40B4-BE49-F238E27FC236}">
              <a16:creationId xmlns:a16="http://schemas.microsoft.com/office/drawing/2014/main" id="{00000000-0008-0000-2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159781</xdr:colOff>
      <xdr:row>150</xdr:row>
      <xdr:rowOff>608035</xdr:rowOff>
    </xdr:from>
    <xdr:to>
      <xdr:col>8</xdr:col>
      <xdr:colOff>270452</xdr:colOff>
      <xdr:row>163</xdr:row>
      <xdr:rowOff>14432</xdr:rowOff>
    </xdr:to>
    <xdr:graphicFrame macro="">
      <xdr:nvGraphicFramePr>
        <xdr:cNvPr id="7" name="Chart 6">
          <a:extLst>
            <a:ext uri="{FF2B5EF4-FFF2-40B4-BE49-F238E27FC236}">
              <a16:creationId xmlns:a16="http://schemas.microsoft.com/office/drawing/2014/main" id="{00000000-0008-0000-21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167410</xdr:colOff>
      <xdr:row>4</xdr:row>
      <xdr:rowOff>38100</xdr:rowOff>
    </xdr:from>
    <xdr:to>
      <xdr:col>14</xdr:col>
      <xdr:colOff>345210</xdr:colOff>
      <xdr:row>18</xdr:row>
      <xdr:rowOff>114300</xdr:rowOff>
    </xdr:to>
    <xdr:graphicFrame macro="">
      <xdr:nvGraphicFramePr>
        <xdr:cNvPr id="8" name="Chart 7">
          <a:extLst>
            <a:ext uri="{FF2B5EF4-FFF2-40B4-BE49-F238E27FC236}">
              <a16:creationId xmlns:a16="http://schemas.microsoft.com/office/drawing/2014/main" id="{00000000-0008-0000-21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350776</xdr:colOff>
      <xdr:row>150</xdr:row>
      <xdr:rowOff>608034</xdr:rowOff>
    </xdr:from>
    <xdr:to>
      <xdr:col>19</xdr:col>
      <xdr:colOff>528576</xdr:colOff>
      <xdr:row>163</xdr:row>
      <xdr:rowOff>14431</xdr:rowOff>
    </xdr:to>
    <xdr:graphicFrame macro="">
      <xdr:nvGraphicFramePr>
        <xdr:cNvPr id="9" name="Chart 8">
          <a:extLst>
            <a:ext uri="{FF2B5EF4-FFF2-40B4-BE49-F238E27FC236}">
              <a16:creationId xmlns:a16="http://schemas.microsoft.com/office/drawing/2014/main" id="{00000000-0008-0000-21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516079</xdr:colOff>
      <xdr:row>18</xdr:row>
      <xdr:rowOff>176646</xdr:rowOff>
    </xdr:from>
    <xdr:to>
      <xdr:col>13</xdr:col>
      <xdr:colOff>219362</xdr:colOff>
      <xdr:row>34</xdr:row>
      <xdr:rowOff>11546</xdr:rowOff>
    </xdr:to>
    <xdr:graphicFrame macro="">
      <xdr:nvGraphicFramePr>
        <xdr:cNvPr id="10" name="Chart 9">
          <a:extLst>
            <a:ext uri="{FF2B5EF4-FFF2-40B4-BE49-F238E27FC236}">
              <a16:creationId xmlns:a16="http://schemas.microsoft.com/office/drawing/2014/main" id="{00000000-0008-0000-21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80818</xdr:colOff>
      <xdr:row>34</xdr:row>
      <xdr:rowOff>72074</xdr:rowOff>
    </xdr:from>
    <xdr:to>
      <xdr:col>19</xdr:col>
      <xdr:colOff>473363</xdr:colOff>
      <xdr:row>49</xdr:row>
      <xdr:rowOff>95661</xdr:rowOff>
    </xdr:to>
    <xdr:graphicFrame macro="">
      <xdr:nvGraphicFramePr>
        <xdr:cNvPr id="11" name="Chart 10">
          <a:extLst>
            <a:ext uri="{FF2B5EF4-FFF2-40B4-BE49-F238E27FC236}">
              <a16:creationId xmlns:a16="http://schemas.microsoft.com/office/drawing/2014/main" id="{00000000-0008-0000-21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157245</xdr:colOff>
      <xdr:row>163</xdr:row>
      <xdr:rowOff>177726</xdr:rowOff>
    </xdr:from>
    <xdr:to>
      <xdr:col>5</xdr:col>
      <xdr:colOff>710316</xdr:colOff>
      <xdr:row>196</xdr:row>
      <xdr:rowOff>188531</xdr:rowOff>
    </xdr:to>
    <xdr:graphicFrame macro="">
      <xdr:nvGraphicFramePr>
        <xdr:cNvPr id="14" name="Chart 13">
          <a:extLst>
            <a:ext uri="{FF2B5EF4-FFF2-40B4-BE49-F238E27FC236}">
              <a16:creationId xmlns:a16="http://schemas.microsoft.com/office/drawing/2014/main" id="{00000000-0008-0000-21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xdr:col>
      <xdr:colOff>196891</xdr:colOff>
      <xdr:row>163</xdr:row>
      <xdr:rowOff>177726</xdr:rowOff>
    </xdr:from>
    <xdr:to>
      <xdr:col>10</xdr:col>
      <xdr:colOff>370126</xdr:colOff>
      <xdr:row>196</xdr:row>
      <xdr:rowOff>188531</xdr:rowOff>
    </xdr:to>
    <xdr:graphicFrame macro="">
      <xdr:nvGraphicFramePr>
        <xdr:cNvPr id="15" name="Chart 14">
          <a:extLst>
            <a:ext uri="{FF2B5EF4-FFF2-40B4-BE49-F238E27FC236}">
              <a16:creationId xmlns:a16="http://schemas.microsoft.com/office/drawing/2014/main" id="{00000000-0008-0000-21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584490</xdr:colOff>
      <xdr:row>163</xdr:row>
      <xdr:rowOff>177726</xdr:rowOff>
    </xdr:from>
    <xdr:to>
      <xdr:col>14</xdr:col>
      <xdr:colOff>757724</xdr:colOff>
      <xdr:row>196</xdr:row>
      <xdr:rowOff>173686</xdr:rowOff>
    </xdr:to>
    <xdr:graphicFrame macro="">
      <xdr:nvGraphicFramePr>
        <xdr:cNvPr id="16" name="Chart 15">
          <a:extLst>
            <a:ext uri="{FF2B5EF4-FFF2-40B4-BE49-F238E27FC236}">
              <a16:creationId xmlns:a16="http://schemas.microsoft.com/office/drawing/2014/main" id="{00000000-0008-0000-21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15</xdr:col>
      <xdr:colOff>177121</xdr:colOff>
      <xdr:row>163</xdr:row>
      <xdr:rowOff>177726</xdr:rowOff>
    </xdr:from>
    <xdr:to>
      <xdr:col>19</xdr:col>
      <xdr:colOff>528577</xdr:colOff>
      <xdr:row>196</xdr:row>
      <xdr:rowOff>173686</xdr:rowOff>
    </xdr:to>
    <xdr:graphicFrame macro="">
      <xdr:nvGraphicFramePr>
        <xdr:cNvPr id="17" name="Chart 16">
          <a:extLst>
            <a:ext uri="{FF2B5EF4-FFF2-40B4-BE49-F238E27FC236}">
              <a16:creationId xmlns:a16="http://schemas.microsoft.com/office/drawing/2014/main" id="{00000000-0008-0000-21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13</xdr:col>
      <xdr:colOff>305953</xdr:colOff>
      <xdr:row>18</xdr:row>
      <xdr:rowOff>169716</xdr:rowOff>
    </xdr:from>
    <xdr:to>
      <xdr:col>19</xdr:col>
      <xdr:colOff>473363</xdr:colOff>
      <xdr:row>34</xdr:row>
      <xdr:rowOff>11546</xdr:rowOff>
    </xdr:to>
    <xdr:graphicFrame macro="">
      <xdr:nvGraphicFramePr>
        <xdr:cNvPr id="19" name="Chart 18">
          <a:extLst>
            <a:ext uri="{FF2B5EF4-FFF2-40B4-BE49-F238E27FC236}">
              <a16:creationId xmlns:a16="http://schemas.microsoft.com/office/drawing/2014/main" id="{00000000-0008-0000-21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84667</xdr:colOff>
      <xdr:row>4</xdr:row>
      <xdr:rowOff>42333</xdr:rowOff>
    </xdr:from>
    <xdr:to>
      <xdr:col>8</xdr:col>
      <xdr:colOff>75045</xdr:colOff>
      <xdr:row>18</xdr:row>
      <xdr:rowOff>116416</xdr:rowOff>
    </xdr:to>
    <xdr:graphicFrame macro="">
      <xdr:nvGraphicFramePr>
        <xdr:cNvPr id="26" name="Chart 25">
          <a:extLst>
            <a:ext uri="{FF2B5EF4-FFF2-40B4-BE49-F238E27FC236}">
              <a16:creationId xmlns:a16="http://schemas.microsoft.com/office/drawing/2014/main" id="{00000000-0008-0000-21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xdr:col>
      <xdr:colOff>292967</xdr:colOff>
      <xdr:row>201</xdr:row>
      <xdr:rowOff>106796</xdr:rowOff>
    </xdr:from>
    <xdr:to>
      <xdr:col>13</xdr:col>
      <xdr:colOff>26462</xdr:colOff>
      <xdr:row>218</xdr:row>
      <xdr:rowOff>203585</xdr:rowOff>
    </xdr:to>
    <xdr:graphicFrame macro="">
      <xdr:nvGraphicFramePr>
        <xdr:cNvPr id="33" name="Chart 32">
          <a:extLst>
            <a:ext uri="{FF2B5EF4-FFF2-40B4-BE49-F238E27FC236}">
              <a16:creationId xmlns:a16="http://schemas.microsoft.com/office/drawing/2014/main" id="{00000000-0008-0000-21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13</xdr:col>
      <xdr:colOff>212149</xdr:colOff>
      <xdr:row>201</xdr:row>
      <xdr:rowOff>106796</xdr:rowOff>
    </xdr:from>
    <xdr:to>
      <xdr:col>19</xdr:col>
      <xdr:colOff>500786</xdr:colOff>
      <xdr:row>218</xdr:row>
      <xdr:rowOff>208780</xdr:rowOff>
    </xdr:to>
    <xdr:graphicFrame macro="">
      <xdr:nvGraphicFramePr>
        <xdr:cNvPr id="35" name="Chart 34">
          <a:extLst>
            <a:ext uri="{FF2B5EF4-FFF2-40B4-BE49-F238E27FC236}">
              <a16:creationId xmlns:a16="http://schemas.microsoft.com/office/drawing/2014/main" id="{00000000-0008-0000-21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292967</xdr:colOff>
      <xdr:row>234</xdr:row>
      <xdr:rowOff>207819</xdr:rowOff>
    </xdr:from>
    <xdr:to>
      <xdr:col>19</xdr:col>
      <xdr:colOff>515217</xdr:colOff>
      <xdr:row>249</xdr:row>
      <xdr:rowOff>80819</xdr:rowOff>
    </xdr:to>
    <xdr:graphicFrame macro="">
      <xdr:nvGraphicFramePr>
        <xdr:cNvPr id="36" name="FacDetailInd1">
          <a:extLst>
            <a:ext uri="{FF2B5EF4-FFF2-40B4-BE49-F238E27FC236}">
              <a16:creationId xmlns:a16="http://schemas.microsoft.com/office/drawing/2014/main" id="{00000000-0008-0000-21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xdr:col>
      <xdr:colOff>508000</xdr:colOff>
      <xdr:row>50</xdr:row>
      <xdr:rowOff>571501</xdr:rowOff>
    </xdr:from>
    <xdr:to>
      <xdr:col>10</xdr:col>
      <xdr:colOff>372918</xdr:colOff>
      <xdr:row>63</xdr:row>
      <xdr:rowOff>127001</xdr:rowOff>
    </xdr:to>
    <xdr:graphicFrame macro="">
      <xdr:nvGraphicFramePr>
        <xdr:cNvPr id="37" name="VFIndicator1">
          <a:extLst>
            <a:ext uri="{FF2B5EF4-FFF2-40B4-BE49-F238E27FC236}">
              <a16:creationId xmlns:a16="http://schemas.microsoft.com/office/drawing/2014/main" id="{00000000-0008-0000-21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10</xdr:col>
      <xdr:colOff>557068</xdr:colOff>
      <xdr:row>50</xdr:row>
      <xdr:rowOff>571500</xdr:rowOff>
    </xdr:from>
    <xdr:to>
      <xdr:col>19</xdr:col>
      <xdr:colOff>421986</xdr:colOff>
      <xdr:row>63</xdr:row>
      <xdr:rowOff>138183</xdr:rowOff>
    </xdr:to>
    <xdr:graphicFrame macro="">
      <xdr:nvGraphicFramePr>
        <xdr:cNvPr id="38" name="VFIndicator2">
          <a:extLst>
            <a:ext uri="{FF2B5EF4-FFF2-40B4-BE49-F238E27FC236}">
              <a16:creationId xmlns:a16="http://schemas.microsoft.com/office/drawing/2014/main" id="{00000000-0008-0000-2100-00002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xdr:col>
      <xdr:colOff>476250</xdr:colOff>
      <xdr:row>86</xdr:row>
      <xdr:rowOff>158750</xdr:rowOff>
    </xdr:from>
    <xdr:to>
      <xdr:col>18</xdr:col>
      <xdr:colOff>301625</xdr:colOff>
      <xdr:row>99</xdr:row>
      <xdr:rowOff>95250</xdr:rowOff>
    </xdr:to>
    <xdr:graphicFrame macro="">
      <xdr:nvGraphicFramePr>
        <xdr:cNvPr id="39" name="GD_Discrep_2ind">
          <a:extLst>
            <a:ext uri="{FF2B5EF4-FFF2-40B4-BE49-F238E27FC236}">
              <a16:creationId xmlns:a16="http://schemas.microsoft.com/office/drawing/2014/main" id="{00000000-0008-0000-21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xdr:col>
      <xdr:colOff>337168</xdr:colOff>
      <xdr:row>128</xdr:row>
      <xdr:rowOff>70591</xdr:rowOff>
    </xdr:from>
    <xdr:to>
      <xdr:col>19</xdr:col>
      <xdr:colOff>537482</xdr:colOff>
      <xdr:row>146</xdr:row>
      <xdr:rowOff>210292</xdr:rowOff>
    </xdr:to>
    <xdr:graphicFrame macro="">
      <xdr:nvGraphicFramePr>
        <xdr:cNvPr id="50" name="Chart 49">
          <a:extLst>
            <a:ext uri="{FF2B5EF4-FFF2-40B4-BE49-F238E27FC236}">
              <a16:creationId xmlns:a16="http://schemas.microsoft.com/office/drawing/2014/main" id="{00000000-0008-0000-2100-00003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xdr:col>
      <xdr:colOff>317500</xdr:colOff>
      <xdr:row>101</xdr:row>
      <xdr:rowOff>158750</xdr:rowOff>
    </xdr:from>
    <xdr:to>
      <xdr:col>19</xdr:col>
      <xdr:colOff>446520</xdr:colOff>
      <xdr:row>114</xdr:row>
      <xdr:rowOff>7745</xdr:rowOff>
    </xdr:to>
    <xdr:graphicFrame macro="">
      <xdr:nvGraphicFramePr>
        <xdr:cNvPr id="51" name="FacDetailCC12">
          <a:extLst>
            <a:ext uri="{FF2B5EF4-FFF2-40B4-BE49-F238E27FC236}">
              <a16:creationId xmlns:a16="http://schemas.microsoft.com/office/drawing/2014/main" id="{00000000-0008-0000-2100-00003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xdr:col>
      <xdr:colOff>331108</xdr:colOff>
      <xdr:row>114</xdr:row>
      <xdr:rowOff>146020</xdr:rowOff>
    </xdr:from>
    <xdr:to>
      <xdr:col>19</xdr:col>
      <xdr:colOff>460128</xdr:colOff>
      <xdr:row>127</xdr:row>
      <xdr:rowOff>20370</xdr:rowOff>
    </xdr:to>
    <xdr:graphicFrame macro="">
      <xdr:nvGraphicFramePr>
        <xdr:cNvPr id="52" name="FacDetailCC3">
          <a:extLst>
            <a:ext uri="{FF2B5EF4-FFF2-40B4-BE49-F238E27FC236}">
              <a16:creationId xmlns:a16="http://schemas.microsoft.com/office/drawing/2014/main" id="{00000000-0008-0000-2100-00003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xdr:col>
      <xdr:colOff>301625</xdr:colOff>
      <xdr:row>219</xdr:row>
      <xdr:rowOff>127000</xdr:rowOff>
    </xdr:from>
    <xdr:to>
      <xdr:col>19</xdr:col>
      <xdr:colOff>492125</xdr:colOff>
      <xdr:row>233</xdr:row>
      <xdr:rowOff>172605</xdr:rowOff>
    </xdr:to>
    <xdr:graphicFrame macro="">
      <xdr:nvGraphicFramePr>
        <xdr:cNvPr id="29" name="TrendTime">
          <a:extLst>
            <a:ext uri="{FF2B5EF4-FFF2-40B4-BE49-F238E27FC236}">
              <a16:creationId xmlns:a16="http://schemas.microsoft.com/office/drawing/2014/main" id="{00000000-0008-0000-21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xdr:col>
      <xdr:colOff>344920</xdr:colOff>
      <xdr:row>64</xdr:row>
      <xdr:rowOff>31750</xdr:rowOff>
    </xdr:from>
    <xdr:to>
      <xdr:col>19</xdr:col>
      <xdr:colOff>610177</xdr:colOff>
      <xdr:row>75</xdr:row>
      <xdr:rowOff>1016</xdr:rowOff>
    </xdr:to>
    <xdr:graphicFrame macro="">
      <xdr:nvGraphicFramePr>
        <xdr:cNvPr id="27" name="FacDetailInd1">
          <a:extLst>
            <a:ext uri="{FF2B5EF4-FFF2-40B4-BE49-F238E27FC236}">
              <a16:creationId xmlns:a16="http://schemas.microsoft.com/office/drawing/2014/main" id="{00000000-0008-0000-21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xdr:col>
      <xdr:colOff>344920</xdr:colOff>
      <xdr:row>75</xdr:row>
      <xdr:rowOff>102673</xdr:rowOff>
    </xdr:from>
    <xdr:to>
      <xdr:col>19</xdr:col>
      <xdr:colOff>610177</xdr:colOff>
      <xdr:row>86</xdr:row>
      <xdr:rowOff>78289</xdr:rowOff>
    </xdr:to>
    <xdr:graphicFrame macro="">
      <xdr:nvGraphicFramePr>
        <xdr:cNvPr id="28" name="FacDetailInd1">
          <a:extLst>
            <a:ext uri="{FF2B5EF4-FFF2-40B4-BE49-F238E27FC236}">
              <a16:creationId xmlns:a16="http://schemas.microsoft.com/office/drawing/2014/main" id="{00000000-0008-0000-21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wsDr>
</file>

<file path=xl/drawings/drawing33.xml><?xml version="1.0" encoding="utf-8"?>
<xdr:wsDr xmlns:xdr="http://schemas.openxmlformats.org/drawingml/2006/spreadsheetDrawing" xmlns:a="http://schemas.openxmlformats.org/drawingml/2006/main">
  <xdr:twoCellAnchor>
    <xdr:from>
      <xdr:col>14</xdr:col>
      <xdr:colOff>435760</xdr:colOff>
      <xdr:row>4</xdr:row>
      <xdr:rowOff>38100</xdr:rowOff>
    </xdr:from>
    <xdr:to>
      <xdr:col>19</xdr:col>
      <xdr:colOff>473363</xdr:colOff>
      <xdr:row>18</xdr:row>
      <xdr:rowOff>114299</xdr:rowOff>
    </xdr:to>
    <xdr:graphicFrame macro="">
      <xdr:nvGraphicFramePr>
        <xdr:cNvPr id="4" name="Chart 3">
          <a:extLst>
            <a:ext uri="{FF2B5EF4-FFF2-40B4-BE49-F238E27FC236}">
              <a16:creationId xmlns:a16="http://schemas.microsoft.com/office/drawing/2014/main" id="{00000000-0008-0000-2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78013</xdr:colOff>
      <xdr:row>18</xdr:row>
      <xdr:rowOff>175982</xdr:rowOff>
    </xdr:from>
    <xdr:to>
      <xdr:col>7</xdr:col>
      <xdr:colOff>433613</xdr:colOff>
      <xdr:row>34</xdr:row>
      <xdr:rowOff>24393</xdr:rowOff>
    </xdr:to>
    <xdr:graphicFrame macro="">
      <xdr:nvGraphicFramePr>
        <xdr:cNvPr id="6" name="Chart 5">
          <a:extLst>
            <a:ext uri="{FF2B5EF4-FFF2-40B4-BE49-F238E27FC236}">
              <a16:creationId xmlns:a16="http://schemas.microsoft.com/office/drawing/2014/main" id="{00000000-0008-0000-2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143906</xdr:colOff>
      <xdr:row>201</xdr:row>
      <xdr:rowOff>115910</xdr:rowOff>
    </xdr:from>
    <xdr:to>
      <xdr:col>8</xdr:col>
      <xdr:colOff>254577</xdr:colOff>
      <xdr:row>213</xdr:row>
      <xdr:rowOff>157307</xdr:rowOff>
    </xdr:to>
    <xdr:graphicFrame macro="">
      <xdr:nvGraphicFramePr>
        <xdr:cNvPr id="7" name="Chart 6">
          <a:extLst>
            <a:ext uri="{FF2B5EF4-FFF2-40B4-BE49-F238E27FC236}">
              <a16:creationId xmlns:a16="http://schemas.microsoft.com/office/drawing/2014/main" id="{00000000-0008-0000-2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167410</xdr:colOff>
      <xdr:row>4</xdr:row>
      <xdr:rowOff>38100</xdr:rowOff>
    </xdr:from>
    <xdr:to>
      <xdr:col>14</xdr:col>
      <xdr:colOff>345210</xdr:colOff>
      <xdr:row>18</xdr:row>
      <xdr:rowOff>114300</xdr:rowOff>
    </xdr:to>
    <xdr:graphicFrame macro="">
      <xdr:nvGraphicFramePr>
        <xdr:cNvPr id="8" name="Chart 7">
          <a:extLst>
            <a:ext uri="{FF2B5EF4-FFF2-40B4-BE49-F238E27FC236}">
              <a16:creationId xmlns:a16="http://schemas.microsoft.com/office/drawing/2014/main" id="{00000000-0008-0000-2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334901</xdr:colOff>
      <xdr:row>201</xdr:row>
      <xdr:rowOff>115909</xdr:rowOff>
    </xdr:from>
    <xdr:to>
      <xdr:col>19</xdr:col>
      <xdr:colOff>512701</xdr:colOff>
      <xdr:row>213</xdr:row>
      <xdr:rowOff>157306</xdr:rowOff>
    </xdr:to>
    <xdr:graphicFrame macro="">
      <xdr:nvGraphicFramePr>
        <xdr:cNvPr id="9" name="Chart 8">
          <a:extLst>
            <a:ext uri="{FF2B5EF4-FFF2-40B4-BE49-F238E27FC236}">
              <a16:creationId xmlns:a16="http://schemas.microsoft.com/office/drawing/2014/main" id="{00000000-0008-0000-2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516079</xdr:colOff>
      <xdr:row>18</xdr:row>
      <xdr:rowOff>176646</xdr:rowOff>
    </xdr:from>
    <xdr:to>
      <xdr:col>13</xdr:col>
      <xdr:colOff>219362</xdr:colOff>
      <xdr:row>34</xdr:row>
      <xdr:rowOff>11546</xdr:rowOff>
    </xdr:to>
    <xdr:graphicFrame macro="">
      <xdr:nvGraphicFramePr>
        <xdr:cNvPr id="10" name="Chart 9">
          <a:extLst>
            <a:ext uri="{FF2B5EF4-FFF2-40B4-BE49-F238E27FC236}">
              <a16:creationId xmlns:a16="http://schemas.microsoft.com/office/drawing/2014/main" id="{00000000-0008-0000-2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80818</xdr:colOff>
      <xdr:row>34</xdr:row>
      <xdr:rowOff>72074</xdr:rowOff>
    </xdr:from>
    <xdr:to>
      <xdr:col>19</xdr:col>
      <xdr:colOff>473363</xdr:colOff>
      <xdr:row>49</xdr:row>
      <xdr:rowOff>95661</xdr:rowOff>
    </xdr:to>
    <xdr:graphicFrame macro="">
      <xdr:nvGraphicFramePr>
        <xdr:cNvPr id="11" name="Chart 10">
          <a:extLst>
            <a:ext uri="{FF2B5EF4-FFF2-40B4-BE49-F238E27FC236}">
              <a16:creationId xmlns:a16="http://schemas.microsoft.com/office/drawing/2014/main" id="{00000000-0008-0000-22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141370</xdr:colOff>
      <xdr:row>214</xdr:row>
      <xdr:rowOff>98351</xdr:rowOff>
    </xdr:from>
    <xdr:to>
      <xdr:col>5</xdr:col>
      <xdr:colOff>694441</xdr:colOff>
      <xdr:row>248</xdr:row>
      <xdr:rowOff>13906</xdr:rowOff>
    </xdr:to>
    <xdr:graphicFrame macro="">
      <xdr:nvGraphicFramePr>
        <xdr:cNvPr id="14" name="Chart 13">
          <a:extLst>
            <a:ext uri="{FF2B5EF4-FFF2-40B4-BE49-F238E27FC236}">
              <a16:creationId xmlns:a16="http://schemas.microsoft.com/office/drawing/2014/main" id="{00000000-0008-0000-22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xdr:col>
      <xdr:colOff>181016</xdr:colOff>
      <xdr:row>214</xdr:row>
      <xdr:rowOff>98351</xdr:rowOff>
    </xdr:from>
    <xdr:to>
      <xdr:col>10</xdr:col>
      <xdr:colOff>354251</xdr:colOff>
      <xdr:row>248</xdr:row>
      <xdr:rowOff>13906</xdr:rowOff>
    </xdr:to>
    <xdr:graphicFrame macro="">
      <xdr:nvGraphicFramePr>
        <xdr:cNvPr id="15" name="Chart 14">
          <a:extLst>
            <a:ext uri="{FF2B5EF4-FFF2-40B4-BE49-F238E27FC236}">
              <a16:creationId xmlns:a16="http://schemas.microsoft.com/office/drawing/2014/main" id="{00000000-0008-0000-22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568615</xdr:colOff>
      <xdr:row>214</xdr:row>
      <xdr:rowOff>98351</xdr:rowOff>
    </xdr:from>
    <xdr:to>
      <xdr:col>14</xdr:col>
      <xdr:colOff>741849</xdr:colOff>
      <xdr:row>247</xdr:row>
      <xdr:rowOff>221311</xdr:rowOff>
    </xdr:to>
    <xdr:graphicFrame macro="">
      <xdr:nvGraphicFramePr>
        <xdr:cNvPr id="16" name="Chart 15">
          <a:extLst>
            <a:ext uri="{FF2B5EF4-FFF2-40B4-BE49-F238E27FC236}">
              <a16:creationId xmlns:a16="http://schemas.microsoft.com/office/drawing/2014/main" id="{00000000-0008-0000-22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15</xdr:col>
      <xdr:colOff>161246</xdr:colOff>
      <xdr:row>214</xdr:row>
      <xdr:rowOff>98351</xdr:rowOff>
    </xdr:from>
    <xdr:to>
      <xdr:col>19</xdr:col>
      <xdr:colOff>512702</xdr:colOff>
      <xdr:row>247</xdr:row>
      <xdr:rowOff>221311</xdr:rowOff>
    </xdr:to>
    <xdr:graphicFrame macro="">
      <xdr:nvGraphicFramePr>
        <xdr:cNvPr id="17" name="Chart 16">
          <a:extLst>
            <a:ext uri="{FF2B5EF4-FFF2-40B4-BE49-F238E27FC236}">
              <a16:creationId xmlns:a16="http://schemas.microsoft.com/office/drawing/2014/main" id="{00000000-0008-0000-22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xdr:col>
      <xdr:colOff>74084</xdr:colOff>
      <xdr:row>4</xdr:row>
      <xdr:rowOff>42333</xdr:rowOff>
    </xdr:from>
    <xdr:to>
      <xdr:col>8</xdr:col>
      <xdr:colOff>77931</xdr:colOff>
      <xdr:row>18</xdr:row>
      <xdr:rowOff>127000</xdr:rowOff>
    </xdr:to>
    <xdr:graphicFrame macro="">
      <xdr:nvGraphicFramePr>
        <xdr:cNvPr id="25" name="Chart 24">
          <a:extLst>
            <a:ext uri="{FF2B5EF4-FFF2-40B4-BE49-F238E27FC236}">
              <a16:creationId xmlns:a16="http://schemas.microsoft.com/office/drawing/2014/main" id="{00000000-0008-0000-22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13</xdr:col>
      <xdr:colOff>296333</xdr:colOff>
      <xdr:row>18</xdr:row>
      <xdr:rowOff>179916</xdr:rowOff>
    </xdr:from>
    <xdr:to>
      <xdr:col>19</xdr:col>
      <xdr:colOff>475288</xdr:colOff>
      <xdr:row>34</xdr:row>
      <xdr:rowOff>0</xdr:rowOff>
    </xdr:to>
    <xdr:graphicFrame macro="">
      <xdr:nvGraphicFramePr>
        <xdr:cNvPr id="26" name="Chart 25">
          <a:extLst>
            <a:ext uri="{FF2B5EF4-FFF2-40B4-BE49-F238E27FC236}">
              <a16:creationId xmlns:a16="http://schemas.microsoft.com/office/drawing/2014/main" id="{00000000-0008-0000-22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xdr:col>
      <xdr:colOff>232835</xdr:colOff>
      <xdr:row>251</xdr:row>
      <xdr:rowOff>15875</xdr:rowOff>
    </xdr:from>
    <xdr:to>
      <xdr:col>12</xdr:col>
      <xdr:colOff>783171</xdr:colOff>
      <xdr:row>269</xdr:row>
      <xdr:rowOff>21263</xdr:rowOff>
    </xdr:to>
    <xdr:graphicFrame macro="">
      <xdr:nvGraphicFramePr>
        <xdr:cNvPr id="30" name="Chart 29">
          <a:extLst>
            <a:ext uri="{FF2B5EF4-FFF2-40B4-BE49-F238E27FC236}">
              <a16:creationId xmlns:a16="http://schemas.microsoft.com/office/drawing/2014/main" id="{00000000-0008-0000-22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13</xdr:col>
      <xdr:colOff>175108</xdr:colOff>
      <xdr:row>251</xdr:row>
      <xdr:rowOff>15875</xdr:rowOff>
    </xdr:from>
    <xdr:to>
      <xdr:col>19</xdr:col>
      <xdr:colOff>475290</xdr:colOff>
      <xdr:row>269</xdr:row>
      <xdr:rowOff>26458</xdr:rowOff>
    </xdr:to>
    <xdr:graphicFrame macro="">
      <xdr:nvGraphicFramePr>
        <xdr:cNvPr id="32" name="Chart 31">
          <a:extLst>
            <a:ext uri="{FF2B5EF4-FFF2-40B4-BE49-F238E27FC236}">
              <a16:creationId xmlns:a16="http://schemas.microsoft.com/office/drawing/2014/main" id="{00000000-0008-0000-22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232835</xdr:colOff>
      <xdr:row>285</xdr:row>
      <xdr:rowOff>39355</xdr:rowOff>
    </xdr:from>
    <xdr:to>
      <xdr:col>19</xdr:col>
      <xdr:colOff>489721</xdr:colOff>
      <xdr:row>299</xdr:row>
      <xdr:rowOff>1</xdr:rowOff>
    </xdr:to>
    <xdr:graphicFrame macro="">
      <xdr:nvGraphicFramePr>
        <xdr:cNvPr id="33" name="FacDetailInd1">
          <a:extLst>
            <a:ext uri="{FF2B5EF4-FFF2-40B4-BE49-F238E27FC236}">
              <a16:creationId xmlns:a16="http://schemas.microsoft.com/office/drawing/2014/main" id="{00000000-0008-0000-22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xdr:col>
      <xdr:colOff>367625</xdr:colOff>
      <xdr:row>51</xdr:row>
      <xdr:rowOff>0</xdr:rowOff>
    </xdr:from>
    <xdr:to>
      <xdr:col>10</xdr:col>
      <xdr:colOff>232543</xdr:colOff>
      <xdr:row>65</xdr:row>
      <xdr:rowOff>139931</xdr:rowOff>
    </xdr:to>
    <xdr:graphicFrame macro="">
      <xdr:nvGraphicFramePr>
        <xdr:cNvPr id="34" name="VFIndicator1">
          <a:extLst>
            <a:ext uri="{FF2B5EF4-FFF2-40B4-BE49-F238E27FC236}">
              <a16:creationId xmlns:a16="http://schemas.microsoft.com/office/drawing/2014/main" id="{00000000-0008-0000-22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10</xdr:col>
      <xdr:colOff>416693</xdr:colOff>
      <xdr:row>51</xdr:row>
      <xdr:rowOff>0</xdr:rowOff>
    </xdr:from>
    <xdr:to>
      <xdr:col>19</xdr:col>
      <xdr:colOff>281611</xdr:colOff>
      <xdr:row>65</xdr:row>
      <xdr:rowOff>146281</xdr:rowOff>
    </xdr:to>
    <xdr:graphicFrame macro="">
      <xdr:nvGraphicFramePr>
        <xdr:cNvPr id="35" name="VFIndicator2">
          <a:extLst>
            <a:ext uri="{FF2B5EF4-FFF2-40B4-BE49-F238E27FC236}">
              <a16:creationId xmlns:a16="http://schemas.microsoft.com/office/drawing/2014/main" id="{00000000-0008-0000-22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6</xdr:col>
      <xdr:colOff>15875</xdr:colOff>
      <xdr:row>66</xdr:row>
      <xdr:rowOff>61477</xdr:rowOff>
    </xdr:from>
    <xdr:to>
      <xdr:col>14</xdr:col>
      <xdr:colOff>674543</xdr:colOff>
      <xdr:row>80</xdr:row>
      <xdr:rowOff>198522</xdr:rowOff>
    </xdr:to>
    <xdr:graphicFrame macro="">
      <xdr:nvGraphicFramePr>
        <xdr:cNvPr id="36" name="VFIndicator3">
          <a:extLst>
            <a:ext uri="{FF2B5EF4-FFF2-40B4-BE49-F238E27FC236}">
              <a16:creationId xmlns:a16="http://schemas.microsoft.com/office/drawing/2014/main" id="{00000000-0008-0000-22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4</xdr:col>
      <xdr:colOff>31751</xdr:colOff>
      <xdr:row>82</xdr:row>
      <xdr:rowOff>79375</xdr:rowOff>
    </xdr:from>
    <xdr:to>
      <xdr:col>16</xdr:col>
      <xdr:colOff>587375</xdr:colOff>
      <xdr:row>99</xdr:row>
      <xdr:rowOff>63500</xdr:rowOff>
    </xdr:to>
    <xdr:graphicFrame macro="">
      <xdr:nvGraphicFramePr>
        <xdr:cNvPr id="37" name="GD_Discrep_3ind">
          <a:extLst>
            <a:ext uri="{FF2B5EF4-FFF2-40B4-BE49-F238E27FC236}">
              <a16:creationId xmlns:a16="http://schemas.microsoft.com/office/drawing/2014/main" id="{00000000-0008-0000-22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xdr:col>
      <xdr:colOff>384793</xdr:colOff>
      <xdr:row>177</xdr:row>
      <xdr:rowOff>213466</xdr:rowOff>
    </xdr:from>
    <xdr:to>
      <xdr:col>19</xdr:col>
      <xdr:colOff>585107</xdr:colOff>
      <xdr:row>196</xdr:row>
      <xdr:rowOff>3917</xdr:rowOff>
    </xdr:to>
    <xdr:graphicFrame macro="">
      <xdr:nvGraphicFramePr>
        <xdr:cNvPr id="41" name="Chart 40">
          <a:extLst>
            <a:ext uri="{FF2B5EF4-FFF2-40B4-BE49-F238E27FC236}">
              <a16:creationId xmlns:a16="http://schemas.microsoft.com/office/drawing/2014/main" id="{00000000-0008-0000-2200-00002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xdr:col>
      <xdr:colOff>365125</xdr:colOff>
      <xdr:row>151</xdr:row>
      <xdr:rowOff>79375</xdr:rowOff>
    </xdr:from>
    <xdr:to>
      <xdr:col>19</xdr:col>
      <xdr:colOff>494145</xdr:colOff>
      <xdr:row>163</xdr:row>
      <xdr:rowOff>150620</xdr:rowOff>
    </xdr:to>
    <xdr:graphicFrame macro="">
      <xdr:nvGraphicFramePr>
        <xdr:cNvPr id="42" name="FacDetailCC12">
          <a:extLst>
            <a:ext uri="{FF2B5EF4-FFF2-40B4-BE49-F238E27FC236}">
              <a16:creationId xmlns:a16="http://schemas.microsoft.com/office/drawing/2014/main" id="{00000000-0008-0000-2200-00002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xdr:col>
      <xdr:colOff>378733</xdr:colOff>
      <xdr:row>164</xdr:row>
      <xdr:rowOff>66645</xdr:rowOff>
    </xdr:from>
    <xdr:to>
      <xdr:col>19</xdr:col>
      <xdr:colOff>507753</xdr:colOff>
      <xdr:row>176</xdr:row>
      <xdr:rowOff>163245</xdr:rowOff>
    </xdr:to>
    <xdr:graphicFrame macro="">
      <xdr:nvGraphicFramePr>
        <xdr:cNvPr id="43" name="FacDetailCC3">
          <a:extLst>
            <a:ext uri="{FF2B5EF4-FFF2-40B4-BE49-F238E27FC236}">
              <a16:creationId xmlns:a16="http://schemas.microsoft.com/office/drawing/2014/main" id="{00000000-0008-0000-2200-00002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xdr:col>
      <xdr:colOff>384069</xdr:colOff>
      <xdr:row>269</xdr:row>
      <xdr:rowOff>189923</xdr:rowOff>
    </xdr:from>
    <xdr:to>
      <xdr:col>19</xdr:col>
      <xdr:colOff>343298</xdr:colOff>
      <xdr:row>284</xdr:row>
      <xdr:rowOff>62924</xdr:rowOff>
    </xdr:to>
    <xdr:graphicFrame macro="">
      <xdr:nvGraphicFramePr>
        <xdr:cNvPr id="29" name="TrendTime">
          <a:extLst>
            <a:ext uri="{FF2B5EF4-FFF2-40B4-BE49-F238E27FC236}">
              <a16:creationId xmlns:a16="http://schemas.microsoft.com/office/drawing/2014/main" id="{00000000-0008-0000-22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xdr:col>
      <xdr:colOff>242454</xdr:colOff>
      <xdr:row>101</xdr:row>
      <xdr:rowOff>88086</xdr:rowOff>
    </xdr:from>
    <xdr:to>
      <xdr:col>19</xdr:col>
      <xdr:colOff>663575</xdr:colOff>
      <xdr:row>115</xdr:row>
      <xdr:rowOff>157016</xdr:rowOff>
    </xdr:to>
    <xdr:graphicFrame macro="">
      <xdr:nvGraphicFramePr>
        <xdr:cNvPr id="31" name="FacDetailInd1">
          <a:extLst>
            <a:ext uri="{FF2B5EF4-FFF2-40B4-BE49-F238E27FC236}">
              <a16:creationId xmlns:a16="http://schemas.microsoft.com/office/drawing/2014/main" id="{00000000-0008-0000-22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xdr:col>
      <xdr:colOff>253999</xdr:colOff>
      <xdr:row>116</xdr:row>
      <xdr:rowOff>176905</xdr:rowOff>
    </xdr:from>
    <xdr:to>
      <xdr:col>19</xdr:col>
      <xdr:colOff>675120</xdr:colOff>
      <xdr:row>131</xdr:row>
      <xdr:rowOff>26471</xdr:rowOff>
    </xdr:to>
    <xdr:graphicFrame macro="">
      <xdr:nvGraphicFramePr>
        <xdr:cNvPr id="44" name="FacDetailInd1">
          <a:extLst>
            <a:ext uri="{FF2B5EF4-FFF2-40B4-BE49-F238E27FC236}">
              <a16:creationId xmlns:a16="http://schemas.microsoft.com/office/drawing/2014/main" id="{00000000-0008-0000-2200-00002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xdr:col>
      <xdr:colOff>242454</xdr:colOff>
      <xdr:row>132</xdr:row>
      <xdr:rowOff>92367</xdr:rowOff>
    </xdr:from>
    <xdr:to>
      <xdr:col>19</xdr:col>
      <xdr:colOff>663575</xdr:colOff>
      <xdr:row>146</xdr:row>
      <xdr:rowOff>168566</xdr:rowOff>
    </xdr:to>
    <xdr:graphicFrame macro="">
      <xdr:nvGraphicFramePr>
        <xdr:cNvPr id="45" name="FacDetailInd1">
          <a:extLst>
            <a:ext uri="{FF2B5EF4-FFF2-40B4-BE49-F238E27FC236}">
              <a16:creationId xmlns:a16="http://schemas.microsoft.com/office/drawing/2014/main" id="{00000000-0008-0000-2200-00002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wsDr>
</file>

<file path=xl/drawings/drawing34.xml><?xml version="1.0" encoding="utf-8"?>
<xdr:wsDr xmlns:xdr="http://schemas.openxmlformats.org/drawingml/2006/spreadsheetDrawing" xmlns:a="http://schemas.openxmlformats.org/drawingml/2006/main">
  <xdr:twoCellAnchor>
    <xdr:from>
      <xdr:col>14</xdr:col>
      <xdr:colOff>435760</xdr:colOff>
      <xdr:row>4</xdr:row>
      <xdr:rowOff>38100</xdr:rowOff>
    </xdr:from>
    <xdr:to>
      <xdr:col>19</xdr:col>
      <xdr:colOff>473363</xdr:colOff>
      <xdr:row>18</xdr:row>
      <xdr:rowOff>114299</xdr:rowOff>
    </xdr:to>
    <xdr:graphicFrame macro="">
      <xdr:nvGraphicFramePr>
        <xdr:cNvPr id="4" name="Chart 3">
          <a:extLst>
            <a:ext uri="{FF2B5EF4-FFF2-40B4-BE49-F238E27FC236}">
              <a16:creationId xmlns:a16="http://schemas.microsoft.com/office/drawing/2014/main" id="{00000000-0008-0000-2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78013</xdr:colOff>
      <xdr:row>18</xdr:row>
      <xdr:rowOff>175982</xdr:rowOff>
    </xdr:from>
    <xdr:to>
      <xdr:col>7</xdr:col>
      <xdr:colOff>433613</xdr:colOff>
      <xdr:row>34</xdr:row>
      <xdr:rowOff>24393</xdr:rowOff>
    </xdr:to>
    <xdr:graphicFrame macro="">
      <xdr:nvGraphicFramePr>
        <xdr:cNvPr id="6" name="Chart 5">
          <a:extLst>
            <a:ext uri="{FF2B5EF4-FFF2-40B4-BE49-F238E27FC236}">
              <a16:creationId xmlns:a16="http://schemas.microsoft.com/office/drawing/2014/main" id="{00000000-0008-0000-2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201056</xdr:colOff>
      <xdr:row>201</xdr:row>
      <xdr:rowOff>157185</xdr:rowOff>
    </xdr:from>
    <xdr:to>
      <xdr:col>8</xdr:col>
      <xdr:colOff>311727</xdr:colOff>
      <xdr:row>213</xdr:row>
      <xdr:rowOff>198582</xdr:rowOff>
    </xdr:to>
    <xdr:graphicFrame macro="">
      <xdr:nvGraphicFramePr>
        <xdr:cNvPr id="7" name="Chart 6">
          <a:extLst>
            <a:ext uri="{FF2B5EF4-FFF2-40B4-BE49-F238E27FC236}">
              <a16:creationId xmlns:a16="http://schemas.microsoft.com/office/drawing/2014/main" id="{00000000-0008-0000-2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167410</xdr:colOff>
      <xdr:row>4</xdr:row>
      <xdr:rowOff>38100</xdr:rowOff>
    </xdr:from>
    <xdr:to>
      <xdr:col>14</xdr:col>
      <xdr:colOff>345210</xdr:colOff>
      <xdr:row>18</xdr:row>
      <xdr:rowOff>114300</xdr:rowOff>
    </xdr:to>
    <xdr:graphicFrame macro="">
      <xdr:nvGraphicFramePr>
        <xdr:cNvPr id="8" name="Chart 7">
          <a:extLst>
            <a:ext uri="{FF2B5EF4-FFF2-40B4-BE49-F238E27FC236}">
              <a16:creationId xmlns:a16="http://schemas.microsoft.com/office/drawing/2014/main" id="{00000000-0008-0000-23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392051</xdr:colOff>
      <xdr:row>201</xdr:row>
      <xdr:rowOff>157184</xdr:rowOff>
    </xdr:from>
    <xdr:to>
      <xdr:col>19</xdr:col>
      <xdr:colOff>569851</xdr:colOff>
      <xdr:row>213</xdr:row>
      <xdr:rowOff>198581</xdr:rowOff>
    </xdr:to>
    <xdr:graphicFrame macro="">
      <xdr:nvGraphicFramePr>
        <xdr:cNvPr id="9" name="Chart 8">
          <a:extLst>
            <a:ext uri="{FF2B5EF4-FFF2-40B4-BE49-F238E27FC236}">
              <a16:creationId xmlns:a16="http://schemas.microsoft.com/office/drawing/2014/main" id="{00000000-0008-0000-23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516079</xdr:colOff>
      <xdr:row>18</xdr:row>
      <xdr:rowOff>176646</xdr:rowOff>
    </xdr:from>
    <xdr:to>
      <xdr:col>13</xdr:col>
      <xdr:colOff>219362</xdr:colOff>
      <xdr:row>34</xdr:row>
      <xdr:rowOff>11546</xdr:rowOff>
    </xdr:to>
    <xdr:graphicFrame macro="">
      <xdr:nvGraphicFramePr>
        <xdr:cNvPr id="10" name="Chart 9">
          <a:extLst>
            <a:ext uri="{FF2B5EF4-FFF2-40B4-BE49-F238E27FC236}">
              <a16:creationId xmlns:a16="http://schemas.microsoft.com/office/drawing/2014/main" id="{00000000-0008-0000-23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80818</xdr:colOff>
      <xdr:row>34</xdr:row>
      <xdr:rowOff>72074</xdr:rowOff>
    </xdr:from>
    <xdr:to>
      <xdr:col>19</xdr:col>
      <xdr:colOff>473363</xdr:colOff>
      <xdr:row>49</xdr:row>
      <xdr:rowOff>95661</xdr:rowOff>
    </xdr:to>
    <xdr:graphicFrame macro="">
      <xdr:nvGraphicFramePr>
        <xdr:cNvPr id="11" name="Chart 10">
          <a:extLst>
            <a:ext uri="{FF2B5EF4-FFF2-40B4-BE49-F238E27FC236}">
              <a16:creationId xmlns:a16="http://schemas.microsoft.com/office/drawing/2014/main" id="{00000000-0008-0000-23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198520</xdr:colOff>
      <xdr:row>214</xdr:row>
      <xdr:rowOff>133276</xdr:rowOff>
    </xdr:from>
    <xdr:to>
      <xdr:col>5</xdr:col>
      <xdr:colOff>751591</xdr:colOff>
      <xdr:row>248</xdr:row>
      <xdr:rowOff>36131</xdr:rowOff>
    </xdr:to>
    <xdr:graphicFrame macro="">
      <xdr:nvGraphicFramePr>
        <xdr:cNvPr id="14" name="Chart 13">
          <a:extLst>
            <a:ext uri="{FF2B5EF4-FFF2-40B4-BE49-F238E27FC236}">
              <a16:creationId xmlns:a16="http://schemas.microsoft.com/office/drawing/2014/main" id="{00000000-0008-0000-23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xdr:col>
      <xdr:colOff>238166</xdr:colOff>
      <xdr:row>214</xdr:row>
      <xdr:rowOff>133276</xdr:rowOff>
    </xdr:from>
    <xdr:to>
      <xdr:col>10</xdr:col>
      <xdr:colOff>411401</xdr:colOff>
      <xdr:row>248</xdr:row>
      <xdr:rowOff>36131</xdr:rowOff>
    </xdr:to>
    <xdr:graphicFrame macro="">
      <xdr:nvGraphicFramePr>
        <xdr:cNvPr id="15" name="Chart 14">
          <a:extLst>
            <a:ext uri="{FF2B5EF4-FFF2-40B4-BE49-F238E27FC236}">
              <a16:creationId xmlns:a16="http://schemas.microsoft.com/office/drawing/2014/main" id="{00000000-0008-0000-23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625765</xdr:colOff>
      <xdr:row>214</xdr:row>
      <xdr:rowOff>133276</xdr:rowOff>
    </xdr:from>
    <xdr:to>
      <xdr:col>15</xdr:col>
      <xdr:colOff>11599</xdr:colOff>
      <xdr:row>248</xdr:row>
      <xdr:rowOff>33986</xdr:rowOff>
    </xdr:to>
    <xdr:graphicFrame macro="">
      <xdr:nvGraphicFramePr>
        <xdr:cNvPr id="16" name="Chart 15">
          <a:extLst>
            <a:ext uri="{FF2B5EF4-FFF2-40B4-BE49-F238E27FC236}">
              <a16:creationId xmlns:a16="http://schemas.microsoft.com/office/drawing/2014/main" id="{00000000-0008-0000-23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15</xdr:col>
      <xdr:colOff>218396</xdr:colOff>
      <xdr:row>214</xdr:row>
      <xdr:rowOff>133276</xdr:rowOff>
    </xdr:from>
    <xdr:to>
      <xdr:col>19</xdr:col>
      <xdr:colOff>569852</xdr:colOff>
      <xdr:row>248</xdr:row>
      <xdr:rowOff>33986</xdr:rowOff>
    </xdr:to>
    <xdr:graphicFrame macro="">
      <xdr:nvGraphicFramePr>
        <xdr:cNvPr id="17" name="Chart 16">
          <a:extLst>
            <a:ext uri="{FF2B5EF4-FFF2-40B4-BE49-F238E27FC236}">
              <a16:creationId xmlns:a16="http://schemas.microsoft.com/office/drawing/2014/main" id="{00000000-0008-0000-23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xdr:col>
      <xdr:colOff>74083</xdr:colOff>
      <xdr:row>4</xdr:row>
      <xdr:rowOff>42333</xdr:rowOff>
    </xdr:from>
    <xdr:to>
      <xdr:col>8</xdr:col>
      <xdr:colOff>77930</xdr:colOff>
      <xdr:row>18</xdr:row>
      <xdr:rowOff>127000</xdr:rowOff>
    </xdr:to>
    <xdr:graphicFrame macro="">
      <xdr:nvGraphicFramePr>
        <xdr:cNvPr id="25" name="Chart 24">
          <a:extLst>
            <a:ext uri="{FF2B5EF4-FFF2-40B4-BE49-F238E27FC236}">
              <a16:creationId xmlns:a16="http://schemas.microsoft.com/office/drawing/2014/main" id="{00000000-0008-0000-23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13</xdr:col>
      <xdr:colOff>285750</xdr:colOff>
      <xdr:row>18</xdr:row>
      <xdr:rowOff>179918</xdr:rowOff>
    </xdr:from>
    <xdr:to>
      <xdr:col>19</xdr:col>
      <xdr:colOff>464705</xdr:colOff>
      <xdr:row>34</xdr:row>
      <xdr:rowOff>1</xdr:rowOff>
    </xdr:to>
    <xdr:graphicFrame macro="">
      <xdr:nvGraphicFramePr>
        <xdr:cNvPr id="26" name="Chart 25">
          <a:extLst>
            <a:ext uri="{FF2B5EF4-FFF2-40B4-BE49-F238E27FC236}">
              <a16:creationId xmlns:a16="http://schemas.microsoft.com/office/drawing/2014/main" id="{00000000-0008-0000-23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xdr:col>
      <xdr:colOff>268818</xdr:colOff>
      <xdr:row>251</xdr:row>
      <xdr:rowOff>118535</xdr:rowOff>
    </xdr:from>
    <xdr:to>
      <xdr:col>13</xdr:col>
      <xdr:colOff>25404</xdr:colOff>
      <xdr:row>269</xdr:row>
      <xdr:rowOff>111223</xdr:rowOff>
    </xdr:to>
    <xdr:graphicFrame macro="">
      <xdr:nvGraphicFramePr>
        <xdr:cNvPr id="30" name="Chart 29">
          <a:extLst>
            <a:ext uri="{FF2B5EF4-FFF2-40B4-BE49-F238E27FC236}">
              <a16:creationId xmlns:a16="http://schemas.microsoft.com/office/drawing/2014/main" id="{00000000-0008-0000-23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13</xdr:col>
      <xdr:colOff>211091</xdr:colOff>
      <xdr:row>251</xdr:row>
      <xdr:rowOff>118535</xdr:rowOff>
    </xdr:from>
    <xdr:to>
      <xdr:col>19</xdr:col>
      <xdr:colOff>511273</xdr:colOff>
      <xdr:row>269</xdr:row>
      <xdr:rowOff>116418</xdr:rowOff>
    </xdr:to>
    <xdr:graphicFrame macro="">
      <xdr:nvGraphicFramePr>
        <xdr:cNvPr id="32" name="Chart 31">
          <a:extLst>
            <a:ext uri="{FF2B5EF4-FFF2-40B4-BE49-F238E27FC236}">
              <a16:creationId xmlns:a16="http://schemas.microsoft.com/office/drawing/2014/main" id="{00000000-0008-0000-23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268818</xdr:colOff>
      <xdr:row>285</xdr:row>
      <xdr:rowOff>142015</xdr:rowOff>
    </xdr:from>
    <xdr:to>
      <xdr:col>19</xdr:col>
      <xdr:colOff>525704</xdr:colOff>
      <xdr:row>299</xdr:row>
      <xdr:rowOff>76201</xdr:rowOff>
    </xdr:to>
    <xdr:graphicFrame macro="">
      <xdr:nvGraphicFramePr>
        <xdr:cNvPr id="33" name="FacDetailInd1">
          <a:extLst>
            <a:ext uri="{FF2B5EF4-FFF2-40B4-BE49-F238E27FC236}">
              <a16:creationId xmlns:a16="http://schemas.microsoft.com/office/drawing/2014/main" id="{00000000-0008-0000-23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xdr:col>
      <xdr:colOff>314325</xdr:colOff>
      <xdr:row>50</xdr:row>
      <xdr:rowOff>609600</xdr:rowOff>
    </xdr:from>
    <xdr:to>
      <xdr:col>10</xdr:col>
      <xdr:colOff>257175</xdr:colOff>
      <xdr:row>65</xdr:row>
      <xdr:rowOff>154940</xdr:rowOff>
    </xdr:to>
    <xdr:graphicFrame macro="">
      <xdr:nvGraphicFramePr>
        <xdr:cNvPr id="34" name="VFIndicator1">
          <a:extLst>
            <a:ext uri="{FF2B5EF4-FFF2-40B4-BE49-F238E27FC236}">
              <a16:creationId xmlns:a16="http://schemas.microsoft.com/office/drawing/2014/main" id="{00000000-0008-0000-23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10</xdr:col>
      <xdr:colOff>441325</xdr:colOff>
      <xdr:row>50</xdr:row>
      <xdr:rowOff>609600</xdr:rowOff>
    </xdr:from>
    <xdr:to>
      <xdr:col>19</xdr:col>
      <xdr:colOff>384175</xdr:colOff>
      <xdr:row>65</xdr:row>
      <xdr:rowOff>161290</xdr:rowOff>
    </xdr:to>
    <xdr:graphicFrame macro="">
      <xdr:nvGraphicFramePr>
        <xdr:cNvPr id="35" name="VFIndicator2">
          <a:extLst>
            <a:ext uri="{FF2B5EF4-FFF2-40B4-BE49-F238E27FC236}">
              <a16:creationId xmlns:a16="http://schemas.microsoft.com/office/drawing/2014/main" id="{00000000-0008-0000-23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xdr:col>
      <xdr:colOff>311825</xdr:colOff>
      <xdr:row>66</xdr:row>
      <xdr:rowOff>79373</xdr:rowOff>
    </xdr:from>
    <xdr:to>
      <xdr:col>10</xdr:col>
      <xdr:colOff>254675</xdr:colOff>
      <xdr:row>81</xdr:row>
      <xdr:rowOff>37463</xdr:rowOff>
    </xdr:to>
    <xdr:graphicFrame macro="">
      <xdr:nvGraphicFramePr>
        <xdr:cNvPr id="36" name="VFIndicator3">
          <a:extLst>
            <a:ext uri="{FF2B5EF4-FFF2-40B4-BE49-F238E27FC236}">
              <a16:creationId xmlns:a16="http://schemas.microsoft.com/office/drawing/2014/main" id="{00000000-0008-0000-23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10</xdr:col>
      <xdr:colOff>441325</xdr:colOff>
      <xdr:row>66</xdr:row>
      <xdr:rowOff>79373</xdr:rowOff>
    </xdr:from>
    <xdr:to>
      <xdr:col>19</xdr:col>
      <xdr:colOff>384175</xdr:colOff>
      <xdr:row>81</xdr:row>
      <xdr:rowOff>37463</xdr:rowOff>
    </xdr:to>
    <xdr:graphicFrame macro="">
      <xdr:nvGraphicFramePr>
        <xdr:cNvPr id="37" name="VFIndicator4">
          <a:extLst>
            <a:ext uri="{FF2B5EF4-FFF2-40B4-BE49-F238E27FC236}">
              <a16:creationId xmlns:a16="http://schemas.microsoft.com/office/drawing/2014/main" id="{00000000-0008-0000-23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4</xdr:col>
      <xdr:colOff>317500</xdr:colOff>
      <xdr:row>82</xdr:row>
      <xdr:rowOff>25400</xdr:rowOff>
    </xdr:from>
    <xdr:to>
      <xdr:col>16</xdr:col>
      <xdr:colOff>234950</xdr:colOff>
      <xdr:row>99</xdr:row>
      <xdr:rowOff>50800</xdr:rowOff>
    </xdr:to>
    <xdr:graphicFrame macro="">
      <xdr:nvGraphicFramePr>
        <xdr:cNvPr id="38" name="GD_Discrep_4ind">
          <a:extLst>
            <a:ext uri="{FF2B5EF4-FFF2-40B4-BE49-F238E27FC236}">
              <a16:creationId xmlns:a16="http://schemas.microsoft.com/office/drawing/2014/main" id="{00000000-0008-0000-2300-00002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xdr:col>
      <xdr:colOff>222868</xdr:colOff>
      <xdr:row>178</xdr:row>
      <xdr:rowOff>167573</xdr:rowOff>
    </xdr:from>
    <xdr:to>
      <xdr:col>19</xdr:col>
      <xdr:colOff>579046</xdr:colOff>
      <xdr:row>197</xdr:row>
      <xdr:rowOff>12865</xdr:rowOff>
    </xdr:to>
    <xdr:graphicFrame macro="">
      <xdr:nvGraphicFramePr>
        <xdr:cNvPr id="46" name="Chart 45">
          <a:extLst>
            <a:ext uri="{FF2B5EF4-FFF2-40B4-BE49-F238E27FC236}">
              <a16:creationId xmlns:a16="http://schemas.microsoft.com/office/drawing/2014/main" id="{00000000-0008-0000-2300-00002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xdr:col>
      <xdr:colOff>203200</xdr:colOff>
      <xdr:row>151</xdr:row>
      <xdr:rowOff>177800</xdr:rowOff>
    </xdr:from>
    <xdr:to>
      <xdr:col>19</xdr:col>
      <xdr:colOff>488084</xdr:colOff>
      <xdr:row>164</xdr:row>
      <xdr:rowOff>64318</xdr:rowOff>
    </xdr:to>
    <xdr:graphicFrame macro="">
      <xdr:nvGraphicFramePr>
        <xdr:cNvPr id="47" name="FacDetailCC12">
          <a:extLst>
            <a:ext uri="{FF2B5EF4-FFF2-40B4-BE49-F238E27FC236}">
              <a16:creationId xmlns:a16="http://schemas.microsoft.com/office/drawing/2014/main" id="{00000000-0008-0000-2300-00002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xdr:col>
      <xdr:colOff>216808</xdr:colOff>
      <xdr:row>164</xdr:row>
      <xdr:rowOff>202593</xdr:rowOff>
    </xdr:from>
    <xdr:to>
      <xdr:col>19</xdr:col>
      <xdr:colOff>501692</xdr:colOff>
      <xdr:row>177</xdr:row>
      <xdr:rowOff>114465</xdr:rowOff>
    </xdr:to>
    <xdr:graphicFrame macro="">
      <xdr:nvGraphicFramePr>
        <xdr:cNvPr id="48" name="FacDetailCC3">
          <a:extLst>
            <a:ext uri="{FF2B5EF4-FFF2-40B4-BE49-F238E27FC236}">
              <a16:creationId xmlns:a16="http://schemas.microsoft.com/office/drawing/2014/main" id="{00000000-0008-0000-2300-00003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xdr:col>
      <xdr:colOff>277091</xdr:colOff>
      <xdr:row>270</xdr:row>
      <xdr:rowOff>34636</xdr:rowOff>
    </xdr:from>
    <xdr:to>
      <xdr:col>19</xdr:col>
      <xdr:colOff>519547</xdr:colOff>
      <xdr:row>284</xdr:row>
      <xdr:rowOff>120651</xdr:rowOff>
    </xdr:to>
    <xdr:graphicFrame macro="">
      <xdr:nvGraphicFramePr>
        <xdr:cNvPr id="44" name="TrendTime">
          <a:extLst>
            <a:ext uri="{FF2B5EF4-FFF2-40B4-BE49-F238E27FC236}">
              <a16:creationId xmlns:a16="http://schemas.microsoft.com/office/drawing/2014/main" id="{00000000-0008-0000-2300-00002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xdr:col>
      <xdr:colOff>207819</xdr:colOff>
      <xdr:row>101</xdr:row>
      <xdr:rowOff>69272</xdr:rowOff>
    </xdr:from>
    <xdr:to>
      <xdr:col>19</xdr:col>
      <xdr:colOff>628940</xdr:colOff>
      <xdr:row>112</xdr:row>
      <xdr:rowOff>6280</xdr:rowOff>
    </xdr:to>
    <xdr:graphicFrame macro="">
      <xdr:nvGraphicFramePr>
        <xdr:cNvPr id="31" name="FacDetailInd1">
          <a:extLst>
            <a:ext uri="{FF2B5EF4-FFF2-40B4-BE49-F238E27FC236}">
              <a16:creationId xmlns:a16="http://schemas.microsoft.com/office/drawing/2014/main" id="{00000000-0008-0000-23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xdr:col>
      <xdr:colOff>207819</xdr:colOff>
      <xdr:row>113</xdr:row>
      <xdr:rowOff>111908</xdr:rowOff>
    </xdr:from>
    <xdr:to>
      <xdr:col>19</xdr:col>
      <xdr:colOff>628940</xdr:colOff>
      <xdr:row>124</xdr:row>
      <xdr:rowOff>50828</xdr:rowOff>
    </xdr:to>
    <xdr:graphicFrame macro="">
      <xdr:nvGraphicFramePr>
        <xdr:cNvPr id="43" name="FacDetailInd1">
          <a:extLst>
            <a:ext uri="{FF2B5EF4-FFF2-40B4-BE49-F238E27FC236}">
              <a16:creationId xmlns:a16="http://schemas.microsoft.com/office/drawing/2014/main" id="{00000000-0008-0000-2300-00002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xdr:col>
      <xdr:colOff>207819</xdr:colOff>
      <xdr:row>125</xdr:row>
      <xdr:rowOff>184727</xdr:rowOff>
    </xdr:from>
    <xdr:to>
      <xdr:col>19</xdr:col>
      <xdr:colOff>628940</xdr:colOff>
      <xdr:row>136</xdr:row>
      <xdr:rowOff>123244</xdr:rowOff>
    </xdr:to>
    <xdr:graphicFrame macro="">
      <xdr:nvGraphicFramePr>
        <xdr:cNvPr id="45" name="FacDetailInd1">
          <a:extLst>
            <a:ext uri="{FF2B5EF4-FFF2-40B4-BE49-F238E27FC236}">
              <a16:creationId xmlns:a16="http://schemas.microsoft.com/office/drawing/2014/main" id="{00000000-0008-0000-2300-00002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xdr:col>
      <xdr:colOff>207819</xdr:colOff>
      <xdr:row>137</xdr:row>
      <xdr:rowOff>206695</xdr:rowOff>
    </xdr:from>
    <xdr:to>
      <xdr:col>19</xdr:col>
      <xdr:colOff>628940</xdr:colOff>
      <xdr:row>148</xdr:row>
      <xdr:rowOff>152700</xdr:rowOff>
    </xdr:to>
    <xdr:graphicFrame macro="">
      <xdr:nvGraphicFramePr>
        <xdr:cNvPr id="49" name="FacDetailInd1">
          <a:extLst>
            <a:ext uri="{FF2B5EF4-FFF2-40B4-BE49-F238E27FC236}">
              <a16:creationId xmlns:a16="http://schemas.microsoft.com/office/drawing/2014/main" id="{00000000-0008-0000-2300-00003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wsDr>
</file>

<file path=xl/drawings/drawing35.xml><?xml version="1.0" encoding="utf-8"?>
<xdr:wsDr xmlns:xdr="http://schemas.openxmlformats.org/drawingml/2006/spreadsheetDrawing" xmlns:a="http://schemas.openxmlformats.org/drawingml/2006/main">
  <xdr:twoCellAnchor>
    <xdr:from>
      <xdr:col>1</xdr:col>
      <xdr:colOff>207818</xdr:colOff>
      <xdr:row>100</xdr:row>
      <xdr:rowOff>538891</xdr:rowOff>
    </xdr:from>
    <xdr:to>
      <xdr:col>19</xdr:col>
      <xdr:colOff>587375</xdr:colOff>
      <xdr:row>109</xdr:row>
      <xdr:rowOff>180950</xdr:rowOff>
    </xdr:to>
    <xdr:graphicFrame macro="">
      <xdr:nvGraphicFramePr>
        <xdr:cNvPr id="2" name="FacDetailInd1">
          <a:extLst>
            <a:ext uri="{FF2B5EF4-FFF2-40B4-BE49-F238E27FC236}">
              <a16:creationId xmlns:a16="http://schemas.microsoft.com/office/drawing/2014/main" id="{00000000-0008-0000-2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398318</xdr:colOff>
      <xdr:row>51</xdr:row>
      <xdr:rowOff>15876</xdr:rowOff>
    </xdr:from>
    <xdr:to>
      <xdr:col>10</xdr:col>
      <xdr:colOff>341168</xdr:colOff>
      <xdr:row>65</xdr:row>
      <xdr:rowOff>196216</xdr:rowOff>
    </xdr:to>
    <xdr:graphicFrame macro="">
      <xdr:nvGraphicFramePr>
        <xdr:cNvPr id="3" name="VFIndicator1">
          <a:extLst>
            <a:ext uri="{FF2B5EF4-FFF2-40B4-BE49-F238E27FC236}">
              <a16:creationId xmlns:a16="http://schemas.microsoft.com/office/drawing/2014/main" id="{00000000-0008-0000-2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435760</xdr:colOff>
      <xdr:row>4</xdr:row>
      <xdr:rowOff>38100</xdr:rowOff>
    </xdr:from>
    <xdr:to>
      <xdr:col>19</xdr:col>
      <xdr:colOff>473363</xdr:colOff>
      <xdr:row>18</xdr:row>
      <xdr:rowOff>114299</xdr:rowOff>
    </xdr:to>
    <xdr:graphicFrame macro="">
      <xdr:nvGraphicFramePr>
        <xdr:cNvPr id="4" name="Chart 3">
          <a:extLst>
            <a:ext uri="{FF2B5EF4-FFF2-40B4-BE49-F238E27FC236}">
              <a16:creationId xmlns:a16="http://schemas.microsoft.com/office/drawing/2014/main" id="{00000000-0008-0000-24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78013</xdr:colOff>
      <xdr:row>18</xdr:row>
      <xdr:rowOff>175982</xdr:rowOff>
    </xdr:from>
    <xdr:to>
      <xdr:col>7</xdr:col>
      <xdr:colOff>433613</xdr:colOff>
      <xdr:row>34</xdr:row>
      <xdr:rowOff>24393</xdr:rowOff>
    </xdr:to>
    <xdr:graphicFrame macro="">
      <xdr:nvGraphicFramePr>
        <xdr:cNvPr id="6" name="Chart 5">
          <a:extLst>
            <a:ext uri="{FF2B5EF4-FFF2-40B4-BE49-F238E27FC236}">
              <a16:creationId xmlns:a16="http://schemas.microsoft.com/office/drawing/2014/main" id="{00000000-0008-0000-24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172481</xdr:colOff>
      <xdr:row>200</xdr:row>
      <xdr:rowOff>627085</xdr:rowOff>
    </xdr:from>
    <xdr:to>
      <xdr:col>8</xdr:col>
      <xdr:colOff>283152</xdr:colOff>
      <xdr:row>213</xdr:row>
      <xdr:rowOff>39832</xdr:rowOff>
    </xdr:to>
    <xdr:graphicFrame macro="">
      <xdr:nvGraphicFramePr>
        <xdr:cNvPr id="7" name="Chart 6">
          <a:extLst>
            <a:ext uri="{FF2B5EF4-FFF2-40B4-BE49-F238E27FC236}">
              <a16:creationId xmlns:a16="http://schemas.microsoft.com/office/drawing/2014/main" id="{00000000-0008-0000-24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167410</xdr:colOff>
      <xdr:row>4</xdr:row>
      <xdr:rowOff>38100</xdr:rowOff>
    </xdr:from>
    <xdr:to>
      <xdr:col>14</xdr:col>
      <xdr:colOff>345210</xdr:colOff>
      <xdr:row>18</xdr:row>
      <xdr:rowOff>114300</xdr:rowOff>
    </xdr:to>
    <xdr:graphicFrame macro="">
      <xdr:nvGraphicFramePr>
        <xdr:cNvPr id="8" name="Chart 7">
          <a:extLst>
            <a:ext uri="{FF2B5EF4-FFF2-40B4-BE49-F238E27FC236}">
              <a16:creationId xmlns:a16="http://schemas.microsoft.com/office/drawing/2014/main" id="{00000000-0008-0000-24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8</xdr:col>
      <xdr:colOff>363476</xdr:colOff>
      <xdr:row>200</xdr:row>
      <xdr:rowOff>627084</xdr:rowOff>
    </xdr:from>
    <xdr:to>
      <xdr:col>19</xdr:col>
      <xdr:colOff>541276</xdr:colOff>
      <xdr:row>213</xdr:row>
      <xdr:rowOff>39831</xdr:rowOff>
    </xdr:to>
    <xdr:graphicFrame macro="">
      <xdr:nvGraphicFramePr>
        <xdr:cNvPr id="9" name="Chart 8">
          <a:extLst>
            <a:ext uri="{FF2B5EF4-FFF2-40B4-BE49-F238E27FC236}">
              <a16:creationId xmlns:a16="http://schemas.microsoft.com/office/drawing/2014/main" id="{00000000-0008-0000-24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xdr:col>
      <xdr:colOff>516079</xdr:colOff>
      <xdr:row>18</xdr:row>
      <xdr:rowOff>176646</xdr:rowOff>
    </xdr:from>
    <xdr:to>
      <xdr:col>13</xdr:col>
      <xdr:colOff>219362</xdr:colOff>
      <xdr:row>34</xdr:row>
      <xdr:rowOff>11546</xdr:rowOff>
    </xdr:to>
    <xdr:graphicFrame macro="">
      <xdr:nvGraphicFramePr>
        <xdr:cNvPr id="10" name="Chart 9">
          <a:extLst>
            <a:ext uri="{FF2B5EF4-FFF2-40B4-BE49-F238E27FC236}">
              <a16:creationId xmlns:a16="http://schemas.microsoft.com/office/drawing/2014/main" id="{00000000-0008-0000-24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80818</xdr:colOff>
      <xdr:row>34</xdr:row>
      <xdr:rowOff>72074</xdr:rowOff>
    </xdr:from>
    <xdr:to>
      <xdr:col>19</xdr:col>
      <xdr:colOff>473363</xdr:colOff>
      <xdr:row>49</xdr:row>
      <xdr:rowOff>95661</xdr:rowOff>
    </xdr:to>
    <xdr:graphicFrame macro="">
      <xdr:nvGraphicFramePr>
        <xdr:cNvPr id="11" name="Chart 10">
          <a:extLst>
            <a:ext uri="{FF2B5EF4-FFF2-40B4-BE49-F238E27FC236}">
              <a16:creationId xmlns:a16="http://schemas.microsoft.com/office/drawing/2014/main" id="{00000000-0008-0000-24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xdr:col>
      <xdr:colOff>288347</xdr:colOff>
      <xdr:row>179</xdr:row>
      <xdr:rowOff>84858</xdr:rowOff>
    </xdr:from>
    <xdr:to>
      <xdr:col>19</xdr:col>
      <xdr:colOff>644525</xdr:colOff>
      <xdr:row>197</xdr:row>
      <xdr:rowOff>152400</xdr:rowOff>
    </xdr:to>
    <xdr:graphicFrame macro="">
      <xdr:nvGraphicFramePr>
        <xdr:cNvPr id="12" name="Chart 11">
          <a:extLst>
            <a:ext uri="{FF2B5EF4-FFF2-40B4-BE49-F238E27FC236}">
              <a16:creationId xmlns:a16="http://schemas.microsoft.com/office/drawing/2014/main" id="{00000000-0008-0000-24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xdr:col>
      <xdr:colOff>169945</xdr:colOff>
      <xdr:row>213</xdr:row>
      <xdr:rowOff>203126</xdr:rowOff>
    </xdr:from>
    <xdr:to>
      <xdr:col>5</xdr:col>
      <xdr:colOff>723016</xdr:colOff>
      <xdr:row>247</xdr:row>
      <xdr:rowOff>112331</xdr:rowOff>
    </xdr:to>
    <xdr:graphicFrame macro="">
      <xdr:nvGraphicFramePr>
        <xdr:cNvPr id="14" name="Chart 13">
          <a:extLst>
            <a:ext uri="{FF2B5EF4-FFF2-40B4-BE49-F238E27FC236}">
              <a16:creationId xmlns:a16="http://schemas.microsoft.com/office/drawing/2014/main" id="{00000000-0008-0000-24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6</xdr:col>
      <xdr:colOff>209591</xdr:colOff>
      <xdr:row>213</xdr:row>
      <xdr:rowOff>203126</xdr:rowOff>
    </xdr:from>
    <xdr:to>
      <xdr:col>10</xdr:col>
      <xdr:colOff>382826</xdr:colOff>
      <xdr:row>247</xdr:row>
      <xdr:rowOff>112331</xdr:rowOff>
    </xdr:to>
    <xdr:graphicFrame macro="">
      <xdr:nvGraphicFramePr>
        <xdr:cNvPr id="15" name="Chart 14">
          <a:extLst>
            <a:ext uri="{FF2B5EF4-FFF2-40B4-BE49-F238E27FC236}">
              <a16:creationId xmlns:a16="http://schemas.microsoft.com/office/drawing/2014/main" id="{00000000-0008-0000-24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10</xdr:col>
      <xdr:colOff>597190</xdr:colOff>
      <xdr:row>213</xdr:row>
      <xdr:rowOff>203126</xdr:rowOff>
    </xdr:from>
    <xdr:to>
      <xdr:col>14</xdr:col>
      <xdr:colOff>764074</xdr:colOff>
      <xdr:row>247</xdr:row>
      <xdr:rowOff>97486</xdr:rowOff>
    </xdr:to>
    <xdr:graphicFrame macro="">
      <xdr:nvGraphicFramePr>
        <xdr:cNvPr id="16" name="Chart 15">
          <a:extLst>
            <a:ext uri="{FF2B5EF4-FFF2-40B4-BE49-F238E27FC236}">
              <a16:creationId xmlns:a16="http://schemas.microsoft.com/office/drawing/2014/main" id="{00000000-0008-0000-24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15</xdr:col>
      <xdr:colOff>189821</xdr:colOff>
      <xdr:row>213</xdr:row>
      <xdr:rowOff>203126</xdr:rowOff>
    </xdr:from>
    <xdr:to>
      <xdr:col>19</xdr:col>
      <xdr:colOff>541277</xdr:colOff>
      <xdr:row>247</xdr:row>
      <xdr:rowOff>97486</xdr:rowOff>
    </xdr:to>
    <xdr:graphicFrame macro="">
      <xdr:nvGraphicFramePr>
        <xdr:cNvPr id="17" name="Chart 16">
          <a:extLst>
            <a:ext uri="{FF2B5EF4-FFF2-40B4-BE49-F238E27FC236}">
              <a16:creationId xmlns:a16="http://schemas.microsoft.com/office/drawing/2014/main" id="{00000000-0008-0000-24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xdr:col>
      <xdr:colOff>268679</xdr:colOff>
      <xdr:row>152</xdr:row>
      <xdr:rowOff>88735</xdr:rowOff>
    </xdr:from>
    <xdr:to>
      <xdr:col>19</xdr:col>
      <xdr:colOff>553563</xdr:colOff>
      <xdr:row>164</xdr:row>
      <xdr:rowOff>203853</xdr:rowOff>
    </xdr:to>
    <xdr:graphicFrame macro="">
      <xdr:nvGraphicFramePr>
        <xdr:cNvPr id="22" name="FacDetailCC12">
          <a:extLst>
            <a:ext uri="{FF2B5EF4-FFF2-40B4-BE49-F238E27FC236}">
              <a16:creationId xmlns:a16="http://schemas.microsoft.com/office/drawing/2014/main" id="{00000000-0008-0000-24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282287</xdr:colOff>
      <xdr:row>165</xdr:row>
      <xdr:rowOff>113528</xdr:rowOff>
    </xdr:from>
    <xdr:to>
      <xdr:col>19</xdr:col>
      <xdr:colOff>567171</xdr:colOff>
      <xdr:row>178</xdr:row>
      <xdr:rowOff>25400</xdr:rowOff>
    </xdr:to>
    <xdr:graphicFrame macro="">
      <xdr:nvGraphicFramePr>
        <xdr:cNvPr id="23" name="FacDetailCC3">
          <a:extLst>
            <a:ext uri="{FF2B5EF4-FFF2-40B4-BE49-F238E27FC236}">
              <a16:creationId xmlns:a16="http://schemas.microsoft.com/office/drawing/2014/main" id="{00000000-0008-0000-24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xdr:col>
      <xdr:colOff>74084</xdr:colOff>
      <xdr:row>4</xdr:row>
      <xdr:rowOff>42333</xdr:rowOff>
    </xdr:from>
    <xdr:to>
      <xdr:col>8</xdr:col>
      <xdr:colOff>77931</xdr:colOff>
      <xdr:row>18</xdr:row>
      <xdr:rowOff>127000</xdr:rowOff>
    </xdr:to>
    <xdr:graphicFrame macro="">
      <xdr:nvGraphicFramePr>
        <xdr:cNvPr id="25" name="Chart 24">
          <a:extLst>
            <a:ext uri="{FF2B5EF4-FFF2-40B4-BE49-F238E27FC236}">
              <a16:creationId xmlns:a16="http://schemas.microsoft.com/office/drawing/2014/main" id="{00000000-0008-0000-24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13</xdr:col>
      <xdr:colOff>296333</xdr:colOff>
      <xdr:row>18</xdr:row>
      <xdr:rowOff>179917</xdr:rowOff>
    </xdr:from>
    <xdr:to>
      <xdr:col>19</xdr:col>
      <xdr:colOff>475288</xdr:colOff>
      <xdr:row>34</xdr:row>
      <xdr:rowOff>10584</xdr:rowOff>
    </xdr:to>
    <xdr:graphicFrame macro="">
      <xdr:nvGraphicFramePr>
        <xdr:cNvPr id="26" name="Chart 25">
          <a:extLst>
            <a:ext uri="{FF2B5EF4-FFF2-40B4-BE49-F238E27FC236}">
              <a16:creationId xmlns:a16="http://schemas.microsoft.com/office/drawing/2014/main" id="{00000000-0008-0000-24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xdr:col>
      <xdr:colOff>310092</xdr:colOff>
      <xdr:row>250</xdr:row>
      <xdr:rowOff>551392</xdr:rowOff>
    </xdr:from>
    <xdr:to>
      <xdr:col>13</xdr:col>
      <xdr:colOff>66678</xdr:colOff>
      <xdr:row>268</xdr:row>
      <xdr:rowOff>154613</xdr:rowOff>
    </xdr:to>
    <xdr:graphicFrame macro="">
      <xdr:nvGraphicFramePr>
        <xdr:cNvPr id="28" name="Chart 27">
          <a:extLst>
            <a:ext uri="{FF2B5EF4-FFF2-40B4-BE49-F238E27FC236}">
              <a16:creationId xmlns:a16="http://schemas.microsoft.com/office/drawing/2014/main" id="{00000000-0008-0000-24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13</xdr:col>
      <xdr:colOff>252365</xdr:colOff>
      <xdr:row>250</xdr:row>
      <xdr:rowOff>551392</xdr:rowOff>
    </xdr:from>
    <xdr:to>
      <xdr:col>19</xdr:col>
      <xdr:colOff>552547</xdr:colOff>
      <xdr:row>268</xdr:row>
      <xdr:rowOff>159808</xdr:rowOff>
    </xdr:to>
    <xdr:graphicFrame macro="">
      <xdr:nvGraphicFramePr>
        <xdr:cNvPr id="30" name="Chart 29">
          <a:extLst>
            <a:ext uri="{FF2B5EF4-FFF2-40B4-BE49-F238E27FC236}">
              <a16:creationId xmlns:a16="http://schemas.microsoft.com/office/drawing/2014/main" id="{00000000-0008-0000-24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xdr:col>
      <xdr:colOff>310092</xdr:colOff>
      <xdr:row>283</xdr:row>
      <xdr:rowOff>206571</xdr:rowOff>
    </xdr:from>
    <xdr:to>
      <xdr:col>19</xdr:col>
      <xdr:colOff>566978</xdr:colOff>
      <xdr:row>298</xdr:row>
      <xdr:rowOff>188676</xdr:rowOff>
    </xdr:to>
    <xdr:graphicFrame macro="">
      <xdr:nvGraphicFramePr>
        <xdr:cNvPr id="31" name="FacDetailInd1">
          <a:extLst>
            <a:ext uri="{FF2B5EF4-FFF2-40B4-BE49-F238E27FC236}">
              <a16:creationId xmlns:a16="http://schemas.microsoft.com/office/drawing/2014/main" id="{00000000-0008-0000-24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10</xdr:col>
      <xdr:colOff>497418</xdr:colOff>
      <xdr:row>51</xdr:row>
      <xdr:rowOff>15876</xdr:rowOff>
    </xdr:from>
    <xdr:to>
      <xdr:col>19</xdr:col>
      <xdr:colOff>440268</xdr:colOff>
      <xdr:row>65</xdr:row>
      <xdr:rowOff>196216</xdr:rowOff>
    </xdr:to>
    <xdr:graphicFrame macro="">
      <xdr:nvGraphicFramePr>
        <xdr:cNvPr id="32" name="GD_Discrep_5ind">
          <a:extLst>
            <a:ext uri="{FF2B5EF4-FFF2-40B4-BE49-F238E27FC236}">
              <a16:creationId xmlns:a16="http://schemas.microsoft.com/office/drawing/2014/main" id="{00000000-0008-0000-24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xdr:col>
      <xdr:colOff>398318</xdr:colOff>
      <xdr:row>67</xdr:row>
      <xdr:rowOff>95249</xdr:rowOff>
    </xdr:from>
    <xdr:to>
      <xdr:col>10</xdr:col>
      <xdr:colOff>341168</xdr:colOff>
      <xdr:row>82</xdr:row>
      <xdr:rowOff>53339</xdr:rowOff>
    </xdr:to>
    <xdr:graphicFrame macro="">
      <xdr:nvGraphicFramePr>
        <xdr:cNvPr id="33" name="VFIndicator2">
          <a:extLst>
            <a:ext uri="{FF2B5EF4-FFF2-40B4-BE49-F238E27FC236}">
              <a16:creationId xmlns:a16="http://schemas.microsoft.com/office/drawing/2014/main" id="{00000000-0008-0000-24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10</xdr:col>
      <xdr:colOff>497418</xdr:colOff>
      <xdr:row>67</xdr:row>
      <xdr:rowOff>95249</xdr:rowOff>
    </xdr:from>
    <xdr:to>
      <xdr:col>19</xdr:col>
      <xdr:colOff>440268</xdr:colOff>
      <xdr:row>82</xdr:row>
      <xdr:rowOff>53339</xdr:rowOff>
    </xdr:to>
    <xdr:graphicFrame macro="">
      <xdr:nvGraphicFramePr>
        <xdr:cNvPr id="34" name="VFIndicator3">
          <a:extLst>
            <a:ext uri="{FF2B5EF4-FFF2-40B4-BE49-F238E27FC236}">
              <a16:creationId xmlns:a16="http://schemas.microsoft.com/office/drawing/2014/main" id="{00000000-0008-0000-24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xdr:col>
      <xdr:colOff>398318</xdr:colOff>
      <xdr:row>83</xdr:row>
      <xdr:rowOff>186458</xdr:rowOff>
    </xdr:from>
    <xdr:to>
      <xdr:col>10</xdr:col>
      <xdr:colOff>341168</xdr:colOff>
      <xdr:row>98</xdr:row>
      <xdr:rowOff>144548</xdr:rowOff>
    </xdr:to>
    <xdr:graphicFrame macro="">
      <xdr:nvGraphicFramePr>
        <xdr:cNvPr id="35" name="VFIndicator4">
          <a:extLst>
            <a:ext uri="{FF2B5EF4-FFF2-40B4-BE49-F238E27FC236}">
              <a16:creationId xmlns:a16="http://schemas.microsoft.com/office/drawing/2014/main" id="{00000000-0008-0000-24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10</xdr:col>
      <xdr:colOff>497418</xdr:colOff>
      <xdr:row>83</xdr:row>
      <xdr:rowOff>186458</xdr:rowOff>
    </xdr:from>
    <xdr:to>
      <xdr:col>19</xdr:col>
      <xdr:colOff>440268</xdr:colOff>
      <xdr:row>98</xdr:row>
      <xdr:rowOff>144548</xdr:rowOff>
    </xdr:to>
    <xdr:graphicFrame macro="">
      <xdr:nvGraphicFramePr>
        <xdr:cNvPr id="36" name="VFIndicator5">
          <a:extLst>
            <a:ext uri="{FF2B5EF4-FFF2-40B4-BE49-F238E27FC236}">
              <a16:creationId xmlns:a16="http://schemas.microsoft.com/office/drawing/2014/main" id="{00000000-0008-0000-24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xdr:col>
      <xdr:colOff>207818</xdr:colOff>
      <xdr:row>110</xdr:row>
      <xdr:rowOff>34649</xdr:rowOff>
    </xdr:from>
    <xdr:to>
      <xdr:col>19</xdr:col>
      <xdr:colOff>587375</xdr:colOff>
      <xdr:row>119</xdr:row>
      <xdr:rowOff>86336</xdr:rowOff>
    </xdr:to>
    <xdr:graphicFrame macro="">
      <xdr:nvGraphicFramePr>
        <xdr:cNvPr id="37" name="FacDetailInd1">
          <a:extLst>
            <a:ext uri="{FF2B5EF4-FFF2-40B4-BE49-F238E27FC236}">
              <a16:creationId xmlns:a16="http://schemas.microsoft.com/office/drawing/2014/main" id="{00000000-0008-0000-24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xdr:col>
      <xdr:colOff>207818</xdr:colOff>
      <xdr:row>119</xdr:row>
      <xdr:rowOff>150125</xdr:rowOff>
    </xdr:from>
    <xdr:to>
      <xdr:col>19</xdr:col>
      <xdr:colOff>587375</xdr:colOff>
      <xdr:row>128</xdr:row>
      <xdr:rowOff>201470</xdr:rowOff>
    </xdr:to>
    <xdr:graphicFrame macro="">
      <xdr:nvGraphicFramePr>
        <xdr:cNvPr id="38" name="FacDetailInd1">
          <a:extLst>
            <a:ext uri="{FF2B5EF4-FFF2-40B4-BE49-F238E27FC236}">
              <a16:creationId xmlns:a16="http://schemas.microsoft.com/office/drawing/2014/main" id="{00000000-0008-0000-2400-00002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xdr:col>
      <xdr:colOff>207818</xdr:colOff>
      <xdr:row>129</xdr:row>
      <xdr:rowOff>46231</xdr:rowOff>
    </xdr:from>
    <xdr:to>
      <xdr:col>19</xdr:col>
      <xdr:colOff>587375</xdr:colOff>
      <xdr:row>138</xdr:row>
      <xdr:rowOff>103927</xdr:rowOff>
    </xdr:to>
    <xdr:graphicFrame macro="">
      <xdr:nvGraphicFramePr>
        <xdr:cNvPr id="39" name="FacDetailInd1">
          <a:extLst>
            <a:ext uri="{FF2B5EF4-FFF2-40B4-BE49-F238E27FC236}">
              <a16:creationId xmlns:a16="http://schemas.microsoft.com/office/drawing/2014/main" id="{00000000-0008-0000-24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xdr:col>
      <xdr:colOff>207818</xdr:colOff>
      <xdr:row>138</xdr:row>
      <xdr:rowOff>184728</xdr:rowOff>
    </xdr:from>
    <xdr:to>
      <xdr:col>19</xdr:col>
      <xdr:colOff>587375</xdr:colOff>
      <xdr:row>148</xdr:row>
      <xdr:rowOff>23059</xdr:rowOff>
    </xdr:to>
    <xdr:graphicFrame macro="">
      <xdr:nvGraphicFramePr>
        <xdr:cNvPr id="40" name="FacDetailInd1">
          <a:extLst>
            <a:ext uri="{FF2B5EF4-FFF2-40B4-BE49-F238E27FC236}">
              <a16:creationId xmlns:a16="http://schemas.microsoft.com/office/drawing/2014/main" id="{00000000-0008-0000-24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1</xdr:col>
      <xdr:colOff>323273</xdr:colOff>
      <xdr:row>269</xdr:row>
      <xdr:rowOff>10391</xdr:rowOff>
    </xdr:from>
    <xdr:to>
      <xdr:col>19</xdr:col>
      <xdr:colOff>565729</xdr:colOff>
      <xdr:row>283</xdr:row>
      <xdr:rowOff>96405</xdr:rowOff>
    </xdr:to>
    <xdr:graphicFrame macro="">
      <xdr:nvGraphicFramePr>
        <xdr:cNvPr id="42" name="TrendTime">
          <a:extLst>
            <a:ext uri="{FF2B5EF4-FFF2-40B4-BE49-F238E27FC236}">
              <a16:creationId xmlns:a16="http://schemas.microsoft.com/office/drawing/2014/main" id="{00000000-0008-0000-2400-00002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V274"/>
  <sheetViews>
    <sheetView tabSelected="1" topLeftCell="E11" zoomScale="160" zoomScaleNormal="160" workbookViewId="0">
      <selection activeCell="B14" sqref="B14:M16"/>
    </sheetView>
  </sheetViews>
  <sheetFormatPr defaultColWidth="8.77734375" defaultRowHeight="14.4" x14ac:dyDescent="0.3"/>
  <cols>
    <col min="1" max="1" width="8.77734375" customWidth="1"/>
    <col min="2" max="4" width="13.77734375" customWidth="1"/>
    <col min="5" max="5" width="11.21875" customWidth="1"/>
    <col min="6" max="9" width="20" customWidth="1"/>
    <col min="10" max="12" width="13.77734375" customWidth="1"/>
    <col min="13" max="13" width="17.77734375" customWidth="1"/>
    <col min="17" max="19" width="8.77734375" customWidth="1"/>
  </cols>
  <sheetData>
    <row r="1" spans="1:48" ht="37.049999999999997" customHeight="1" x14ac:dyDescent="0.3">
      <c r="A1" s="17"/>
      <c r="B1" s="389"/>
      <c r="C1" s="389"/>
      <c r="D1" s="389"/>
      <c r="E1" s="389"/>
      <c r="F1" s="389"/>
      <c r="G1" s="389"/>
      <c r="H1" s="389"/>
      <c r="I1" s="389"/>
      <c r="J1" s="389"/>
      <c r="K1" s="389"/>
      <c r="L1" s="389"/>
      <c r="M1" s="389"/>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row>
    <row r="2" spans="1:48" ht="58.05" customHeight="1" x14ac:dyDescent="0.3">
      <c r="A2" s="17"/>
      <c r="B2" s="396"/>
      <c r="C2" s="396"/>
      <c r="D2" s="396"/>
      <c r="E2" s="396"/>
      <c r="F2" s="417"/>
      <c r="G2" s="417"/>
      <c r="H2" s="417"/>
      <c r="I2" s="417"/>
      <c r="J2" s="390"/>
      <c r="K2" s="390"/>
      <c r="L2" s="390"/>
      <c r="M2" s="390"/>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row>
    <row r="3" spans="1:48" ht="43.05" customHeight="1" x14ac:dyDescent="0.3">
      <c r="A3" s="17"/>
      <c r="B3" s="396"/>
      <c r="C3" s="396"/>
      <c r="D3" s="396"/>
      <c r="E3" s="396"/>
      <c r="F3" s="417"/>
      <c r="G3" s="417"/>
      <c r="H3" s="417"/>
      <c r="I3" s="417"/>
      <c r="J3" s="390"/>
      <c r="K3" s="390"/>
      <c r="L3" s="390"/>
      <c r="M3" s="390"/>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row>
    <row r="4" spans="1:48" ht="6" customHeight="1" x14ac:dyDescent="0.3">
      <c r="A4" s="17"/>
      <c r="B4" s="397"/>
      <c r="C4" s="397"/>
      <c r="D4" s="397"/>
      <c r="E4" s="397"/>
      <c r="F4" s="417"/>
      <c r="G4" s="417"/>
      <c r="H4" s="417"/>
      <c r="I4" s="417"/>
      <c r="J4" s="391"/>
      <c r="K4" s="391"/>
      <c r="L4" s="391"/>
      <c r="M4" s="391"/>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row>
    <row r="5" spans="1:48" ht="2.1" hidden="1" customHeight="1" x14ac:dyDescent="0.3">
      <c r="A5" s="17"/>
      <c r="B5" s="398"/>
      <c r="C5" s="399"/>
      <c r="D5" s="400"/>
      <c r="E5" s="400"/>
      <c r="F5" s="417"/>
      <c r="G5" s="417"/>
      <c r="H5" s="417"/>
      <c r="I5" s="417"/>
      <c r="J5" s="393"/>
      <c r="K5" s="393"/>
      <c r="L5" s="393"/>
      <c r="M5" s="392"/>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row>
    <row r="6" spans="1:48" ht="8.1" customHeight="1" x14ac:dyDescent="0.3">
      <c r="A6" s="17"/>
      <c r="B6" s="401"/>
      <c r="C6" s="401"/>
      <c r="D6" s="401"/>
      <c r="E6" s="401"/>
      <c r="F6" s="417"/>
      <c r="G6" s="417"/>
      <c r="H6" s="417"/>
      <c r="I6" s="417"/>
      <c r="J6" s="395"/>
      <c r="K6" s="394"/>
      <c r="L6" s="394"/>
      <c r="M6" s="394"/>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row>
    <row r="7" spans="1:48" ht="34.5" customHeight="1" x14ac:dyDescent="0.3">
      <c r="A7" s="17"/>
      <c r="B7" s="405"/>
      <c r="C7" s="405"/>
      <c r="D7" s="405"/>
      <c r="E7" s="406"/>
      <c r="F7" s="407"/>
      <c r="G7" s="407"/>
      <c r="H7" s="407"/>
      <c r="I7" s="407"/>
      <c r="J7" s="408"/>
      <c r="K7" s="405"/>
      <c r="L7" s="405"/>
      <c r="M7" s="405"/>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row>
    <row r="8" spans="1:48" ht="34.5" customHeight="1" x14ac:dyDescent="0.3">
      <c r="A8" s="17"/>
      <c r="B8" s="405"/>
      <c r="C8" s="405"/>
      <c r="D8" s="405"/>
      <c r="E8" s="405"/>
      <c r="F8" s="415"/>
      <c r="G8" s="415"/>
      <c r="H8" s="415"/>
      <c r="I8" s="415"/>
      <c r="J8" s="408"/>
      <c r="K8" s="405"/>
      <c r="L8" s="405"/>
      <c r="M8" s="405"/>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row>
    <row r="9" spans="1:48" ht="34.5" customHeight="1" x14ac:dyDescent="0.3">
      <c r="A9" s="17"/>
      <c r="B9" s="405"/>
      <c r="C9" s="409"/>
      <c r="D9" s="405"/>
      <c r="E9" s="405"/>
      <c r="F9" s="415"/>
      <c r="G9" s="415"/>
      <c r="H9" s="415"/>
      <c r="I9" s="415"/>
      <c r="J9" s="410"/>
      <c r="K9" s="409"/>
      <c r="L9" s="405"/>
      <c r="M9" s="405"/>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row>
    <row r="10" spans="1:48" ht="34.5" customHeight="1" x14ac:dyDescent="0.3">
      <c r="A10" s="17"/>
      <c r="B10" s="411"/>
      <c r="C10" s="411"/>
      <c r="D10" s="411"/>
      <c r="E10" s="411"/>
      <c r="F10" s="415"/>
      <c r="G10" s="415"/>
      <c r="H10" s="415"/>
      <c r="I10" s="415"/>
      <c r="J10" s="411"/>
      <c r="K10" s="411"/>
      <c r="L10" s="411"/>
      <c r="M10" s="411"/>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row>
    <row r="11" spans="1:48" ht="76.05" customHeight="1" x14ac:dyDescent="0.3">
      <c r="A11" s="17"/>
      <c r="B11" s="405"/>
      <c r="C11" s="412"/>
      <c r="D11" s="412"/>
      <c r="E11" s="412"/>
      <c r="F11" s="412"/>
      <c r="G11" s="413"/>
      <c r="H11" s="414"/>
      <c r="I11" s="412"/>
      <c r="J11" s="412"/>
      <c r="K11" s="412"/>
      <c r="L11" s="405"/>
      <c r="M11" s="405"/>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row>
    <row r="12" spans="1:48" ht="34.5" customHeight="1" x14ac:dyDescent="0.3">
      <c r="A12" s="17"/>
      <c r="B12" s="376"/>
      <c r="C12" s="402"/>
      <c r="D12" s="402"/>
      <c r="E12" s="402"/>
      <c r="F12" s="402"/>
      <c r="G12" s="402"/>
      <c r="H12" s="402"/>
      <c r="I12" s="402"/>
      <c r="J12" s="402"/>
      <c r="K12" s="402"/>
      <c r="L12" s="376"/>
      <c r="M12" s="376"/>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row>
    <row r="13" spans="1:48" ht="34.5" customHeight="1" x14ac:dyDescent="0.3">
      <c r="A13" s="17"/>
      <c r="B13" s="403"/>
      <c r="C13" s="404"/>
      <c r="D13" s="404"/>
      <c r="E13" s="404"/>
      <c r="F13" s="404"/>
      <c r="G13" s="404"/>
      <c r="H13" s="404"/>
      <c r="I13" s="404"/>
      <c r="J13" s="404"/>
      <c r="K13" s="404"/>
      <c r="L13" s="404"/>
      <c r="M13" s="404"/>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row>
    <row r="14" spans="1:48" ht="34.5" customHeight="1" x14ac:dyDescent="0.3">
      <c r="A14" s="17"/>
      <c r="B14" s="416"/>
      <c r="C14" s="416"/>
      <c r="D14" s="416"/>
      <c r="E14" s="416"/>
      <c r="F14" s="416"/>
      <c r="G14" s="416"/>
      <c r="H14" s="416"/>
      <c r="I14" s="416"/>
      <c r="J14" s="416"/>
      <c r="K14" s="416"/>
      <c r="L14" s="416"/>
      <c r="M14" s="416"/>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row>
    <row r="15" spans="1:48" ht="34.5" customHeight="1" x14ac:dyDescent="0.3">
      <c r="A15" s="18"/>
      <c r="B15" s="416"/>
      <c r="C15" s="416"/>
      <c r="D15" s="416"/>
      <c r="E15" s="416"/>
      <c r="F15" s="416"/>
      <c r="G15" s="416"/>
      <c r="H15" s="416"/>
      <c r="I15" s="416"/>
      <c r="J15" s="416"/>
      <c r="K15" s="416"/>
      <c r="L15" s="416"/>
      <c r="M15" s="416"/>
      <c r="N15" s="18"/>
      <c r="O15" s="18"/>
      <c r="P15" s="18"/>
      <c r="Q15" s="18"/>
      <c r="R15" s="18"/>
      <c r="S15" s="4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row>
    <row r="16" spans="1:48" ht="24" customHeight="1" x14ac:dyDescent="0.3">
      <c r="A16" s="17"/>
      <c r="B16" s="416"/>
      <c r="C16" s="416"/>
      <c r="D16" s="416"/>
      <c r="E16" s="416"/>
      <c r="F16" s="416"/>
      <c r="G16" s="416"/>
      <c r="H16" s="416"/>
      <c r="I16" s="416"/>
      <c r="J16" s="416"/>
      <c r="K16" s="416"/>
      <c r="L16" s="416"/>
      <c r="M16" s="416"/>
      <c r="N16" s="17"/>
      <c r="O16" s="17"/>
      <c r="P16" s="17"/>
      <c r="Q16" s="17"/>
      <c r="R16" s="17"/>
      <c r="S16" s="18"/>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row>
    <row r="17" spans="1:48" x14ac:dyDescent="0.3">
      <c r="A17" s="17"/>
      <c r="B17" s="16"/>
      <c r="C17" s="16"/>
      <c r="D17" s="16"/>
      <c r="E17" s="16"/>
      <c r="F17" s="16"/>
      <c r="G17" s="16"/>
      <c r="H17" s="16"/>
      <c r="I17" s="16"/>
      <c r="J17" s="16"/>
      <c r="K17" s="16"/>
      <c r="L17" s="16"/>
      <c r="M17" s="16"/>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row>
    <row r="18" spans="1:48" x14ac:dyDescent="0.3">
      <c r="A18" s="17"/>
      <c r="B18" s="16"/>
      <c r="C18" s="16"/>
      <c r="D18" s="16"/>
      <c r="E18" s="16"/>
      <c r="F18" s="16"/>
      <c r="G18" s="16"/>
      <c r="H18" s="16"/>
      <c r="I18" s="16"/>
      <c r="J18" s="16"/>
      <c r="K18" s="16"/>
      <c r="L18" s="16"/>
      <c r="M18" s="16"/>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row>
    <row r="19" spans="1:48" x14ac:dyDescent="0.3">
      <c r="A19" s="17"/>
      <c r="B19" s="16"/>
      <c r="C19" s="16"/>
      <c r="D19" s="16"/>
      <c r="E19" s="16"/>
      <c r="F19" s="16"/>
      <c r="G19" s="16"/>
      <c r="H19" s="16"/>
      <c r="I19" s="16"/>
      <c r="J19" s="16"/>
      <c r="K19" s="16"/>
      <c r="L19" s="16"/>
      <c r="M19" s="16"/>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row>
    <row r="20" spans="1:48" x14ac:dyDescent="0.3">
      <c r="A20" s="17"/>
      <c r="B20" s="16"/>
      <c r="C20" s="16"/>
      <c r="D20" s="16"/>
      <c r="E20" s="16"/>
      <c r="F20" s="16"/>
      <c r="G20" s="16"/>
      <c r="H20" s="16"/>
      <c r="I20" s="16"/>
      <c r="J20" s="16"/>
      <c r="K20" s="16"/>
      <c r="L20" s="16"/>
      <c r="M20" s="16"/>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row>
    <row r="21" spans="1:48" x14ac:dyDescent="0.3">
      <c r="A21" s="17"/>
      <c r="B21" s="16"/>
      <c r="C21" s="16"/>
      <c r="D21" s="16"/>
      <c r="E21" s="16"/>
      <c r="F21" s="16"/>
      <c r="G21" s="16"/>
      <c r="H21" s="16"/>
      <c r="I21" s="16"/>
      <c r="J21" s="16"/>
      <c r="K21" s="16"/>
      <c r="L21" s="16"/>
      <c r="M21" s="16"/>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row>
    <row r="22" spans="1:48" x14ac:dyDescent="0.3">
      <c r="A22" s="17"/>
      <c r="B22" s="16"/>
      <c r="C22" s="16"/>
      <c r="D22" s="16"/>
      <c r="E22" s="16"/>
      <c r="F22" s="16"/>
      <c r="G22" s="16"/>
      <c r="H22" s="16"/>
      <c r="I22" s="16"/>
      <c r="J22" s="16"/>
      <c r="K22" s="16"/>
      <c r="L22" s="16"/>
      <c r="M22" s="16"/>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row>
    <row r="23" spans="1:48" x14ac:dyDescent="0.3">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row>
    <row r="24" spans="1:48" x14ac:dyDescent="0.3">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row>
    <row r="25" spans="1:48" x14ac:dyDescent="0.3">
      <c r="A25" s="17"/>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row>
    <row r="26" spans="1:48" x14ac:dyDescent="0.3">
      <c r="A26" s="17"/>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row>
    <row r="27" spans="1:48" x14ac:dyDescent="0.3">
      <c r="A27" s="17"/>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row>
    <row r="28" spans="1:48" x14ac:dyDescent="0.3">
      <c r="A28" s="17"/>
      <c r="B28" s="17"/>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row>
    <row r="29" spans="1:48" x14ac:dyDescent="0.3">
      <c r="A29" s="17"/>
      <c r="B29" s="17"/>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row>
    <row r="30" spans="1:48" x14ac:dyDescent="0.3">
      <c r="A30" s="17"/>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row>
    <row r="31" spans="1:48" x14ac:dyDescent="0.3">
      <c r="A31" s="17"/>
      <c r="B31" s="17"/>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row>
    <row r="32" spans="1:48" x14ac:dyDescent="0.3">
      <c r="A32" s="17"/>
      <c r="B32" s="17"/>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row>
    <row r="33" spans="1:48" x14ac:dyDescent="0.3">
      <c r="A33" s="17"/>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row>
    <row r="34" spans="1:48" x14ac:dyDescent="0.3">
      <c r="A34" s="17"/>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row>
    <row r="35" spans="1:48" x14ac:dyDescent="0.3">
      <c r="A35" s="17"/>
      <c r="B35" s="17"/>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row>
    <row r="36" spans="1:48" x14ac:dyDescent="0.3">
      <c r="A36" s="17"/>
      <c r="B36" s="17"/>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row>
    <row r="37" spans="1:48" x14ac:dyDescent="0.3">
      <c r="A37" s="17"/>
      <c r="B37" s="17"/>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row>
    <row r="38" spans="1:48" x14ac:dyDescent="0.3">
      <c r="A38" s="17"/>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row>
    <row r="39" spans="1:48" x14ac:dyDescent="0.3">
      <c r="A39" s="17"/>
      <c r="B39" s="17"/>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row>
    <row r="40" spans="1:48" x14ac:dyDescent="0.3">
      <c r="A40" s="17"/>
      <c r="B40" s="17"/>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row>
    <row r="41" spans="1:48" x14ac:dyDescent="0.3">
      <c r="A41" s="17"/>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row>
    <row r="42" spans="1:48" x14ac:dyDescent="0.3">
      <c r="A42" s="17"/>
      <c r="B42" s="17"/>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row>
    <row r="43" spans="1:48" x14ac:dyDescent="0.3">
      <c r="A43" s="17"/>
      <c r="B43" s="17"/>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row>
    <row r="44" spans="1:48" x14ac:dyDescent="0.3">
      <c r="A44" s="17"/>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row>
    <row r="45" spans="1:48" x14ac:dyDescent="0.3">
      <c r="A45" s="17"/>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row>
    <row r="46" spans="1:48" x14ac:dyDescent="0.3">
      <c r="A46" s="17"/>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row>
    <row r="47" spans="1:48" x14ac:dyDescent="0.3">
      <c r="A47" s="17"/>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row>
    <row r="48" spans="1:48" x14ac:dyDescent="0.3">
      <c r="A48" s="17"/>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row>
    <row r="49" spans="1:48" x14ac:dyDescent="0.3">
      <c r="A49" s="17"/>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row>
    <row r="50" spans="1:48" x14ac:dyDescent="0.3">
      <c r="A50" s="17"/>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row>
    <row r="51" spans="1:48" x14ac:dyDescent="0.3">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row>
    <row r="52" spans="1:48" x14ac:dyDescent="0.3">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row>
    <row r="53" spans="1:48" x14ac:dyDescent="0.3">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row>
    <row r="54" spans="1:48" x14ac:dyDescent="0.3">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row>
    <row r="55" spans="1:48" x14ac:dyDescent="0.3">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row>
    <row r="56" spans="1:48" x14ac:dyDescent="0.3">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row>
    <row r="57" spans="1:48" x14ac:dyDescent="0.3">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row>
    <row r="58" spans="1:48" x14ac:dyDescent="0.3">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row>
    <row r="59" spans="1:48" x14ac:dyDescent="0.3">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row>
    <row r="60" spans="1:48" x14ac:dyDescent="0.3">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row>
    <row r="61" spans="1:48" x14ac:dyDescent="0.3">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row>
    <row r="62" spans="1:48" x14ac:dyDescent="0.3">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row>
    <row r="63" spans="1:48" x14ac:dyDescent="0.3">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row>
    <row r="64" spans="1:48" x14ac:dyDescent="0.3">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row>
    <row r="65" spans="1:48" x14ac:dyDescent="0.3">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row>
    <row r="66" spans="1:48" x14ac:dyDescent="0.3">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row>
    <row r="67" spans="1:48" x14ac:dyDescent="0.3">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row>
    <row r="68" spans="1:48" x14ac:dyDescent="0.3">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row>
    <row r="69" spans="1:48" x14ac:dyDescent="0.3">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row>
    <row r="70" spans="1:48" x14ac:dyDescent="0.3">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row>
    <row r="71" spans="1:48" x14ac:dyDescent="0.3">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row>
    <row r="72" spans="1:48" x14ac:dyDescent="0.3">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row>
    <row r="73" spans="1:48" x14ac:dyDescent="0.3">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row>
    <row r="74" spans="1:48" x14ac:dyDescent="0.3">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row>
    <row r="75" spans="1:48" x14ac:dyDescent="0.3">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row>
    <row r="76" spans="1:48" x14ac:dyDescent="0.3">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row>
    <row r="77" spans="1:48" x14ac:dyDescent="0.3">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row>
    <row r="78" spans="1:48" x14ac:dyDescent="0.3">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row>
    <row r="79" spans="1:48" x14ac:dyDescent="0.3">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row>
    <row r="80" spans="1:48" x14ac:dyDescent="0.3">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row>
    <row r="81" spans="1:48" x14ac:dyDescent="0.3">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row>
    <row r="82" spans="1:48" x14ac:dyDescent="0.3">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row>
    <row r="83" spans="1:48" x14ac:dyDescent="0.3">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row>
    <row r="84" spans="1:48" x14ac:dyDescent="0.3">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row>
    <row r="85" spans="1:48" x14ac:dyDescent="0.3">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row>
    <row r="86" spans="1:48" x14ac:dyDescent="0.3">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row>
    <row r="87" spans="1:48" x14ac:dyDescent="0.3">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row>
    <row r="88" spans="1:48" x14ac:dyDescent="0.3">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row>
    <row r="89" spans="1:48" x14ac:dyDescent="0.3">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row>
    <row r="90" spans="1:48" x14ac:dyDescent="0.3">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row>
    <row r="91" spans="1:48" x14ac:dyDescent="0.3">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row>
    <row r="92" spans="1:48" x14ac:dyDescent="0.3">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row>
    <row r="93" spans="1:48" x14ac:dyDescent="0.3">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row>
    <row r="94" spans="1:48" x14ac:dyDescent="0.3">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row>
    <row r="95" spans="1:48" x14ac:dyDescent="0.3">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row>
    <row r="96" spans="1:48" x14ac:dyDescent="0.3">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row>
    <row r="97" spans="1:48" x14ac:dyDescent="0.3">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row>
    <row r="98" spans="1:48" x14ac:dyDescent="0.3">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row>
    <row r="99" spans="1:48" x14ac:dyDescent="0.3">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row>
    <row r="100" spans="1:48" x14ac:dyDescent="0.3">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row>
    <row r="101" spans="1:48" x14ac:dyDescent="0.3">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row>
    <row r="102" spans="1:48" x14ac:dyDescent="0.3">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row>
    <row r="103" spans="1:48" x14ac:dyDescent="0.3">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row>
    <row r="104" spans="1:48" x14ac:dyDescent="0.3">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row>
    <row r="105" spans="1:48" x14ac:dyDescent="0.3">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row>
    <row r="106" spans="1:48" x14ac:dyDescent="0.3">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row>
    <row r="107" spans="1:48" x14ac:dyDescent="0.3">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row>
    <row r="108" spans="1:48" x14ac:dyDescent="0.3">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row>
    <row r="109" spans="1:48" x14ac:dyDescent="0.3">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row>
    <row r="110" spans="1:48" x14ac:dyDescent="0.3">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row>
    <row r="111" spans="1:48" x14ac:dyDescent="0.3">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row>
    <row r="112" spans="1:48" x14ac:dyDescent="0.3">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row>
    <row r="113" spans="1:48" x14ac:dyDescent="0.3">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row>
    <row r="114" spans="1:48" x14ac:dyDescent="0.3">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row>
    <row r="115" spans="1:48" x14ac:dyDescent="0.3">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row>
    <row r="116" spans="1:48" x14ac:dyDescent="0.3">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row>
    <row r="117" spans="1:48" x14ac:dyDescent="0.3">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row>
    <row r="118" spans="1:48" x14ac:dyDescent="0.3">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row>
    <row r="119" spans="1:48" x14ac:dyDescent="0.3">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row>
    <row r="120" spans="1:48" x14ac:dyDescent="0.3">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row>
    <row r="121" spans="1:48" x14ac:dyDescent="0.3">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row>
    <row r="122" spans="1:48" x14ac:dyDescent="0.3">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row>
    <row r="123" spans="1:48" x14ac:dyDescent="0.3">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row>
    <row r="124" spans="1:48" x14ac:dyDescent="0.3">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row>
    <row r="125" spans="1:48" x14ac:dyDescent="0.3">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row>
    <row r="126" spans="1:48" x14ac:dyDescent="0.3">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row>
    <row r="127" spans="1:48" x14ac:dyDescent="0.3">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row>
    <row r="128" spans="1:48" x14ac:dyDescent="0.3">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row>
    <row r="129" spans="1:48" x14ac:dyDescent="0.3">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row>
    <row r="130" spans="1:48" x14ac:dyDescent="0.3">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row>
    <row r="131" spans="1:48" x14ac:dyDescent="0.3">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row>
    <row r="132" spans="1:48" x14ac:dyDescent="0.3">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row>
    <row r="133" spans="1:48" x14ac:dyDescent="0.3">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row>
    <row r="134" spans="1:48" x14ac:dyDescent="0.3">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row>
    <row r="135" spans="1:48" x14ac:dyDescent="0.3">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row>
    <row r="136" spans="1:48" x14ac:dyDescent="0.3">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row>
    <row r="137" spans="1:48" x14ac:dyDescent="0.3">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row>
    <row r="138" spans="1:48" x14ac:dyDescent="0.3">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row>
    <row r="139" spans="1:48" x14ac:dyDescent="0.3">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row>
    <row r="140" spans="1:48" x14ac:dyDescent="0.3">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row>
    <row r="141" spans="1:48" x14ac:dyDescent="0.3">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row>
    <row r="142" spans="1:48" x14ac:dyDescent="0.3">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row>
    <row r="143" spans="1:48" x14ac:dyDescent="0.3">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row>
    <row r="144" spans="1:48" x14ac:dyDescent="0.3">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row>
    <row r="145" spans="1:48" x14ac:dyDescent="0.3">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row>
    <row r="146" spans="1:48" x14ac:dyDescent="0.3">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row>
    <row r="147" spans="1:48" x14ac:dyDescent="0.3">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row>
    <row r="148" spans="1:48" x14ac:dyDescent="0.3">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row>
    <row r="149" spans="1:48" x14ac:dyDescent="0.3">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row>
    <row r="150" spans="1:48" x14ac:dyDescent="0.3">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row>
    <row r="151" spans="1:48" x14ac:dyDescent="0.3">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row>
    <row r="152" spans="1:48" x14ac:dyDescent="0.3">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row>
    <row r="153" spans="1:48" x14ac:dyDescent="0.3">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row>
    <row r="154" spans="1:48" x14ac:dyDescent="0.3">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row>
    <row r="155" spans="1:48" x14ac:dyDescent="0.3">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row>
    <row r="156" spans="1:48" x14ac:dyDescent="0.3">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row>
    <row r="157" spans="1:48" x14ac:dyDescent="0.3">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row>
    <row r="158" spans="1:48" x14ac:dyDescent="0.3">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row>
    <row r="159" spans="1:48" x14ac:dyDescent="0.3">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row>
    <row r="160" spans="1:48" x14ac:dyDescent="0.3">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row>
    <row r="161" spans="1:48" x14ac:dyDescent="0.3">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row>
    <row r="162" spans="1:48" x14ac:dyDescent="0.3">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row>
    <row r="163" spans="1:48" x14ac:dyDescent="0.3">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row>
    <row r="164" spans="1:48" x14ac:dyDescent="0.3">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row>
    <row r="165" spans="1:48" x14ac:dyDescent="0.3">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row>
    <row r="166" spans="1:48" x14ac:dyDescent="0.3">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row>
    <row r="167" spans="1:48" x14ac:dyDescent="0.3">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row>
    <row r="168" spans="1:48" x14ac:dyDescent="0.3">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row>
    <row r="169" spans="1:48" x14ac:dyDescent="0.3">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row>
    <row r="170" spans="1:48" x14ac:dyDescent="0.3">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row>
    <row r="171" spans="1:48" x14ac:dyDescent="0.3">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row>
    <row r="172" spans="1:48" x14ac:dyDescent="0.3">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row>
    <row r="173" spans="1:48" x14ac:dyDescent="0.3">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row>
    <row r="174" spans="1:48" x14ac:dyDescent="0.3">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row>
    <row r="175" spans="1:48" x14ac:dyDescent="0.3">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row>
    <row r="176" spans="1:48" x14ac:dyDescent="0.3">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row>
    <row r="177" spans="1:48" x14ac:dyDescent="0.3">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row>
    <row r="178" spans="1:48" x14ac:dyDescent="0.3">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row>
    <row r="179" spans="1:48" x14ac:dyDescent="0.3">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row>
    <row r="180" spans="1:48" x14ac:dyDescent="0.3">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row>
    <row r="181" spans="1:48" x14ac:dyDescent="0.3">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row>
    <row r="182" spans="1:48" x14ac:dyDescent="0.3">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row>
    <row r="183" spans="1:48" x14ac:dyDescent="0.3">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row>
    <row r="184" spans="1:48" x14ac:dyDescent="0.3">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row>
    <row r="185" spans="1:48" x14ac:dyDescent="0.3">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row>
    <row r="186" spans="1:48" x14ac:dyDescent="0.3">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row>
    <row r="187" spans="1:48" x14ac:dyDescent="0.3">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row>
    <row r="188" spans="1:48" x14ac:dyDescent="0.3">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row>
    <row r="189" spans="1:48" x14ac:dyDescent="0.3">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row>
    <row r="190" spans="1:48" x14ac:dyDescent="0.3">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row>
    <row r="191" spans="1:48" x14ac:dyDescent="0.3">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row>
    <row r="192" spans="1:48" x14ac:dyDescent="0.3">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row>
    <row r="193" spans="1:48" x14ac:dyDescent="0.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row>
    <row r="194" spans="1:48" x14ac:dyDescent="0.3">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row>
    <row r="195" spans="1:48" x14ac:dyDescent="0.3">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row>
    <row r="196" spans="1:48" x14ac:dyDescent="0.3">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row>
    <row r="197" spans="1:48" x14ac:dyDescent="0.3">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row>
    <row r="198" spans="1:48" x14ac:dyDescent="0.3">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row>
    <row r="199" spans="1:48" x14ac:dyDescent="0.3">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row>
    <row r="200" spans="1:48" x14ac:dyDescent="0.3">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row>
    <row r="201" spans="1:48" x14ac:dyDescent="0.3">
      <c r="A201" s="17"/>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c r="AP201" s="17"/>
      <c r="AQ201" s="17"/>
      <c r="AR201" s="17"/>
      <c r="AS201" s="17"/>
      <c r="AT201" s="17"/>
      <c r="AU201" s="17"/>
      <c r="AV201" s="17"/>
    </row>
    <row r="202" spans="1:48" x14ac:dyDescent="0.3">
      <c r="A202" s="17"/>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c r="AS202" s="17"/>
      <c r="AT202" s="17"/>
      <c r="AU202" s="17"/>
      <c r="AV202" s="17"/>
    </row>
    <row r="203" spans="1:48" x14ac:dyDescent="0.3">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row>
    <row r="204" spans="1:48" x14ac:dyDescent="0.3">
      <c r="A204" s="17"/>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c r="AP204" s="17"/>
      <c r="AQ204" s="17"/>
      <c r="AR204" s="17"/>
      <c r="AS204" s="17"/>
      <c r="AT204" s="17"/>
      <c r="AU204" s="17"/>
      <c r="AV204" s="17"/>
    </row>
    <row r="205" spans="1:48" x14ac:dyDescent="0.3">
      <c r="A205" s="17"/>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c r="AP205" s="17"/>
      <c r="AQ205" s="17"/>
      <c r="AR205" s="17"/>
      <c r="AS205" s="17"/>
      <c r="AT205" s="17"/>
      <c r="AU205" s="17"/>
      <c r="AV205" s="17"/>
    </row>
    <row r="206" spans="1:48" x14ac:dyDescent="0.3">
      <c r="A206" s="17"/>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c r="AP206" s="17"/>
      <c r="AQ206" s="17"/>
      <c r="AR206" s="17"/>
      <c r="AS206" s="17"/>
      <c r="AT206" s="17"/>
      <c r="AU206" s="17"/>
      <c r="AV206" s="17"/>
    </row>
    <row r="207" spans="1:48" x14ac:dyDescent="0.3">
      <c r="A207" s="17"/>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c r="AS207" s="17"/>
      <c r="AT207" s="17"/>
      <c r="AU207" s="17"/>
      <c r="AV207" s="17"/>
    </row>
    <row r="208" spans="1:48" x14ac:dyDescent="0.3">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7"/>
    </row>
    <row r="209" spans="1:48" x14ac:dyDescent="0.3">
      <c r="A209" s="17"/>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c r="AP209" s="17"/>
      <c r="AQ209" s="17"/>
      <c r="AR209" s="17"/>
      <c r="AS209" s="17"/>
      <c r="AT209" s="17"/>
      <c r="AU209" s="17"/>
      <c r="AV209" s="17"/>
    </row>
    <row r="210" spans="1:48" x14ac:dyDescent="0.3">
      <c r="A210" s="17"/>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c r="AP210" s="17"/>
      <c r="AQ210" s="17"/>
      <c r="AR210" s="17"/>
      <c r="AS210" s="17"/>
      <c r="AT210" s="17"/>
      <c r="AU210" s="17"/>
      <c r="AV210" s="17"/>
    </row>
    <row r="211" spans="1:48" x14ac:dyDescent="0.3">
      <c r="A211" s="17"/>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c r="AP211" s="17"/>
      <c r="AQ211" s="17"/>
      <c r="AR211" s="17"/>
      <c r="AS211" s="17"/>
      <c r="AT211" s="17"/>
      <c r="AU211" s="17"/>
      <c r="AV211" s="17"/>
    </row>
    <row r="212" spans="1:48" x14ac:dyDescent="0.3">
      <c r="A212" s="17"/>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c r="AS212" s="17"/>
      <c r="AT212" s="17"/>
      <c r="AU212" s="17"/>
      <c r="AV212" s="17"/>
    </row>
    <row r="213" spans="1:48" x14ac:dyDescent="0.3">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c r="AP213" s="17"/>
      <c r="AQ213" s="17"/>
      <c r="AR213" s="17"/>
      <c r="AS213" s="17"/>
      <c r="AT213" s="17"/>
      <c r="AU213" s="17"/>
      <c r="AV213" s="17"/>
    </row>
    <row r="214" spans="1:48" x14ac:dyDescent="0.3">
      <c r="A214" s="17"/>
      <c r="B214" s="17"/>
      <c r="C214" s="17"/>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c r="AP214" s="17"/>
      <c r="AQ214" s="17"/>
      <c r="AR214" s="17"/>
      <c r="AS214" s="17"/>
      <c r="AT214" s="17"/>
      <c r="AU214" s="17"/>
      <c r="AV214" s="17"/>
    </row>
    <row r="215" spans="1:48" x14ac:dyDescent="0.3">
      <c r="A215" s="17"/>
      <c r="B215" s="17"/>
      <c r="C215" s="17"/>
      <c r="D215" s="17"/>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c r="AP215" s="17"/>
      <c r="AQ215" s="17"/>
      <c r="AR215" s="17"/>
      <c r="AS215" s="17"/>
      <c r="AT215" s="17"/>
      <c r="AU215" s="17"/>
      <c r="AV215" s="17"/>
    </row>
    <row r="216" spans="1:48" x14ac:dyDescent="0.3">
      <c r="A216" s="17"/>
      <c r="B216" s="17"/>
      <c r="C216" s="17"/>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c r="AP216" s="17"/>
      <c r="AQ216" s="17"/>
      <c r="AR216" s="17"/>
      <c r="AS216" s="17"/>
      <c r="AT216" s="17"/>
      <c r="AU216" s="17"/>
      <c r="AV216" s="17"/>
    </row>
    <row r="217" spans="1:48" x14ac:dyDescent="0.3">
      <c r="A217" s="17"/>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row>
    <row r="218" spans="1:48" x14ac:dyDescent="0.3">
      <c r="A218" s="17"/>
      <c r="B218" s="17"/>
      <c r="C218" s="17"/>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c r="AP218" s="17"/>
      <c r="AQ218" s="17"/>
      <c r="AR218" s="17"/>
      <c r="AS218" s="17"/>
      <c r="AT218" s="17"/>
      <c r="AU218" s="17"/>
      <c r="AV218" s="17"/>
    </row>
    <row r="219" spans="1:48" x14ac:dyDescent="0.3">
      <c r="A219" s="17"/>
      <c r="B219" s="17"/>
      <c r="C219" s="17"/>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c r="AP219" s="17"/>
      <c r="AQ219" s="17"/>
      <c r="AR219" s="17"/>
      <c r="AS219" s="17"/>
      <c r="AT219" s="17"/>
      <c r="AU219" s="17"/>
      <c r="AV219" s="17"/>
    </row>
    <row r="220" spans="1:48" x14ac:dyDescent="0.3">
      <c r="A220" s="17"/>
      <c r="B220" s="17"/>
      <c r="C220" s="17"/>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c r="AP220" s="17"/>
      <c r="AQ220" s="17"/>
      <c r="AR220" s="17"/>
      <c r="AS220" s="17"/>
      <c r="AT220" s="17"/>
      <c r="AU220" s="17"/>
      <c r="AV220" s="17"/>
    </row>
    <row r="221" spans="1:48" x14ac:dyDescent="0.3">
      <c r="A221" s="17"/>
      <c r="B221" s="17"/>
      <c r="C221" s="17"/>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c r="AP221" s="17"/>
      <c r="AQ221" s="17"/>
      <c r="AR221" s="17"/>
      <c r="AS221" s="17"/>
      <c r="AT221" s="17"/>
      <c r="AU221" s="17"/>
      <c r="AV221" s="17"/>
    </row>
    <row r="222" spans="1:48" x14ac:dyDescent="0.3">
      <c r="A222" s="17"/>
      <c r="B222" s="17"/>
      <c r="C222" s="17"/>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c r="AS222" s="17"/>
      <c r="AT222" s="17"/>
      <c r="AU222" s="17"/>
      <c r="AV222" s="17"/>
    </row>
    <row r="223" spans="1:48" x14ac:dyDescent="0.3">
      <c r="A223" s="17"/>
      <c r="B223" s="17"/>
      <c r="C223" s="17"/>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c r="AP223" s="17"/>
      <c r="AQ223" s="17"/>
      <c r="AR223" s="17"/>
      <c r="AS223" s="17"/>
      <c r="AT223" s="17"/>
      <c r="AU223" s="17"/>
      <c r="AV223" s="17"/>
    </row>
    <row r="224" spans="1:48" x14ac:dyDescent="0.3">
      <c r="A224" s="17"/>
      <c r="B224" s="17"/>
      <c r="C224" s="17"/>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c r="AP224" s="17"/>
      <c r="AQ224" s="17"/>
      <c r="AR224" s="17"/>
      <c r="AS224" s="17"/>
      <c r="AT224" s="17"/>
      <c r="AU224" s="17"/>
      <c r="AV224" s="17"/>
    </row>
    <row r="225" spans="1:48" x14ac:dyDescent="0.3">
      <c r="A225" s="17"/>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c r="AP225" s="17"/>
      <c r="AQ225" s="17"/>
      <c r="AR225" s="17"/>
      <c r="AS225" s="17"/>
      <c r="AT225" s="17"/>
      <c r="AU225" s="17"/>
      <c r="AV225" s="17"/>
    </row>
    <row r="226" spans="1:48" x14ac:dyDescent="0.3">
      <c r="A226" s="17"/>
      <c r="B226" s="17"/>
      <c r="C226" s="17"/>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c r="AP226" s="17"/>
      <c r="AQ226" s="17"/>
      <c r="AR226" s="17"/>
      <c r="AS226" s="17"/>
      <c r="AT226" s="17"/>
      <c r="AU226" s="17"/>
      <c r="AV226" s="17"/>
    </row>
    <row r="227" spans="1:48" x14ac:dyDescent="0.3">
      <c r="A227" s="17"/>
      <c r="B227" s="17"/>
      <c r="C227" s="17"/>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c r="AS227" s="17"/>
      <c r="AT227" s="17"/>
      <c r="AU227" s="17"/>
      <c r="AV227" s="17"/>
    </row>
    <row r="228" spans="1:48" x14ac:dyDescent="0.3">
      <c r="A228" s="17"/>
      <c r="B228" s="17"/>
      <c r="C228" s="17"/>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c r="AP228" s="17"/>
      <c r="AQ228" s="17"/>
      <c r="AR228" s="17"/>
      <c r="AS228" s="17"/>
      <c r="AT228" s="17"/>
      <c r="AU228" s="17"/>
      <c r="AV228" s="17"/>
    </row>
    <row r="229" spans="1:48" x14ac:dyDescent="0.3">
      <c r="A229" s="17"/>
      <c r="B229" s="17"/>
      <c r="C229" s="17"/>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c r="AP229" s="17"/>
      <c r="AQ229" s="17"/>
      <c r="AR229" s="17"/>
      <c r="AS229" s="17"/>
      <c r="AT229" s="17"/>
      <c r="AU229" s="17"/>
      <c r="AV229" s="17"/>
    </row>
    <row r="230" spans="1:48" x14ac:dyDescent="0.3">
      <c r="A230" s="17"/>
      <c r="B230" s="17"/>
      <c r="C230" s="17"/>
      <c r="D230" s="17"/>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c r="AP230" s="17"/>
      <c r="AQ230" s="17"/>
      <c r="AR230" s="17"/>
      <c r="AS230" s="17"/>
      <c r="AT230" s="17"/>
      <c r="AU230" s="17"/>
      <c r="AV230" s="17"/>
    </row>
    <row r="231" spans="1:48" x14ac:dyDescent="0.3">
      <c r="A231" s="17"/>
      <c r="B231" s="17"/>
      <c r="C231" s="17"/>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c r="AP231" s="17"/>
      <c r="AQ231" s="17"/>
      <c r="AR231" s="17"/>
      <c r="AS231" s="17"/>
      <c r="AT231" s="17"/>
      <c r="AU231" s="17"/>
      <c r="AV231" s="17"/>
    </row>
    <row r="232" spans="1:48" x14ac:dyDescent="0.3">
      <c r="A232" s="17"/>
      <c r="B232" s="17"/>
      <c r="C232" s="17"/>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c r="AS232" s="17"/>
      <c r="AT232" s="17"/>
      <c r="AU232" s="17"/>
      <c r="AV232" s="17"/>
    </row>
    <row r="233" spans="1:48" x14ac:dyDescent="0.3">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c r="AP233" s="17"/>
      <c r="AQ233" s="17"/>
      <c r="AR233" s="17"/>
      <c r="AS233" s="17"/>
      <c r="AT233" s="17"/>
      <c r="AU233" s="17"/>
      <c r="AV233" s="17"/>
    </row>
    <row r="234" spans="1:48" x14ac:dyDescent="0.3">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c r="AP234" s="17"/>
      <c r="AQ234" s="17"/>
      <c r="AR234" s="17"/>
      <c r="AS234" s="17"/>
      <c r="AT234" s="17"/>
      <c r="AU234" s="17"/>
      <c r="AV234" s="17"/>
    </row>
    <row r="235" spans="1:48" x14ac:dyDescent="0.3">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c r="AP235" s="17"/>
      <c r="AQ235" s="17"/>
      <c r="AR235" s="17"/>
      <c r="AS235" s="17"/>
      <c r="AT235" s="17"/>
      <c r="AU235" s="17"/>
      <c r="AV235" s="17"/>
    </row>
    <row r="236" spans="1:48" x14ac:dyDescent="0.3">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c r="AN236" s="17"/>
      <c r="AO236" s="17"/>
      <c r="AP236" s="17"/>
      <c r="AQ236" s="17"/>
      <c r="AR236" s="17"/>
      <c r="AS236" s="17"/>
      <c r="AT236" s="17"/>
      <c r="AU236" s="17"/>
      <c r="AV236" s="17"/>
    </row>
    <row r="237" spans="1:48" x14ac:dyDescent="0.3">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c r="AS237" s="17"/>
      <c r="AT237" s="17"/>
      <c r="AU237" s="17"/>
      <c r="AV237" s="17"/>
    </row>
    <row r="238" spans="1:48" x14ac:dyDescent="0.3">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row>
    <row r="239" spans="1:48" x14ac:dyDescent="0.3">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row>
    <row r="240" spans="1:48" x14ac:dyDescent="0.3">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7"/>
      <c r="AB240" s="17"/>
      <c r="AC240" s="17"/>
      <c r="AD240" s="17"/>
      <c r="AE240" s="17"/>
      <c r="AF240" s="17"/>
      <c r="AG240" s="17"/>
      <c r="AH240" s="17"/>
      <c r="AI240" s="17"/>
      <c r="AJ240" s="17"/>
      <c r="AK240" s="17"/>
      <c r="AL240" s="17"/>
      <c r="AM240" s="17"/>
      <c r="AN240" s="17"/>
      <c r="AO240" s="17"/>
      <c r="AP240" s="17"/>
      <c r="AQ240" s="17"/>
      <c r="AR240" s="17"/>
      <c r="AS240" s="17"/>
      <c r="AT240" s="17"/>
      <c r="AU240" s="17"/>
      <c r="AV240" s="17"/>
    </row>
    <row r="241" spans="1:48" x14ac:dyDescent="0.3">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row>
    <row r="242" spans="1:48" x14ac:dyDescent="0.3">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row>
    <row r="243" spans="1:48" x14ac:dyDescent="0.3">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7"/>
      <c r="AB243" s="17"/>
      <c r="AC243" s="17"/>
      <c r="AD243" s="17"/>
      <c r="AE243" s="17"/>
      <c r="AF243" s="17"/>
      <c r="AG243" s="17"/>
      <c r="AH243" s="17"/>
      <c r="AI243" s="17"/>
      <c r="AJ243" s="17"/>
      <c r="AK243" s="17"/>
      <c r="AL243" s="17"/>
      <c r="AM243" s="17"/>
      <c r="AN243" s="17"/>
      <c r="AO243" s="17"/>
      <c r="AP243" s="17"/>
      <c r="AQ243" s="17"/>
      <c r="AR243" s="17"/>
      <c r="AS243" s="17"/>
      <c r="AT243" s="17"/>
      <c r="AU243" s="17"/>
      <c r="AV243" s="17"/>
    </row>
    <row r="244" spans="1:48" x14ac:dyDescent="0.3">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7"/>
      <c r="AB244" s="17"/>
      <c r="AC244" s="17"/>
      <c r="AD244" s="17"/>
      <c r="AE244" s="17"/>
      <c r="AF244" s="17"/>
      <c r="AG244" s="17"/>
      <c r="AH244" s="17"/>
      <c r="AI244" s="17"/>
      <c r="AJ244" s="17"/>
      <c r="AK244" s="17"/>
      <c r="AL244" s="17"/>
      <c r="AM244" s="17"/>
      <c r="AN244" s="17"/>
      <c r="AO244" s="17"/>
      <c r="AP244" s="17"/>
      <c r="AQ244" s="17"/>
      <c r="AR244" s="17"/>
      <c r="AS244" s="17"/>
      <c r="AT244" s="17"/>
      <c r="AU244" s="17"/>
      <c r="AV244" s="17"/>
    </row>
    <row r="245" spans="1:48" x14ac:dyDescent="0.3">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7"/>
      <c r="AB245" s="17"/>
      <c r="AC245" s="17"/>
      <c r="AD245" s="17"/>
      <c r="AE245" s="17"/>
      <c r="AF245" s="17"/>
      <c r="AG245" s="17"/>
      <c r="AH245" s="17"/>
      <c r="AI245" s="17"/>
      <c r="AJ245" s="17"/>
      <c r="AK245" s="17"/>
      <c r="AL245" s="17"/>
      <c r="AM245" s="17"/>
      <c r="AN245" s="17"/>
      <c r="AO245" s="17"/>
      <c r="AP245" s="17"/>
      <c r="AQ245" s="17"/>
      <c r="AR245" s="17"/>
      <c r="AS245" s="17"/>
      <c r="AT245" s="17"/>
      <c r="AU245" s="17"/>
      <c r="AV245" s="17"/>
    </row>
    <row r="246" spans="1:48" x14ac:dyDescent="0.3">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7"/>
      <c r="AB246" s="17"/>
      <c r="AC246" s="17"/>
      <c r="AD246" s="17"/>
      <c r="AE246" s="17"/>
      <c r="AF246" s="17"/>
      <c r="AG246" s="17"/>
      <c r="AH246" s="17"/>
      <c r="AI246" s="17"/>
      <c r="AJ246" s="17"/>
      <c r="AK246" s="17"/>
      <c r="AL246" s="17"/>
      <c r="AM246" s="17"/>
      <c r="AN246" s="17"/>
      <c r="AO246" s="17"/>
      <c r="AP246" s="17"/>
      <c r="AQ246" s="17"/>
      <c r="AR246" s="17"/>
      <c r="AS246" s="17"/>
      <c r="AT246" s="17"/>
      <c r="AU246" s="17"/>
      <c r="AV246" s="17"/>
    </row>
    <row r="247" spans="1:48" x14ac:dyDescent="0.3">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c r="AS247" s="17"/>
      <c r="AT247" s="17"/>
      <c r="AU247" s="17"/>
      <c r="AV247" s="17"/>
    </row>
    <row r="248" spans="1:48" x14ac:dyDescent="0.3">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7"/>
      <c r="AB248" s="17"/>
      <c r="AC248" s="17"/>
      <c r="AD248" s="17"/>
      <c r="AE248" s="17"/>
      <c r="AF248" s="17"/>
      <c r="AG248" s="17"/>
      <c r="AH248" s="17"/>
      <c r="AI248" s="17"/>
      <c r="AJ248" s="17"/>
      <c r="AK248" s="17"/>
      <c r="AL248" s="17"/>
      <c r="AM248" s="17"/>
      <c r="AN248" s="17"/>
      <c r="AO248" s="17"/>
      <c r="AP248" s="17"/>
      <c r="AQ248" s="17"/>
      <c r="AR248" s="17"/>
      <c r="AS248" s="17"/>
      <c r="AT248" s="17"/>
      <c r="AU248" s="17"/>
      <c r="AV248" s="17"/>
    </row>
    <row r="249" spans="1:48" x14ac:dyDescent="0.3">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c r="AF249" s="17"/>
      <c r="AG249" s="17"/>
      <c r="AH249" s="17"/>
      <c r="AI249" s="17"/>
      <c r="AJ249" s="17"/>
      <c r="AK249" s="17"/>
      <c r="AL249" s="17"/>
      <c r="AM249" s="17"/>
      <c r="AN249" s="17"/>
      <c r="AO249" s="17"/>
      <c r="AP249" s="17"/>
      <c r="AQ249" s="17"/>
      <c r="AR249" s="17"/>
      <c r="AS249" s="17"/>
      <c r="AT249" s="17"/>
      <c r="AU249" s="17"/>
      <c r="AV249" s="17"/>
    </row>
    <row r="250" spans="1:48" x14ac:dyDescent="0.3">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c r="AA250" s="17"/>
      <c r="AB250" s="17"/>
      <c r="AC250" s="17"/>
      <c r="AD250" s="17"/>
      <c r="AE250" s="17"/>
      <c r="AF250" s="17"/>
      <c r="AG250" s="17"/>
      <c r="AH250" s="17"/>
      <c r="AI250" s="17"/>
      <c r="AJ250" s="17"/>
      <c r="AK250" s="17"/>
      <c r="AL250" s="17"/>
      <c r="AM250" s="17"/>
      <c r="AN250" s="17"/>
      <c r="AO250" s="17"/>
      <c r="AP250" s="17"/>
      <c r="AQ250" s="17"/>
      <c r="AR250" s="17"/>
      <c r="AS250" s="17"/>
      <c r="AT250" s="17"/>
      <c r="AU250" s="17"/>
      <c r="AV250" s="17"/>
    </row>
    <row r="251" spans="1:48" x14ac:dyDescent="0.3">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7"/>
      <c r="AB251" s="17"/>
      <c r="AC251" s="17"/>
      <c r="AD251" s="17"/>
      <c r="AE251" s="17"/>
      <c r="AF251" s="17"/>
      <c r="AG251" s="17"/>
      <c r="AH251" s="17"/>
      <c r="AI251" s="17"/>
      <c r="AJ251" s="17"/>
      <c r="AK251" s="17"/>
      <c r="AL251" s="17"/>
      <c r="AM251" s="17"/>
      <c r="AN251" s="17"/>
      <c r="AO251" s="17"/>
      <c r="AP251" s="17"/>
      <c r="AQ251" s="17"/>
      <c r="AR251" s="17"/>
      <c r="AS251" s="17"/>
      <c r="AT251" s="17"/>
      <c r="AU251" s="17"/>
      <c r="AV251" s="17"/>
    </row>
    <row r="252" spans="1:48" x14ac:dyDescent="0.3">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c r="AS252" s="17"/>
      <c r="AT252" s="17"/>
      <c r="AU252" s="17"/>
      <c r="AV252" s="17"/>
    </row>
    <row r="253" spans="1:48" x14ac:dyDescent="0.3">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7"/>
      <c r="AB253" s="17"/>
      <c r="AC253" s="17"/>
      <c r="AD253" s="17"/>
      <c r="AE253" s="17"/>
      <c r="AF253" s="17"/>
      <c r="AG253" s="17"/>
      <c r="AH253" s="17"/>
      <c r="AI253" s="17"/>
      <c r="AJ253" s="17"/>
      <c r="AK253" s="17"/>
      <c r="AL253" s="17"/>
      <c r="AM253" s="17"/>
      <c r="AN253" s="17"/>
      <c r="AO253" s="17"/>
      <c r="AP253" s="17"/>
      <c r="AQ253" s="17"/>
      <c r="AR253" s="17"/>
      <c r="AS253" s="17"/>
      <c r="AT253" s="17"/>
      <c r="AU253" s="17"/>
      <c r="AV253" s="17"/>
    </row>
    <row r="254" spans="1:48" x14ac:dyDescent="0.3">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7"/>
      <c r="AB254" s="17"/>
      <c r="AC254" s="17"/>
      <c r="AD254" s="17"/>
      <c r="AE254" s="17"/>
      <c r="AF254" s="17"/>
      <c r="AG254" s="17"/>
      <c r="AH254" s="17"/>
      <c r="AI254" s="17"/>
      <c r="AJ254" s="17"/>
      <c r="AK254" s="17"/>
      <c r="AL254" s="17"/>
      <c r="AM254" s="17"/>
      <c r="AN254" s="17"/>
      <c r="AO254" s="17"/>
      <c r="AP254" s="17"/>
      <c r="AQ254" s="17"/>
      <c r="AR254" s="17"/>
      <c r="AS254" s="17"/>
      <c r="AT254" s="17"/>
      <c r="AU254" s="17"/>
      <c r="AV254" s="17"/>
    </row>
    <row r="255" spans="1:48" x14ac:dyDescent="0.3">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7"/>
      <c r="AB255" s="17"/>
      <c r="AC255" s="17"/>
      <c r="AD255" s="17"/>
      <c r="AE255" s="17"/>
      <c r="AF255" s="17"/>
      <c r="AG255" s="17"/>
      <c r="AH255" s="17"/>
      <c r="AI255" s="17"/>
      <c r="AJ255" s="17"/>
      <c r="AK255" s="17"/>
      <c r="AL255" s="17"/>
      <c r="AM255" s="17"/>
      <c r="AN255" s="17"/>
      <c r="AO255" s="17"/>
      <c r="AP255" s="17"/>
      <c r="AQ255" s="17"/>
      <c r="AR255" s="17"/>
      <c r="AS255" s="17"/>
      <c r="AT255" s="17"/>
      <c r="AU255" s="17"/>
      <c r="AV255" s="17"/>
    </row>
    <row r="256" spans="1:48" x14ac:dyDescent="0.3">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7"/>
      <c r="AB256" s="17"/>
      <c r="AC256" s="17"/>
      <c r="AD256" s="17"/>
      <c r="AE256" s="17"/>
      <c r="AF256" s="17"/>
      <c r="AG256" s="17"/>
      <c r="AH256" s="17"/>
      <c r="AI256" s="17"/>
      <c r="AJ256" s="17"/>
      <c r="AK256" s="17"/>
      <c r="AL256" s="17"/>
      <c r="AM256" s="17"/>
      <c r="AN256" s="17"/>
      <c r="AO256" s="17"/>
      <c r="AP256" s="17"/>
      <c r="AQ256" s="17"/>
      <c r="AR256" s="17"/>
      <c r="AS256" s="17"/>
      <c r="AT256" s="17"/>
      <c r="AU256" s="17"/>
      <c r="AV256" s="17"/>
    </row>
    <row r="257" spans="1:48" x14ac:dyDescent="0.3">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c r="AS257" s="17"/>
      <c r="AT257" s="17"/>
      <c r="AU257" s="17"/>
      <c r="AV257" s="17"/>
    </row>
    <row r="258" spans="1:48" x14ac:dyDescent="0.3">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7"/>
      <c r="AB258" s="17"/>
      <c r="AC258" s="17"/>
      <c r="AD258" s="17"/>
      <c r="AE258" s="17"/>
      <c r="AF258" s="17"/>
      <c r="AG258" s="17"/>
      <c r="AH258" s="17"/>
      <c r="AI258" s="17"/>
      <c r="AJ258" s="17"/>
      <c r="AK258" s="17"/>
      <c r="AL258" s="17"/>
      <c r="AM258" s="17"/>
      <c r="AN258" s="17"/>
      <c r="AO258" s="17"/>
      <c r="AP258" s="17"/>
      <c r="AQ258" s="17"/>
      <c r="AR258" s="17"/>
      <c r="AS258" s="17"/>
      <c r="AT258" s="17"/>
      <c r="AU258" s="17"/>
      <c r="AV258" s="17"/>
    </row>
    <row r="259" spans="1:48" x14ac:dyDescent="0.3">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row>
    <row r="260" spans="1:48" x14ac:dyDescent="0.3">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7"/>
      <c r="AB260" s="17"/>
      <c r="AC260" s="17"/>
      <c r="AD260" s="17"/>
      <c r="AE260" s="17"/>
      <c r="AF260" s="17"/>
      <c r="AG260" s="17"/>
      <c r="AH260" s="17"/>
      <c r="AI260" s="17"/>
      <c r="AJ260" s="17"/>
      <c r="AK260" s="17"/>
      <c r="AL260" s="17"/>
      <c r="AM260" s="17"/>
      <c r="AN260" s="17"/>
      <c r="AO260" s="17"/>
      <c r="AP260" s="17"/>
      <c r="AQ260" s="17"/>
      <c r="AR260" s="17"/>
      <c r="AS260" s="17"/>
      <c r="AT260" s="17"/>
      <c r="AU260" s="17"/>
      <c r="AV260" s="17"/>
    </row>
    <row r="261" spans="1:48" x14ac:dyDescent="0.3">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7"/>
      <c r="AB261" s="17"/>
      <c r="AC261" s="17"/>
      <c r="AD261" s="17"/>
      <c r="AE261" s="17"/>
      <c r="AF261" s="17"/>
      <c r="AG261" s="17"/>
      <c r="AH261" s="17"/>
      <c r="AI261" s="17"/>
      <c r="AJ261" s="17"/>
      <c r="AK261" s="17"/>
      <c r="AL261" s="17"/>
      <c r="AM261" s="17"/>
      <c r="AN261" s="17"/>
      <c r="AO261" s="17"/>
      <c r="AP261" s="17"/>
      <c r="AQ261" s="17"/>
      <c r="AR261" s="17"/>
      <c r="AS261" s="17"/>
      <c r="AT261" s="17"/>
      <c r="AU261" s="17"/>
      <c r="AV261" s="17"/>
    </row>
    <row r="262" spans="1:48" x14ac:dyDescent="0.3">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c r="AS262" s="17"/>
      <c r="AT262" s="17"/>
      <c r="AU262" s="17"/>
      <c r="AV262" s="17"/>
    </row>
    <row r="263" spans="1:48" x14ac:dyDescent="0.3">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7"/>
      <c r="AB263" s="17"/>
      <c r="AC263" s="17"/>
      <c r="AD263" s="17"/>
      <c r="AE263" s="17"/>
      <c r="AF263" s="17"/>
      <c r="AG263" s="17"/>
      <c r="AH263" s="17"/>
      <c r="AI263" s="17"/>
      <c r="AJ263" s="17"/>
      <c r="AK263" s="17"/>
      <c r="AL263" s="17"/>
      <c r="AM263" s="17"/>
      <c r="AN263" s="17"/>
      <c r="AO263" s="17"/>
      <c r="AP263" s="17"/>
      <c r="AQ263" s="17"/>
      <c r="AR263" s="17"/>
      <c r="AS263" s="17"/>
      <c r="AT263" s="17"/>
      <c r="AU263" s="17"/>
      <c r="AV263" s="17"/>
    </row>
    <row r="264" spans="1:48" x14ac:dyDescent="0.3">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c r="AA264" s="17"/>
      <c r="AB264" s="17"/>
      <c r="AC264" s="17"/>
      <c r="AD264" s="17"/>
      <c r="AE264" s="17"/>
      <c r="AF264" s="17"/>
      <c r="AG264" s="17"/>
      <c r="AH264" s="17"/>
      <c r="AI264" s="17"/>
      <c r="AJ264" s="17"/>
      <c r="AK264" s="17"/>
      <c r="AL264" s="17"/>
      <c r="AM264" s="17"/>
      <c r="AN264" s="17"/>
      <c r="AO264" s="17"/>
      <c r="AP264" s="17"/>
      <c r="AQ264" s="17"/>
      <c r="AR264" s="17"/>
      <c r="AS264" s="17"/>
      <c r="AT264" s="17"/>
      <c r="AU264" s="17"/>
      <c r="AV264" s="17"/>
    </row>
    <row r="265" spans="1:48" x14ac:dyDescent="0.3">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c r="AA265" s="17"/>
      <c r="AB265" s="17"/>
      <c r="AC265" s="17"/>
      <c r="AD265" s="17"/>
      <c r="AE265" s="17"/>
      <c r="AF265" s="17"/>
      <c r="AG265" s="17"/>
      <c r="AH265" s="17"/>
      <c r="AI265" s="17"/>
      <c r="AJ265" s="17"/>
      <c r="AK265" s="17"/>
      <c r="AL265" s="17"/>
      <c r="AM265" s="17"/>
      <c r="AN265" s="17"/>
      <c r="AO265" s="17"/>
      <c r="AP265" s="17"/>
      <c r="AQ265" s="17"/>
      <c r="AR265" s="17"/>
      <c r="AS265" s="17"/>
      <c r="AT265" s="17"/>
      <c r="AU265" s="17"/>
      <c r="AV265" s="17"/>
    </row>
    <row r="266" spans="1:48" x14ac:dyDescent="0.3">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7"/>
      <c r="AB266" s="17"/>
      <c r="AC266" s="17"/>
      <c r="AD266" s="17"/>
      <c r="AE266" s="17"/>
      <c r="AF266" s="17"/>
      <c r="AG266" s="17"/>
      <c r="AH266" s="17"/>
      <c r="AI266" s="17"/>
      <c r="AJ266" s="17"/>
      <c r="AK266" s="17"/>
      <c r="AL266" s="17"/>
      <c r="AM266" s="17"/>
      <c r="AN266" s="17"/>
      <c r="AO266" s="17"/>
      <c r="AP266" s="17"/>
      <c r="AQ266" s="17"/>
      <c r="AR266" s="17"/>
      <c r="AS266" s="17"/>
      <c r="AT266" s="17"/>
      <c r="AU266" s="17"/>
      <c r="AV266" s="17"/>
    </row>
    <row r="267" spans="1:48" x14ac:dyDescent="0.3">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c r="AS267" s="17"/>
      <c r="AT267" s="17"/>
      <c r="AU267" s="17"/>
      <c r="AV267" s="17"/>
    </row>
    <row r="268" spans="1:48" x14ac:dyDescent="0.3">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7"/>
      <c r="AB268" s="17"/>
      <c r="AC268" s="17"/>
      <c r="AD268" s="17"/>
      <c r="AE268" s="17"/>
      <c r="AF268" s="17"/>
      <c r="AG268" s="17"/>
      <c r="AH268" s="17"/>
      <c r="AI268" s="17"/>
      <c r="AJ268" s="17"/>
      <c r="AK268" s="17"/>
      <c r="AL268" s="17"/>
      <c r="AM268" s="17"/>
      <c r="AN268" s="17"/>
      <c r="AO268" s="17"/>
      <c r="AP268" s="17"/>
      <c r="AQ268" s="17"/>
      <c r="AR268" s="17"/>
      <c r="AS268" s="17"/>
      <c r="AT268" s="17"/>
      <c r="AU268" s="17"/>
      <c r="AV268" s="17"/>
    </row>
    <row r="269" spans="1:48" x14ac:dyDescent="0.3">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7"/>
      <c r="AB269" s="17"/>
      <c r="AC269" s="17"/>
      <c r="AD269" s="17"/>
      <c r="AE269" s="17"/>
      <c r="AF269" s="17"/>
      <c r="AG269" s="17"/>
      <c r="AH269" s="17"/>
      <c r="AI269" s="17"/>
      <c r="AJ269" s="17"/>
      <c r="AK269" s="17"/>
      <c r="AL269" s="17"/>
      <c r="AM269" s="17"/>
      <c r="AN269" s="17"/>
      <c r="AO269" s="17"/>
      <c r="AP269" s="17"/>
      <c r="AQ269" s="17"/>
      <c r="AR269" s="17"/>
      <c r="AS269" s="17"/>
      <c r="AT269" s="17"/>
      <c r="AU269" s="17"/>
      <c r="AV269" s="17"/>
    </row>
    <row r="270" spans="1:48" x14ac:dyDescent="0.3">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7"/>
      <c r="AB270" s="17"/>
      <c r="AC270" s="17"/>
      <c r="AD270" s="17"/>
      <c r="AE270" s="17"/>
      <c r="AF270" s="17"/>
      <c r="AG270" s="17"/>
      <c r="AH270" s="17"/>
      <c r="AI270" s="17"/>
      <c r="AJ270" s="17"/>
      <c r="AK270" s="17"/>
      <c r="AL270" s="17"/>
      <c r="AM270" s="17"/>
      <c r="AN270" s="17"/>
      <c r="AO270" s="17"/>
      <c r="AP270" s="17"/>
      <c r="AQ270" s="17"/>
      <c r="AR270" s="17"/>
      <c r="AS270" s="17"/>
      <c r="AT270" s="17"/>
      <c r="AU270" s="17"/>
      <c r="AV270" s="17"/>
    </row>
    <row r="271" spans="1:48" x14ac:dyDescent="0.3">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7"/>
      <c r="AB271" s="17"/>
      <c r="AC271" s="17"/>
      <c r="AD271" s="17"/>
      <c r="AE271" s="17"/>
      <c r="AF271" s="17"/>
      <c r="AG271" s="17"/>
      <c r="AH271" s="17"/>
      <c r="AI271" s="17"/>
      <c r="AJ271" s="17"/>
      <c r="AK271" s="17"/>
      <c r="AL271" s="17"/>
      <c r="AM271" s="17"/>
      <c r="AN271" s="17"/>
      <c r="AO271" s="17"/>
      <c r="AP271" s="17"/>
      <c r="AQ271" s="17"/>
      <c r="AR271" s="17"/>
      <c r="AS271" s="17"/>
      <c r="AT271" s="17"/>
      <c r="AU271" s="17"/>
      <c r="AV271" s="17"/>
    </row>
    <row r="272" spans="1:48" x14ac:dyDescent="0.3">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c r="AS272" s="17"/>
      <c r="AT272" s="17"/>
      <c r="AU272" s="17"/>
      <c r="AV272" s="17"/>
    </row>
    <row r="273" spans="1:48" x14ac:dyDescent="0.3">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7"/>
      <c r="AB273" s="17"/>
      <c r="AC273" s="17"/>
      <c r="AD273" s="17"/>
      <c r="AE273" s="17"/>
      <c r="AF273" s="17"/>
      <c r="AG273" s="17"/>
      <c r="AH273" s="17"/>
      <c r="AI273" s="17"/>
      <c r="AJ273" s="17"/>
      <c r="AK273" s="17"/>
      <c r="AL273" s="17"/>
      <c r="AM273" s="17"/>
      <c r="AN273" s="17"/>
      <c r="AO273" s="17"/>
      <c r="AP273" s="17"/>
      <c r="AQ273" s="17"/>
      <c r="AR273" s="17"/>
      <c r="AS273" s="17"/>
      <c r="AT273" s="17"/>
      <c r="AU273" s="17"/>
      <c r="AV273" s="17"/>
    </row>
    <row r="274" spans="1:48" x14ac:dyDescent="0.3">
      <c r="S274" s="17"/>
    </row>
  </sheetData>
  <mergeCells count="4">
    <mergeCell ref="G11:H11"/>
    <mergeCell ref="F8:I10"/>
    <mergeCell ref="B14:M16"/>
    <mergeCell ref="F2:I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AP26"/>
  <sheetViews>
    <sheetView topLeftCell="D8" zoomScale="55" zoomScaleNormal="55" workbookViewId="0">
      <selection activeCell="AA12" sqref="AA12"/>
    </sheetView>
  </sheetViews>
  <sheetFormatPr defaultColWidth="8.77734375" defaultRowHeight="14.4" x14ac:dyDescent="0.3"/>
  <cols>
    <col min="2" max="2" width="9.44140625" customWidth="1"/>
    <col min="3" max="9" width="13.21875" customWidth="1"/>
    <col min="16" max="16" width="18.21875" customWidth="1"/>
    <col min="25" max="25" width="14.44140625" customWidth="1"/>
  </cols>
  <sheetData>
    <row r="1" spans="2:42" ht="57.6" x14ac:dyDescent="0.3">
      <c r="B1" s="5" t="s">
        <v>68</v>
      </c>
      <c r="C1" s="5" t="s">
        <v>207</v>
      </c>
      <c r="D1" s="5" t="s">
        <v>202</v>
      </c>
      <c r="E1" s="5" t="s">
        <v>203</v>
      </c>
      <c r="F1" s="5" t="s">
        <v>204</v>
      </c>
      <c r="G1" s="5" t="s">
        <v>205</v>
      </c>
      <c r="H1" s="5" t="s">
        <v>206</v>
      </c>
      <c r="I1" s="5" t="s">
        <v>73</v>
      </c>
      <c r="J1" s="216" t="s">
        <v>418</v>
      </c>
      <c r="M1" s="317" t="s">
        <v>741</v>
      </c>
      <c r="N1" s="317"/>
      <c r="P1" s="5" t="s">
        <v>291</v>
      </c>
      <c r="Q1" s="5" t="s">
        <v>324</v>
      </c>
      <c r="R1" s="5" t="s">
        <v>325</v>
      </c>
      <c r="S1" s="5" t="s">
        <v>326</v>
      </c>
      <c r="T1" s="5" t="s">
        <v>327</v>
      </c>
      <c r="U1" s="5" t="s">
        <v>328</v>
      </c>
      <c r="V1" s="5" t="s">
        <v>329</v>
      </c>
      <c r="W1" s="5" t="s">
        <v>330</v>
      </c>
      <c r="X1" s="6" t="s">
        <v>433</v>
      </c>
      <c r="Y1" s="5" t="s">
        <v>292</v>
      </c>
      <c r="Z1" s="5" t="s">
        <v>331</v>
      </c>
      <c r="AA1" s="5" t="s">
        <v>332</v>
      </c>
      <c r="AB1" s="5" t="s">
        <v>333</v>
      </c>
      <c r="AC1" s="5" t="s">
        <v>334</v>
      </c>
      <c r="AD1" s="5" t="s">
        <v>335</v>
      </c>
      <c r="AE1" s="5" t="s">
        <v>336</v>
      </c>
      <c r="AF1" s="5" t="s">
        <v>337</v>
      </c>
      <c r="AG1" s="6" t="s">
        <v>434</v>
      </c>
      <c r="AH1" s="6"/>
      <c r="AI1" s="5" t="s">
        <v>768</v>
      </c>
      <c r="AJ1" s="5" t="s">
        <v>769</v>
      </c>
      <c r="AK1" s="5" t="s">
        <v>770</v>
      </c>
      <c r="AL1" s="5" t="s">
        <v>771</v>
      </c>
      <c r="AM1" s="5" t="s">
        <v>772</v>
      </c>
      <c r="AN1" s="5" t="s">
        <v>773</v>
      </c>
      <c r="AO1" s="5" t="s">
        <v>774</v>
      </c>
      <c r="AP1" s="5" t="s">
        <v>73</v>
      </c>
    </row>
    <row r="2" spans="2:42" ht="57.6" x14ac:dyDescent="0.3">
      <c r="B2" s="6" t="s">
        <v>432</v>
      </c>
      <c r="C2" s="6" t="s">
        <v>65</v>
      </c>
      <c r="D2" s="6" t="s">
        <v>65</v>
      </c>
      <c r="E2" s="6" t="s">
        <v>65</v>
      </c>
      <c r="F2" s="6" t="s">
        <v>65</v>
      </c>
      <c r="G2" s="6" t="s">
        <v>65</v>
      </c>
      <c r="H2" s="6" t="s">
        <v>65</v>
      </c>
      <c r="I2" s="6" t="s">
        <v>65</v>
      </c>
      <c r="J2" s="6" t="s">
        <v>419</v>
      </c>
      <c r="M2" s="112">
        <v>0</v>
      </c>
      <c r="P2" s="6" t="s">
        <v>433</v>
      </c>
      <c r="Q2" s="6" t="s">
        <v>321</v>
      </c>
      <c r="R2" s="6" t="s">
        <v>321</v>
      </c>
      <c r="S2" s="6" t="s">
        <v>321</v>
      </c>
      <c r="T2" s="6" t="s">
        <v>321</v>
      </c>
      <c r="U2" s="6" t="s">
        <v>321</v>
      </c>
      <c r="V2" s="6" t="s">
        <v>321</v>
      </c>
      <c r="W2" s="6" t="s">
        <v>321</v>
      </c>
      <c r="X2" s="6" t="s">
        <v>435</v>
      </c>
      <c r="Y2" s="6" t="s">
        <v>434</v>
      </c>
      <c r="Z2" s="6" t="s">
        <v>322</v>
      </c>
      <c r="AA2" s="6" t="s">
        <v>322</v>
      </c>
      <c r="AB2" s="6" t="s">
        <v>322</v>
      </c>
      <c r="AC2" s="6" t="s">
        <v>322</v>
      </c>
      <c r="AD2" s="6" t="s">
        <v>322</v>
      </c>
      <c r="AE2" s="6" t="s">
        <v>322</v>
      </c>
      <c r="AF2" s="6" t="s">
        <v>322</v>
      </c>
      <c r="AG2" s="6" t="s">
        <v>436</v>
      </c>
      <c r="AH2" s="6"/>
      <c r="AI2" s="6" t="s">
        <v>775</v>
      </c>
      <c r="AJ2" s="6" t="s">
        <v>65</v>
      </c>
      <c r="AK2" s="6" t="s">
        <v>65</v>
      </c>
      <c r="AL2" s="6" t="s">
        <v>65</v>
      </c>
      <c r="AM2" s="6" t="s">
        <v>65</v>
      </c>
      <c r="AN2" s="6" t="s">
        <v>65</v>
      </c>
      <c r="AO2" s="6" t="s">
        <v>65</v>
      </c>
      <c r="AP2" s="6" t="s">
        <v>65</v>
      </c>
    </row>
    <row r="3" spans="2:42" ht="14.55" customHeight="1" x14ac:dyDescent="0.3">
      <c r="B3" t="s">
        <v>207</v>
      </c>
      <c r="C3" t="s">
        <v>258</v>
      </c>
      <c r="D3" t="s">
        <v>211</v>
      </c>
      <c r="E3" t="s">
        <v>219</v>
      </c>
      <c r="F3" t="s">
        <v>229</v>
      </c>
      <c r="G3" t="s">
        <v>239</v>
      </c>
      <c r="H3" t="s">
        <v>247</v>
      </c>
      <c r="I3" s="6" t="s">
        <v>73</v>
      </c>
      <c r="J3" s="6" t="s">
        <v>73</v>
      </c>
      <c r="M3" s="112">
        <v>0.05</v>
      </c>
      <c r="P3" t="s">
        <v>324</v>
      </c>
      <c r="Q3" s="6" t="s">
        <v>368</v>
      </c>
      <c r="R3" s="6" t="s">
        <v>369</v>
      </c>
      <c r="S3" s="6" t="s">
        <v>370</v>
      </c>
      <c r="T3" s="6" t="s">
        <v>367</v>
      </c>
      <c r="U3" s="6" t="s">
        <v>366</v>
      </c>
      <c r="V3" s="6" t="s">
        <v>370</v>
      </c>
      <c r="W3" s="6" t="s">
        <v>73</v>
      </c>
      <c r="X3" s="6" t="s">
        <v>73</v>
      </c>
      <c r="Y3" t="s">
        <v>331</v>
      </c>
      <c r="Z3" t="s">
        <v>5</v>
      </c>
      <c r="AA3" s="174" t="s">
        <v>5</v>
      </c>
      <c r="AB3" s="174" t="s">
        <v>5</v>
      </c>
      <c r="AC3" s="6" t="s">
        <v>308</v>
      </c>
      <c r="AD3" s="6" t="s">
        <v>312</v>
      </c>
      <c r="AE3" s="6" t="s">
        <v>5</v>
      </c>
      <c r="AF3" s="6" t="s">
        <v>73</v>
      </c>
      <c r="AG3" s="6" t="s">
        <v>73</v>
      </c>
      <c r="AH3" s="6"/>
      <c r="AI3" s="6" t="s">
        <v>769</v>
      </c>
      <c r="AJ3" s="4" t="s">
        <v>776</v>
      </c>
      <c r="AK3" s="4" t="s">
        <v>777</v>
      </c>
      <c r="AL3" s="4" t="s">
        <v>778</v>
      </c>
      <c r="AM3" s="4" t="s">
        <v>779</v>
      </c>
      <c r="AN3" s="4" t="s">
        <v>780</v>
      </c>
      <c r="AO3" s="4" t="s">
        <v>781</v>
      </c>
      <c r="AP3" s="6" t="s">
        <v>73</v>
      </c>
    </row>
    <row r="4" spans="2:42" ht="14.55" customHeight="1" x14ac:dyDescent="0.3">
      <c r="B4" t="s">
        <v>202</v>
      </c>
      <c r="C4" t="s">
        <v>208</v>
      </c>
      <c r="D4" t="s">
        <v>212</v>
      </c>
      <c r="E4" t="s">
        <v>220</v>
      </c>
      <c r="F4" t="s">
        <v>230</v>
      </c>
      <c r="G4" t="s">
        <v>240</v>
      </c>
      <c r="H4" t="s">
        <v>248</v>
      </c>
      <c r="M4" s="112">
        <v>0.1</v>
      </c>
      <c r="P4" t="s">
        <v>325</v>
      </c>
      <c r="Q4" t="s">
        <v>339</v>
      </c>
      <c r="R4" s="6" t="s">
        <v>346</v>
      </c>
      <c r="S4" s="130" t="s">
        <v>351</v>
      </c>
      <c r="T4" s="130" t="s">
        <v>357</v>
      </c>
      <c r="U4" s="6" t="s">
        <v>360</v>
      </c>
      <c r="V4" s="6" t="s">
        <v>362</v>
      </c>
      <c r="W4" s="130"/>
      <c r="X4" s="130"/>
      <c r="Y4" t="s">
        <v>332</v>
      </c>
      <c r="Z4" t="s">
        <v>50</v>
      </c>
      <c r="AA4" s="174" t="s">
        <v>50</v>
      </c>
      <c r="AB4" s="174" t="s">
        <v>299</v>
      </c>
      <c r="AC4" s="130" t="s">
        <v>301</v>
      </c>
      <c r="AD4" s="130" t="s">
        <v>301</v>
      </c>
      <c r="AE4" s="130" t="s">
        <v>50</v>
      </c>
      <c r="AF4" s="130"/>
      <c r="AI4" s="6" t="s">
        <v>770</v>
      </c>
      <c r="AJ4" s="4" t="s">
        <v>782</v>
      </c>
      <c r="AK4" s="4" t="s">
        <v>783</v>
      </c>
      <c r="AL4" s="4" t="s">
        <v>784</v>
      </c>
      <c r="AM4" s="4" t="s">
        <v>785</v>
      </c>
      <c r="AN4" s="4" t="s">
        <v>786</v>
      </c>
      <c r="AO4" s="4" t="s">
        <v>73</v>
      </c>
    </row>
    <row r="5" spans="2:42" ht="14.55" customHeight="1" x14ac:dyDescent="0.3">
      <c r="B5" t="s">
        <v>203</v>
      </c>
      <c r="C5" t="s">
        <v>262</v>
      </c>
      <c r="D5" t="s">
        <v>213</v>
      </c>
      <c r="E5" t="s">
        <v>221</v>
      </c>
      <c r="F5" t="s">
        <v>231</v>
      </c>
      <c r="G5" t="s">
        <v>241</v>
      </c>
      <c r="H5" t="s">
        <v>249</v>
      </c>
      <c r="M5" s="112">
        <v>0.15</v>
      </c>
      <c r="P5" t="s">
        <v>326</v>
      </c>
      <c r="Q5" t="s">
        <v>340</v>
      </c>
      <c r="R5" s="6" t="s">
        <v>340</v>
      </c>
      <c r="S5" s="130" t="s">
        <v>352</v>
      </c>
      <c r="T5" s="130" t="s">
        <v>340</v>
      </c>
      <c r="U5" s="130" t="s">
        <v>341</v>
      </c>
      <c r="V5" s="130" t="s">
        <v>340</v>
      </c>
      <c r="Y5" t="s">
        <v>333</v>
      </c>
      <c r="Z5" t="s">
        <v>8</v>
      </c>
      <c r="AA5" s="174" t="s">
        <v>294</v>
      </c>
      <c r="AB5" s="174" t="s">
        <v>300</v>
      </c>
      <c r="AC5" t="s">
        <v>10</v>
      </c>
      <c r="AD5" t="s">
        <v>10</v>
      </c>
      <c r="AE5" t="s">
        <v>8</v>
      </c>
      <c r="AI5" s="6" t="s">
        <v>771</v>
      </c>
      <c r="AJ5" s="4" t="s">
        <v>787</v>
      </c>
      <c r="AK5" s="4" t="s">
        <v>788</v>
      </c>
      <c r="AL5" s="4" t="s">
        <v>789</v>
      </c>
      <c r="AM5" s="4" t="s">
        <v>790</v>
      </c>
      <c r="AN5" s="4" t="s">
        <v>791</v>
      </c>
      <c r="AO5" s="4"/>
    </row>
    <row r="6" spans="2:42" ht="14.55" customHeight="1" x14ac:dyDescent="0.3">
      <c r="B6" t="s">
        <v>204</v>
      </c>
      <c r="C6" t="s">
        <v>263</v>
      </c>
      <c r="D6" t="s">
        <v>214</v>
      </c>
      <c r="E6" t="s">
        <v>222</v>
      </c>
      <c r="F6" t="s">
        <v>232</v>
      </c>
      <c r="G6" t="s">
        <v>242</v>
      </c>
      <c r="H6" t="s">
        <v>250</v>
      </c>
      <c r="M6" s="112">
        <v>0.2</v>
      </c>
      <c r="P6" t="s">
        <v>327</v>
      </c>
      <c r="Q6" t="s">
        <v>341</v>
      </c>
      <c r="R6" s="6" t="s">
        <v>347</v>
      </c>
      <c r="S6" t="s">
        <v>340</v>
      </c>
      <c r="T6" t="s">
        <v>341</v>
      </c>
      <c r="U6" t="s">
        <v>358</v>
      </c>
      <c r="V6" t="s">
        <v>341</v>
      </c>
      <c r="Y6" t="s">
        <v>410</v>
      </c>
      <c r="Z6" t="s">
        <v>10</v>
      </c>
      <c r="AA6" s="174" t="s">
        <v>293</v>
      </c>
      <c r="AB6" s="174" t="s">
        <v>301</v>
      </c>
      <c r="AC6" t="s">
        <v>309</v>
      </c>
      <c r="AD6" t="s">
        <v>313</v>
      </c>
      <c r="AE6" t="s">
        <v>10</v>
      </c>
      <c r="AI6" s="6" t="s">
        <v>772</v>
      </c>
      <c r="AJ6" s="4" t="s">
        <v>792</v>
      </c>
      <c r="AK6" s="4" t="s">
        <v>793</v>
      </c>
      <c r="AL6" s="4" t="s">
        <v>794</v>
      </c>
      <c r="AM6" s="4" t="s">
        <v>795</v>
      </c>
      <c r="AN6" s="4" t="s">
        <v>796</v>
      </c>
      <c r="AO6" s="4"/>
    </row>
    <row r="7" spans="2:42" ht="14.55" customHeight="1" x14ac:dyDescent="0.3">
      <c r="B7" t="s">
        <v>205</v>
      </c>
      <c r="C7" t="s">
        <v>209</v>
      </c>
      <c r="D7" t="s">
        <v>215</v>
      </c>
      <c r="E7" t="s">
        <v>223</v>
      </c>
      <c r="F7" t="s">
        <v>233</v>
      </c>
      <c r="G7" t="s">
        <v>243</v>
      </c>
      <c r="H7" t="s">
        <v>251</v>
      </c>
      <c r="M7" s="112">
        <v>0.25</v>
      </c>
      <c r="P7" t="s">
        <v>328</v>
      </c>
      <c r="Q7" t="s">
        <v>342</v>
      </c>
      <c r="R7" s="6" t="s">
        <v>348</v>
      </c>
      <c r="S7" t="s">
        <v>353</v>
      </c>
      <c r="T7" t="s">
        <v>358</v>
      </c>
      <c r="U7" t="s">
        <v>361</v>
      </c>
      <c r="V7" t="s">
        <v>363</v>
      </c>
      <c r="Y7" t="s">
        <v>335</v>
      </c>
      <c r="Z7" t="s">
        <v>12</v>
      </c>
      <c r="AA7" s="174" t="s">
        <v>10</v>
      </c>
      <c r="AB7" s="174" t="s">
        <v>302</v>
      </c>
      <c r="AC7" t="s">
        <v>310</v>
      </c>
      <c r="AD7" t="s">
        <v>314</v>
      </c>
      <c r="AE7" t="s">
        <v>875</v>
      </c>
      <c r="AI7" s="6" t="s">
        <v>773</v>
      </c>
      <c r="AJ7" s="4" t="s">
        <v>797</v>
      </c>
      <c r="AK7" s="4" t="s">
        <v>798</v>
      </c>
      <c r="AL7" s="4" t="s">
        <v>799</v>
      </c>
      <c r="AM7" s="4" t="s">
        <v>800</v>
      </c>
      <c r="AN7" s="4" t="s">
        <v>801</v>
      </c>
      <c r="AO7" s="4"/>
    </row>
    <row r="8" spans="2:42" ht="14.55" customHeight="1" x14ac:dyDescent="0.3">
      <c r="B8" t="s">
        <v>206</v>
      </c>
      <c r="C8" t="s">
        <v>210</v>
      </c>
      <c r="D8" t="s">
        <v>216</v>
      </c>
      <c r="E8" t="s">
        <v>224</v>
      </c>
      <c r="F8" t="s">
        <v>234</v>
      </c>
      <c r="G8" t="s">
        <v>244</v>
      </c>
      <c r="H8" t="s">
        <v>252</v>
      </c>
      <c r="M8" s="112">
        <v>0.3</v>
      </c>
      <c r="P8" t="s">
        <v>329</v>
      </c>
      <c r="Q8" t="s">
        <v>343</v>
      </c>
      <c r="R8" s="6" t="s">
        <v>349</v>
      </c>
      <c r="S8" t="s">
        <v>354</v>
      </c>
      <c r="T8" t="s">
        <v>359</v>
      </c>
      <c r="U8" s="6" t="s">
        <v>73</v>
      </c>
      <c r="V8" t="s">
        <v>364</v>
      </c>
      <c r="Y8" t="s">
        <v>336</v>
      </c>
      <c r="Z8" t="s">
        <v>289</v>
      </c>
      <c r="AA8" s="174" t="s">
        <v>295</v>
      </c>
      <c r="AB8" s="174" t="s">
        <v>303</v>
      </c>
      <c r="AC8" t="s">
        <v>311</v>
      </c>
      <c r="AD8" t="s">
        <v>314</v>
      </c>
      <c r="AE8" t="s">
        <v>873</v>
      </c>
      <c r="AI8" s="6" t="s">
        <v>774</v>
      </c>
      <c r="AJ8" s="377" t="s">
        <v>73</v>
      </c>
      <c r="AK8" s="4" t="s">
        <v>802</v>
      </c>
      <c r="AL8" s="4" t="s">
        <v>803</v>
      </c>
      <c r="AM8" s="4" t="s">
        <v>804</v>
      </c>
      <c r="AN8" s="4" t="s">
        <v>805</v>
      </c>
      <c r="AO8" s="4"/>
    </row>
    <row r="9" spans="2:42" ht="144" x14ac:dyDescent="0.3">
      <c r="B9" s="6" t="s">
        <v>73</v>
      </c>
      <c r="C9" t="s">
        <v>259</v>
      </c>
      <c r="D9" t="s">
        <v>217</v>
      </c>
      <c r="E9" t="s">
        <v>225</v>
      </c>
      <c r="F9" t="s">
        <v>235</v>
      </c>
      <c r="G9" t="s">
        <v>245</v>
      </c>
      <c r="H9" t="s">
        <v>253</v>
      </c>
      <c r="M9" t="s">
        <v>73</v>
      </c>
      <c r="P9" s="6" t="s">
        <v>330</v>
      </c>
      <c r="Q9" t="s">
        <v>344</v>
      </c>
      <c r="R9" s="6" t="s">
        <v>350</v>
      </c>
      <c r="S9" t="s">
        <v>355</v>
      </c>
      <c r="T9" s="6" t="s">
        <v>73</v>
      </c>
      <c r="V9" t="s">
        <v>365</v>
      </c>
      <c r="Y9" s="6" t="s">
        <v>337</v>
      </c>
      <c r="Z9" s="6" t="s">
        <v>73</v>
      </c>
      <c r="AA9" s="174" t="s">
        <v>296</v>
      </c>
      <c r="AB9" s="174" t="s">
        <v>304</v>
      </c>
      <c r="AC9" s="6" t="s">
        <v>73</v>
      </c>
      <c r="AD9" s="6" t="s">
        <v>73</v>
      </c>
      <c r="AE9" s="6" t="s">
        <v>874</v>
      </c>
      <c r="AI9" s="6" t="s">
        <v>73</v>
      </c>
      <c r="AJ9" s="4"/>
      <c r="AK9" s="4" t="s">
        <v>806</v>
      </c>
      <c r="AL9" s="4" t="s">
        <v>807</v>
      </c>
      <c r="AM9" s="4" t="s">
        <v>808</v>
      </c>
      <c r="AN9" s="4" t="s">
        <v>73</v>
      </c>
      <c r="AO9" s="4"/>
    </row>
    <row r="10" spans="2:42" ht="129.6" x14ac:dyDescent="0.3">
      <c r="C10" t="s">
        <v>260</v>
      </c>
      <c r="D10" t="s">
        <v>218</v>
      </c>
      <c r="E10" t="s">
        <v>226</v>
      </c>
      <c r="F10" t="s">
        <v>236</v>
      </c>
      <c r="G10" t="s">
        <v>246</v>
      </c>
      <c r="H10" s="145" t="s">
        <v>254</v>
      </c>
      <c r="Q10" t="s">
        <v>345</v>
      </c>
      <c r="R10" s="6" t="s">
        <v>338</v>
      </c>
      <c r="S10" t="s">
        <v>356</v>
      </c>
      <c r="V10" t="s">
        <v>827</v>
      </c>
      <c r="AA10" s="174" t="s">
        <v>297</v>
      </c>
      <c r="AB10" s="174" t="s">
        <v>263</v>
      </c>
      <c r="AE10" t="s">
        <v>14</v>
      </c>
      <c r="AJ10" s="4"/>
      <c r="AK10" s="4" t="s">
        <v>73</v>
      </c>
      <c r="AL10" s="4" t="s">
        <v>809</v>
      </c>
      <c r="AM10" s="4" t="s">
        <v>810</v>
      </c>
      <c r="AN10" s="4"/>
      <c r="AO10" s="4"/>
    </row>
    <row r="11" spans="2:42" ht="115.2" x14ac:dyDescent="0.3">
      <c r="C11" s="4" t="s">
        <v>261</v>
      </c>
      <c r="D11" t="s">
        <v>73</v>
      </c>
      <c r="E11" t="s">
        <v>227</v>
      </c>
      <c r="F11" t="s">
        <v>237</v>
      </c>
      <c r="G11" t="s">
        <v>73</v>
      </c>
      <c r="H11" s="145" t="s">
        <v>255</v>
      </c>
      <c r="Q11" s="6" t="s">
        <v>73</v>
      </c>
      <c r="R11" s="6" t="s">
        <v>73</v>
      </c>
      <c r="S11" s="6" t="s">
        <v>73</v>
      </c>
      <c r="V11" s="6" t="s">
        <v>877</v>
      </c>
      <c r="AA11" s="174" t="s">
        <v>298</v>
      </c>
      <c r="AB11" s="174" t="s">
        <v>226</v>
      </c>
      <c r="AE11" t="s">
        <v>876</v>
      </c>
      <c r="AK11" s="4"/>
      <c r="AL11" s="4" t="s">
        <v>811</v>
      </c>
      <c r="AM11" s="4" t="s">
        <v>73</v>
      </c>
    </row>
    <row r="12" spans="2:42" ht="100.8" x14ac:dyDescent="0.3">
      <c r="C12" s="146" t="s">
        <v>73</v>
      </c>
      <c r="D12" s="4"/>
      <c r="E12" t="s">
        <v>228</v>
      </c>
      <c r="F12" t="s">
        <v>238</v>
      </c>
      <c r="H12" s="145" t="s">
        <v>256</v>
      </c>
      <c r="R12" s="6"/>
      <c r="V12" s="6" t="s">
        <v>339</v>
      </c>
      <c r="AA12" s="6" t="s">
        <v>73</v>
      </c>
      <c r="AB12" s="174" t="s">
        <v>305</v>
      </c>
      <c r="AE12" s="6" t="s">
        <v>73</v>
      </c>
      <c r="AK12" s="4"/>
      <c r="AL12" s="378" t="s">
        <v>812</v>
      </c>
      <c r="AM12" s="4"/>
    </row>
    <row r="13" spans="2:42" ht="28.8" x14ac:dyDescent="0.3">
      <c r="E13" t="s">
        <v>73</v>
      </c>
      <c r="F13" t="s">
        <v>73</v>
      </c>
      <c r="H13" s="145" t="s">
        <v>257</v>
      </c>
      <c r="R13" s="6"/>
      <c r="V13" s="6" t="s">
        <v>878</v>
      </c>
      <c r="AB13" s="174" t="s">
        <v>306</v>
      </c>
      <c r="AL13" t="s">
        <v>73</v>
      </c>
    </row>
    <row r="14" spans="2:42" ht="28.8" x14ac:dyDescent="0.3">
      <c r="H14" t="s">
        <v>73</v>
      </c>
      <c r="R14" s="6"/>
      <c r="V14" s="6" t="s">
        <v>73</v>
      </c>
      <c r="AB14" s="174" t="s">
        <v>307</v>
      </c>
    </row>
    <row r="15" spans="2:42" ht="28.8" x14ac:dyDescent="0.3">
      <c r="R15" s="6"/>
      <c r="AB15" s="6" t="s">
        <v>73</v>
      </c>
    </row>
    <row r="16" spans="2:42" x14ac:dyDescent="0.3">
      <c r="R16" s="6"/>
    </row>
    <row r="17" spans="16:22" x14ac:dyDescent="0.3">
      <c r="R17" s="6"/>
    </row>
    <row r="19" spans="16:22" x14ac:dyDescent="0.3">
      <c r="R19" s="6"/>
    </row>
    <row r="22" spans="16:22" x14ac:dyDescent="0.3">
      <c r="V22" s="6"/>
    </row>
    <row r="26" spans="16:22" x14ac:dyDescent="0.3">
      <c r="P26" s="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R249"/>
  <sheetViews>
    <sheetView zoomScaleNormal="100" workbookViewId="0">
      <selection activeCell="S3" sqref="S3"/>
    </sheetView>
  </sheetViews>
  <sheetFormatPr defaultColWidth="8.77734375" defaultRowHeight="14.4" x14ac:dyDescent="0.3"/>
  <sheetData>
    <row r="1" spans="1:70" ht="20.100000000000001" customHeight="1" x14ac:dyDescent="0.3">
      <c r="A1" s="463" t="s">
        <v>872</v>
      </c>
      <c r="B1" s="464"/>
      <c r="C1" s="464"/>
      <c r="D1" s="464"/>
      <c r="E1" s="464"/>
      <c r="F1" s="464"/>
      <c r="G1" s="464"/>
      <c r="H1" s="464"/>
      <c r="I1" s="464"/>
      <c r="J1" s="464"/>
      <c r="K1" s="464"/>
      <c r="L1" s="464"/>
      <c r="M1" s="464"/>
      <c r="N1" s="464"/>
      <c r="O1" s="464"/>
      <c r="P1" s="464"/>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spans="1:70" ht="41.1" customHeight="1" x14ac:dyDescent="0.3">
      <c r="A2" s="464"/>
      <c r="B2" s="464"/>
      <c r="C2" s="464"/>
      <c r="D2" s="464"/>
      <c r="E2" s="464"/>
      <c r="F2" s="464"/>
      <c r="G2" s="464"/>
      <c r="H2" s="464"/>
      <c r="I2" s="464"/>
      <c r="J2" s="464"/>
      <c r="K2" s="464"/>
      <c r="L2" s="464"/>
      <c r="M2" s="464"/>
      <c r="N2" s="464"/>
      <c r="O2" s="464"/>
      <c r="P2" s="464"/>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row>
    <row r="3" spans="1:70" ht="45.75" customHeight="1" x14ac:dyDescent="0.3">
      <c r="A3" s="465" t="s">
        <v>871</v>
      </c>
      <c r="B3" s="466"/>
      <c r="C3" s="466"/>
      <c r="D3" s="466"/>
      <c r="E3" s="466"/>
      <c r="F3" s="466"/>
      <c r="G3" s="466"/>
      <c r="H3" s="466"/>
      <c r="I3" s="466"/>
      <c r="J3" s="466"/>
      <c r="K3" s="466"/>
      <c r="L3" s="466"/>
      <c r="M3" s="466"/>
      <c r="N3" s="466"/>
      <c r="O3" s="466"/>
      <c r="P3" s="467"/>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row>
    <row r="4" spans="1:70" ht="21.6" customHeight="1" x14ac:dyDescent="0.3">
      <c r="A4" s="468"/>
      <c r="B4" s="469"/>
      <c r="C4" s="469"/>
      <c r="D4" s="469"/>
      <c r="E4" s="469"/>
      <c r="F4" s="469"/>
      <c r="G4" s="469"/>
      <c r="H4" s="469"/>
      <c r="I4" s="469"/>
      <c r="J4" s="469"/>
      <c r="K4" s="469"/>
      <c r="L4" s="469"/>
      <c r="M4" s="469"/>
      <c r="N4" s="469"/>
      <c r="O4" s="469"/>
      <c r="P4" s="47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row>
    <row r="5" spans="1:70" ht="21.6" customHeight="1" x14ac:dyDescent="0.3">
      <c r="A5" s="468"/>
      <c r="B5" s="469"/>
      <c r="C5" s="469"/>
      <c r="D5" s="469"/>
      <c r="E5" s="469"/>
      <c r="F5" s="469"/>
      <c r="G5" s="469"/>
      <c r="H5" s="469"/>
      <c r="I5" s="469"/>
      <c r="J5" s="469"/>
      <c r="K5" s="469"/>
      <c r="L5" s="469"/>
      <c r="M5" s="469"/>
      <c r="N5" s="469"/>
      <c r="O5" s="469"/>
      <c r="P5" s="47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row>
    <row r="6" spans="1:70" ht="21.6" customHeight="1" x14ac:dyDescent="0.3">
      <c r="A6" s="468"/>
      <c r="B6" s="469"/>
      <c r="C6" s="469"/>
      <c r="D6" s="469"/>
      <c r="E6" s="469"/>
      <c r="F6" s="469"/>
      <c r="G6" s="469"/>
      <c r="H6" s="469"/>
      <c r="I6" s="469"/>
      <c r="J6" s="469"/>
      <c r="K6" s="469"/>
      <c r="L6" s="469"/>
      <c r="M6" s="469"/>
      <c r="N6" s="469"/>
      <c r="O6" s="469"/>
      <c r="P6" s="47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row>
    <row r="7" spans="1:70" ht="21.6" customHeight="1" x14ac:dyDescent="0.3">
      <c r="A7" s="468"/>
      <c r="B7" s="469"/>
      <c r="C7" s="469"/>
      <c r="D7" s="469"/>
      <c r="E7" s="469"/>
      <c r="F7" s="469"/>
      <c r="G7" s="469"/>
      <c r="H7" s="469"/>
      <c r="I7" s="469"/>
      <c r="J7" s="469"/>
      <c r="K7" s="469"/>
      <c r="L7" s="469"/>
      <c r="M7" s="469"/>
      <c r="N7" s="469"/>
      <c r="O7" s="469"/>
      <c r="P7" s="47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row>
    <row r="8" spans="1:70" ht="21.6" customHeight="1" x14ac:dyDescent="0.3">
      <c r="A8" s="468"/>
      <c r="B8" s="469"/>
      <c r="C8" s="469"/>
      <c r="D8" s="469"/>
      <c r="E8" s="469"/>
      <c r="F8" s="469"/>
      <c r="G8" s="469"/>
      <c r="H8" s="469"/>
      <c r="I8" s="469"/>
      <c r="J8" s="469"/>
      <c r="K8" s="469"/>
      <c r="L8" s="469"/>
      <c r="M8" s="469"/>
      <c r="N8" s="469"/>
      <c r="O8" s="469"/>
      <c r="P8" s="47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row>
    <row r="9" spans="1:70" ht="42.6" customHeight="1" x14ac:dyDescent="0.3">
      <c r="A9" s="468"/>
      <c r="B9" s="469"/>
      <c r="C9" s="469"/>
      <c r="D9" s="469"/>
      <c r="E9" s="469"/>
      <c r="F9" s="469"/>
      <c r="G9" s="469"/>
      <c r="H9" s="469"/>
      <c r="I9" s="469"/>
      <c r="J9" s="469"/>
      <c r="K9" s="469"/>
      <c r="L9" s="469"/>
      <c r="M9" s="469"/>
      <c r="N9" s="469"/>
      <c r="O9" s="469"/>
      <c r="P9" s="47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row>
    <row r="10" spans="1:70" ht="110.25" customHeight="1" x14ac:dyDescent="0.3">
      <c r="A10" s="471"/>
      <c r="B10" s="472"/>
      <c r="C10" s="472"/>
      <c r="D10" s="472"/>
      <c r="E10" s="472"/>
      <c r="F10" s="472"/>
      <c r="G10" s="472"/>
      <c r="H10" s="472"/>
      <c r="I10" s="472"/>
      <c r="J10" s="472"/>
      <c r="K10" s="472"/>
      <c r="L10" s="472"/>
      <c r="M10" s="472"/>
      <c r="N10" s="472"/>
      <c r="O10" s="472"/>
      <c r="P10" s="473"/>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row>
    <row r="11" spans="1:70" ht="110.1" customHeight="1" x14ac:dyDescent="0.3">
      <c r="A11" s="474" t="s">
        <v>850</v>
      </c>
      <c r="B11" s="475"/>
      <c r="C11" s="475"/>
      <c r="D11" s="475"/>
      <c r="E11" s="475"/>
      <c r="F11" s="475"/>
      <c r="G11" s="475"/>
      <c r="H11" s="475"/>
      <c r="I11" s="475"/>
      <c r="J11" s="475"/>
      <c r="K11" s="475"/>
      <c r="L11" s="475"/>
      <c r="M11" s="475"/>
      <c r="N11" s="475"/>
      <c r="O11" s="475"/>
      <c r="P11" s="476"/>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row>
    <row r="12" spans="1:70" ht="23.55" customHeight="1" x14ac:dyDescent="0.3">
      <c r="A12" s="418" t="s">
        <v>851</v>
      </c>
      <c r="B12" s="419"/>
      <c r="C12" s="419"/>
      <c r="D12" s="419"/>
      <c r="E12" s="419"/>
      <c r="F12" s="419"/>
      <c r="G12" s="419"/>
      <c r="H12" s="419"/>
      <c r="I12" s="419"/>
      <c r="J12" s="419"/>
      <c r="K12" s="419"/>
      <c r="L12" s="419"/>
      <c r="M12" s="419"/>
      <c r="N12" s="419"/>
      <c r="O12" s="419"/>
      <c r="P12" s="4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row>
    <row r="13" spans="1:70" ht="23.55" customHeight="1" x14ac:dyDescent="0.3">
      <c r="A13" s="421"/>
      <c r="B13" s="422"/>
      <c r="C13" s="422"/>
      <c r="D13" s="422"/>
      <c r="E13" s="422"/>
      <c r="F13" s="422"/>
      <c r="G13" s="422"/>
      <c r="H13" s="422"/>
      <c r="I13" s="422"/>
      <c r="J13" s="422"/>
      <c r="K13" s="422"/>
      <c r="L13" s="422"/>
      <c r="M13" s="422"/>
      <c r="N13" s="422"/>
      <c r="O13" s="422"/>
      <c r="P13" s="423"/>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row>
    <row r="14" spans="1:70" ht="23.55" customHeight="1" x14ac:dyDescent="0.3">
      <c r="A14" s="421"/>
      <c r="B14" s="422"/>
      <c r="C14" s="422"/>
      <c r="D14" s="422"/>
      <c r="E14" s="422"/>
      <c r="F14" s="422"/>
      <c r="G14" s="422"/>
      <c r="H14" s="422"/>
      <c r="I14" s="422"/>
      <c r="J14" s="422"/>
      <c r="K14" s="422"/>
      <c r="L14" s="422"/>
      <c r="M14" s="422"/>
      <c r="N14" s="422"/>
      <c r="O14" s="422"/>
      <c r="P14" s="423"/>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row>
    <row r="15" spans="1:70" ht="23.55" customHeight="1" x14ac:dyDescent="0.3">
      <c r="A15" s="421"/>
      <c r="B15" s="422"/>
      <c r="C15" s="422"/>
      <c r="D15" s="422"/>
      <c r="E15" s="422"/>
      <c r="F15" s="422"/>
      <c r="G15" s="422"/>
      <c r="H15" s="422"/>
      <c r="I15" s="422"/>
      <c r="J15" s="422"/>
      <c r="K15" s="422"/>
      <c r="L15" s="422"/>
      <c r="M15" s="422"/>
      <c r="N15" s="422"/>
      <c r="O15" s="422"/>
      <c r="P15" s="423"/>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row>
    <row r="16" spans="1:70" ht="23.55" customHeight="1" x14ac:dyDescent="0.3">
      <c r="A16" s="421"/>
      <c r="B16" s="422"/>
      <c r="C16" s="422"/>
      <c r="D16" s="422"/>
      <c r="E16" s="422"/>
      <c r="F16" s="422"/>
      <c r="G16" s="422"/>
      <c r="H16" s="422"/>
      <c r="I16" s="422"/>
      <c r="J16" s="422"/>
      <c r="K16" s="422"/>
      <c r="L16" s="422"/>
      <c r="M16" s="422"/>
      <c r="N16" s="422"/>
      <c r="O16" s="422"/>
      <c r="P16" s="423"/>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row>
    <row r="17" spans="1:70" ht="48.6" customHeight="1" x14ac:dyDescent="0.3">
      <c r="A17" s="421"/>
      <c r="B17" s="422"/>
      <c r="C17" s="422"/>
      <c r="D17" s="422"/>
      <c r="E17" s="422"/>
      <c r="F17" s="422"/>
      <c r="G17" s="422"/>
      <c r="H17" s="422"/>
      <c r="I17" s="422"/>
      <c r="J17" s="422"/>
      <c r="K17" s="422"/>
      <c r="L17" s="422"/>
      <c r="M17" s="422"/>
      <c r="N17" s="422"/>
      <c r="O17" s="422"/>
      <c r="P17" s="423"/>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row>
    <row r="18" spans="1:70" ht="58.05" customHeight="1" x14ac:dyDescent="0.3">
      <c r="A18" s="424" t="s">
        <v>849</v>
      </c>
      <c r="B18" s="425"/>
      <c r="C18" s="425"/>
      <c r="D18" s="425"/>
      <c r="E18" s="425"/>
      <c r="F18" s="425"/>
      <c r="G18" s="425"/>
      <c r="H18" s="425"/>
      <c r="I18" s="425"/>
      <c r="J18" s="425"/>
      <c r="K18" s="425"/>
      <c r="L18" s="425"/>
      <c r="M18" s="425"/>
      <c r="N18" s="425"/>
      <c r="O18" s="425"/>
      <c r="P18" s="426"/>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row>
    <row r="19" spans="1:70" ht="23.55" customHeight="1" x14ac:dyDescent="0.3">
      <c r="A19" s="428" t="s">
        <v>852</v>
      </c>
      <c r="B19" s="429"/>
      <c r="C19" s="429"/>
      <c r="D19" s="429"/>
      <c r="E19" s="429"/>
      <c r="F19" s="429"/>
      <c r="G19" s="429"/>
      <c r="H19" s="429"/>
      <c r="I19" s="429"/>
      <c r="J19" s="429"/>
      <c r="K19" s="429"/>
      <c r="L19" s="429"/>
      <c r="M19" s="429"/>
      <c r="N19" s="429"/>
      <c r="O19" s="429"/>
      <c r="P19" s="429"/>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row>
    <row r="20" spans="1:70" ht="23.55" customHeight="1" x14ac:dyDescent="0.3">
      <c r="A20" s="429"/>
      <c r="B20" s="429"/>
      <c r="C20" s="429"/>
      <c r="D20" s="429"/>
      <c r="E20" s="429"/>
      <c r="F20" s="429"/>
      <c r="G20" s="429"/>
      <c r="H20" s="429"/>
      <c r="I20" s="429"/>
      <c r="J20" s="429"/>
      <c r="K20" s="429"/>
      <c r="L20" s="429"/>
      <c r="M20" s="429"/>
      <c r="N20" s="429"/>
      <c r="O20" s="429"/>
      <c r="P20" s="429"/>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row>
    <row r="21" spans="1:70" ht="23.55" customHeight="1" x14ac:dyDescent="0.3">
      <c r="A21" s="429"/>
      <c r="B21" s="429"/>
      <c r="C21" s="429"/>
      <c r="D21" s="429"/>
      <c r="E21" s="429"/>
      <c r="F21" s="429"/>
      <c r="G21" s="429"/>
      <c r="H21" s="429"/>
      <c r="I21" s="429"/>
      <c r="J21" s="429"/>
      <c r="K21" s="429"/>
      <c r="L21" s="429"/>
      <c r="M21" s="429"/>
      <c r="N21" s="429"/>
      <c r="O21" s="429"/>
      <c r="P21" s="429"/>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row>
    <row r="22" spans="1:70" ht="23.55" customHeight="1" x14ac:dyDescent="0.3">
      <c r="A22" s="429"/>
      <c r="B22" s="429"/>
      <c r="C22" s="429"/>
      <c r="D22" s="429"/>
      <c r="E22" s="429"/>
      <c r="F22" s="429"/>
      <c r="G22" s="429"/>
      <c r="H22" s="429"/>
      <c r="I22" s="429"/>
      <c r="J22" s="429"/>
      <c r="K22" s="429"/>
      <c r="L22" s="429"/>
      <c r="M22" s="429"/>
      <c r="N22" s="429"/>
      <c r="O22" s="429"/>
      <c r="P22" s="429"/>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row>
    <row r="23" spans="1:70" ht="51" customHeight="1" x14ac:dyDescent="0.3">
      <c r="A23" s="429"/>
      <c r="B23" s="429"/>
      <c r="C23" s="429"/>
      <c r="D23" s="429"/>
      <c r="E23" s="429"/>
      <c r="F23" s="429"/>
      <c r="G23" s="429"/>
      <c r="H23" s="429"/>
      <c r="I23" s="429"/>
      <c r="J23" s="429"/>
      <c r="K23" s="429"/>
      <c r="L23" s="429"/>
      <c r="M23" s="429"/>
      <c r="N23" s="429"/>
      <c r="O23" s="429"/>
      <c r="P23" s="429"/>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row>
    <row r="24" spans="1:70" ht="23.55" customHeight="1" x14ac:dyDescent="0.3">
      <c r="A24" s="428" t="s">
        <v>853</v>
      </c>
      <c r="B24" s="429"/>
      <c r="C24" s="429"/>
      <c r="D24" s="429"/>
      <c r="E24" s="429"/>
      <c r="F24" s="429"/>
      <c r="G24" s="429"/>
      <c r="H24" s="429"/>
      <c r="I24" s="429"/>
      <c r="J24" s="429"/>
      <c r="K24" s="429"/>
      <c r="L24" s="429"/>
      <c r="M24" s="429"/>
      <c r="N24" s="429"/>
      <c r="O24" s="429"/>
      <c r="P24" s="429"/>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row>
    <row r="25" spans="1:70" ht="23.55" customHeight="1" x14ac:dyDescent="0.3">
      <c r="A25" s="429"/>
      <c r="B25" s="429"/>
      <c r="C25" s="429"/>
      <c r="D25" s="429"/>
      <c r="E25" s="429"/>
      <c r="F25" s="429"/>
      <c r="G25" s="429"/>
      <c r="H25" s="429"/>
      <c r="I25" s="429"/>
      <c r="J25" s="429"/>
      <c r="K25" s="429"/>
      <c r="L25" s="429"/>
      <c r="M25" s="429"/>
      <c r="N25" s="429"/>
      <c r="O25" s="429"/>
      <c r="P25" s="429"/>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row>
    <row r="26" spans="1:70" ht="23.55" customHeight="1" x14ac:dyDescent="0.3">
      <c r="A26" s="429"/>
      <c r="B26" s="429"/>
      <c r="C26" s="429"/>
      <c r="D26" s="429"/>
      <c r="E26" s="429"/>
      <c r="F26" s="429"/>
      <c r="G26" s="429"/>
      <c r="H26" s="429"/>
      <c r="I26" s="429"/>
      <c r="J26" s="429"/>
      <c r="K26" s="429"/>
      <c r="L26" s="429"/>
      <c r="M26" s="429"/>
      <c r="N26" s="429"/>
      <c r="O26" s="429"/>
      <c r="P26" s="429"/>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row>
    <row r="27" spans="1:70" ht="23.55" customHeight="1" x14ac:dyDescent="0.3">
      <c r="A27" s="429"/>
      <c r="B27" s="429"/>
      <c r="C27" s="429"/>
      <c r="D27" s="429"/>
      <c r="E27" s="429"/>
      <c r="F27" s="429"/>
      <c r="G27" s="429"/>
      <c r="H27" s="429"/>
      <c r="I27" s="429"/>
      <c r="J27" s="429"/>
      <c r="K27" s="429"/>
      <c r="L27" s="429"/>
      <c r="M27" s="429"/>
      <c r="N27" s="429"/>
      <c r="O27" s="429"/>
      <c r="P27" s="429"/>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row>
    <row r="28" spans="1:70" ht="47.1" customHeight="1" x14ac:dyDescent="0.3">
      <c r="A28" s="429"/>
      <c r="B28" s="429"/>
      <c r="C28" s="429"/>
      <c r="D28" s="429"/>
      <c r="E28" s="429"/>
      <c r="F28" s="429"/>
      <c r="G28" s="429"/>
      <c r="H28" s="429"/>
      <c r="I28" s="429"/>
      <c r="J28" s="429"/>
      <c r="K28" s="429"/>
      <c r="L28" s="429"/>
      <c r="M28" s="429"/>
      <c r="N28" s="429"/>
      <c r="O28" s="429"/>
      <c r="P28" s="429"/>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row>
    <row r="29" spans="1:70" ht="333.6" customHeight="1" x14ac:dyDescent="0.3">
      <c r="A29" s="140"/>
      <c r="B29" s="141"/>
      <c r="C29" s="141"/>
      <c r="D29" s="141"/>
      <c r="E29" s="141"/>
      <c r="F29" s="141"/>
      <c r="G29" s="141"/>
      <c r="H29" s="141"/>
      <c r="I29" s="141"/>
      <c r="J29" s="141"/>
      <c r="K29" s="141"/>
      <c r="L29" s="141"/>
      <c r="M29" s="141"/>
      <c r="N29" s="141"/>
      <c r="O29" s="141"/>
      <c r="P29" s="142"/>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row>
    <row r="30" spans="1:70" ht="25.05" customHeight="1" x14ac:dyDescent="0.3">
      <c r="A30" s="428" t="s">
        <v>854</v>
      </c>
      <c r="B30" s="428"/>
      <c r="C30" s="428"/>
      <c r="D30" s="428"/>
      <c r="E30" s="428"/>
      <c r="F30" s="428"/>
      <c r="G30" s="428"/>
      <c r="H30" s="428"/>
      <c r="I30" s="428"/>
      <c r="J30" s="428"/>
      <c r="K30" s="428"/>
      <c r="L30" s="428"/>
      <c r="M30" s="428"/>
      <c r="N30" s="428"/>
      <c r="O30" s="428"/>
      <c r="P30" s="428"/>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row>
    <row r="31" spans="1:70" ht="25.05" customHeight="1" x14ac:dyDescent="0.3">
      <c r="A31" s="428"/>
      <c r="B31" s="428"/>
      <c r="C31" s="428"/>
      <c r="D31" s="428"/>
      <c r="E31" s="428"/>
      <c r="F31" s="428"/>
      <c r="G31" s="428"/>
      <c r="H31" s="428"/>
      <c r="I31" s="428"/>
      <c r="J31" s="428"/>
      <c r="K31" s="428"/>
      <c r="L31" s="428"/>
      <c r="M31" s="428"/>
      <c r="N31" s="428"/>
      <c r="O31" s="428"/>
      <c r="P31" s="428"/>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row>
    <row r="32" spans="1:70" ht="25.05" customHeight="1" x14ac:dyDescent="0.3">
      <c r="A32" s="428"/>
      <c r="B32" s="428"/>
      <c r="C32" s="428"/>
      <c r="D32" s="428"/>
      <c r="E32" s="428"/>
      <c r="F32" s="428"/>
      <c r="G32" s="428"/>
      <c r="H32" s="428"/>
      <c r="I32" s="428"/>
      <c r="J32" s="428"/>
      <c r="K32" s="428"/>
      <c r="L32" s="428"/>
      <c r="M32" s="428"/>
      <c r="N32" s="428"/>
      <c r="O32" s="428"/>
      <c r="P32" s="428"/>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row>
    <row r="33" spans="1:70" ht="25.05" customHeight="1" x14ac:dyDescent="0.3">
      <c r="A33" s="428"/>
      <c r="B33" s="428"/>
      <c r="C33" s="428"/>
      <c r="D33" s="428"/>
      <c r="E33" s="428"/>
      <c r="F33" s="428"/>
      <c r="G33" s="428"/>
      <c r="H33" s="428"/>
      <c r="I33" s="428"/>
      <c r="J33" s="428"/>
      <c r="K33" s="428"/>
      <c r="L33" s="428"/>
      <c r="M33" s="428"/>
      <c r="N33" s="428"/>
      <c r="O33" s="428"/>
      <c r="P33" s="428"/>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row>
    <row r="34" spans="1:70" ht="131.25" customHeight="1" x14ac:dyDescent="0.3">
      <c r="A34" s="428"/>
      <c r="B34" s="428"/>
      <c r="C34" s="428"/>
      <c r="D34" s="428"/>
      <c r="E34" s="428"/>
      <c r="F34" s="428"/>
      <c r="G34" s="428"/>
      <c r="H34" s="428"/>
      <c r="I34" s="428"/>
      <c r="J34" s="428"/>
      <c r="K34" s="428"/>
      <c r="L34" s="428"/>
      <c r="M34" s="428"/>
      <c r="N34" s="428"/>
      <c r="O34" s="428"/>
      <c r="P34" s="428"/>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row>
    <row r="35" spans="1:70" ht="324" customHeight="1" x14ac:dyDescent="0.3">
      <c r="A35" s="276"/>
      <c r="B35" s="143"/>
      <c r="C35" s="143"/>
      <c r="D35" s="143"/>
      <c r="E35" s="143"/>
      <c r="F35" s="143"/>
      <c r="G35" s="143"/>
      <c r="H35" s="143"/>
      <c r="I35" s="143"/>
      <c r="J35" s="143"/>
      <c r="K35" s="143"/>
      <c r="L35" s="143"/>
      <c r="M35" s="143"/>
      <c r="N35" s="143"/>
      <c r="O35" s="143"/>
      <c r="P35" s="144"/>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row>
    <row r="36" spans="1:70" ht="25.05" customHeight="1" x14ac:dyDescent="0.3">
      <c r="A36" s="428" t="s">
        <v>855</v>
      </c>
      <c r="B36" s="429"/>
      <c r="C36" s="429"/>
      <c r="D36" s="429"/>
      <c r="E36" s="429"/>
      <c r="F36" s="429"/>
      <c r="G36" s="429"/>
      <c r="H36" s="429"/>
      <c r="I36" s="429"/>
      <c r="J36" s="429"/>
      <c r="K36" s="429"/>
      <c r="L36" s="429"/>
      <c r="M36" s="429"/>
      <c r="N36" s="429"/>
      <c r="O36" s="429"/>
      <c r="P36" s="429"/>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row>
    <row r="37" spans="1:70" ht="25.05" customHeight="1" x14ac:dyDescent="0.3">
      <c r="A37" s="429"/>
      <c r="B37" s="429"/>
      <c r="C37" s="429"/>
      <c r="D37" s="429"/>
      <c r="E37" s="429"/>
      <c r="F37" s="429"/>
      <c r="G37" s="429"/>
      <c r="H37" s="429"/>
      <c r="I37" s="429"/>
      <c r="J37" s="429"/>
      <c r="K37" s="429"/>
      <c r="L37" s="429"/>
      <c r="M37" s="429"/>
      <c r="N37" s="429"/>
      <c r="O37" s="429"/>
      <c r="P37" s="429"/>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row>
    <row r="38" spans="1:70" ht="25.05" customHeight="1" x14ac:dyDescent="0.3">
      <c r="A38" s="429"/>
      <c r="B38" s="429"/>
      <c r="C38" s="429"/>
      <c r="D38" s="429"/>
      <c r="E38" s="429"/>
      <c r="F38" s="429"/>
      <c r="G38" s="429"/>
      <c r="H38" s="429"/>
      <c r="I38" s="429"/>
      <c r="J38" s="429"/>
      <c r="K38" s="429"/>
      <c r="L38" s="429"/>
      <c r="M38" s="429"/>
      <c r="N38" s="429"/>
      <c r="O38" s="429"/>
      <c r="P38" s="429"/>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row>
    <row r="39" spans="1:70" ht="25.05" customHeight="1" x14ac:dyDescent="0.3">
      <c r="A39" s="429"/>
      <c r="B39" s="429"/>
      <c r="C39" s="429"/>
      <c r="D39" s="429"/>
      <c r="E39" s="429"/>
      <c r="F39" s="429"/>
      <c r="G39" s="429"/>
      <c r="H39" s="429"/>
      <c r="I39" s="429"/>
      <c r="J39" s="429"/>
      <c r="K39" s="429"/>
      <c r="L39" s="429"/>
      <c r="M39" s="429"/>
      <c r="N39" s="429"/>
      <c r="O39" s="429"/>
      <c r="P39" s="429"/>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row>
    <row r="40" spans="1:70" ht="91.05" customHeight="1" x14ac:dyDescent="0.3">
      <c r="A40" s="429"/>
      <c r="B40" s="429"/>
      <c r="C40" s="429"/>
      <c r="D40" s="429"/>
      <c r="E40" s="429"/>
      <c r="F40" s="429"/>
      <c r="G40" s="429"/>
      <c r="H40" s="429"/>
      <c r="I40" s="429"/>
      <c r="J40" s="429"/>
      <c r="K40" s="429"/>
      <c r="L40" s="429"/>
      <c r="M40" s="429"/>
      <c r="N40" s="429"/>
      <c r="O40" s="429"/>
      <c r="P40" s="429"/>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row>
    <row r="41" spans="1:70" ht="25.05" customHeight="1" x14ac:dyDescent="0.3">
      <c r="A41" s="428" t="s">
        <v>856</v>
      </c>
      <c r="B41" s="429"/>
      <c r="C41" s="429"/>
      <c r="D41" s="429"/>
      <c r="E41" s="429"/>
      <c r="F41" s="429"/>
      <c r="G41" s="429"/>
      <c r="H41" s="429"/>
      <c r="I41" s="429"/>
      <c r="J41" s="429"/>
      <c r="K41" s="429"/>
      <c r="L41" s="429"/>
      <c r="M41" s="429"/>
      <c r="N41" s="429"/>
      <c r="O41" s="429"/>
      <c r="P41" s="429"/>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row>
    <row r="42" spans="1:70" ht="25.05" customHeight="1" x14ac:dyDescent="0.3">
      <c r="A42" s="429"/>
      <c r="B42" s="429"/>
      <c r="C42" s="429"/>
      <c r="D42" s="429"/>
      <c r="E42" s="429"/>
      <c r="F42" s="429"/>
      <c r="G42" s="429"/>
      <c r="H42" s="429"/>
      <c r="I42" s="429"/>
      <c r="J42" s="429"/>
      <c r="K42" s="429"/>
      <c r="L42" s="429"/>
      <c r="M42" s="429"/>
      <c r="N42" s="429"/>
      <c r="O42" s="429"/>
      <c r="P42" s="429"/>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row>
    <row r="43" spans="1:70" ht="25.05" customHeight="1" x14ac:dyDescent="0.3">
      <c r="A43" s="429"/>
      <c r="B43" s="429"/>
      <c r="C43" s="429"/>
      <c r="D43" s="429"/>
      <c r="E43" s="429"/>
      <c r="F43" s="429"/>
      <c r="G43" s="429"/>
      <c r="H43" s="429"/>
      <c r="I43" s="429"/>
      <c r="J43" s="429"/>
      <c r="K43" s="429"/>
      <c r="L43" s="429"/>
      <c r="M43" s="429"/>
      <c r="N43" s="429"/>
      <c r="O43" s="429"/>
      <c r="P43" s="429"/>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row>
    <row r="44" spans="1:70" ht="25.05" customHeight="1" x14ac:dyDescent="0.3">
      <c r="A44" s="429"/>
      <c r="B44" s="429"/>
      <c r="C44" s="429"/>
      <c r="D44" s="429"/>
      <c r="E44" s="429"/>
      <c r="F44" s="429"/>
      <c r="G44" s="429"/>
      <c r="H44" s="429"/>
      <c r="I44" s="429"/>
      <c r="J44" s="429"/>
      <c r="K44" s="429"/>
      <c r="L44" s="429"/>
      <c r="M44" s="429"/>
      <c r="N44" s="429"/>
      <c r="O44" s="429"/>
      <c r="P44" s="429"/>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row>
    <row r="45" spans="1:70" ht="190.5" customHeight="1" x14ac:dyDescent="0.3">
      <c r="A45" s="429"/>
      <c r="B45" s="429"/>
      <c r="C45" s="429"/>
      <c r="D45" s="429"/>
      <c r="E45" s="429"/>
      <c r="F45" s="429"/>
      <c r="G45" s="429"/>
      <c r="H45" s="429"/>
      <c r="I45" s="429"/>
      <c r="J45" s="429"/>
      <c r="K45" s="429"/>
      <c r="L45" s="429"/>
      <c r="M45" s="429"/>
      <c r="N45" s="429"/>
      <c r="O45" s="429"/>
      <c r="P45" s="429"/>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row>
    <row r="46" spans="1:70" ht="34.5" customHeight="1" x14ac:dyDescent="0.3">
      <c r="A46" s="427"/>
      <c r="B46" s="427"/>
      <c r="C46" s="427"/>
      <c r="D46" s="427"/>
      <c r="E46" s="427"/>
      <c r="F46" s="427"/>
      <c r="G46" s="427"/>
      <c r="H46" s="427"/>
      <c r="I46" s="427"/>
      <c r="J46" s="427"/>
      <c r="K46" s="427"/>
      <c r="L46" s="427"/>
      <c r="M46" s="427"/>
      <c r="N46" s="427"/>
      <c r="O46" s="427"/>
      <c r="P46" s="427"/>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row>
    <row r="47" spans="1:70" ht="34.5" customHeight="1" x14ac:dyDescent="0.3">
      <c r="A47" s="427"/>
      <c r="B47" s="427"/>
      <c r="C47" s="427"/>
      <c r="D47" s="427"/>
      <c r="E47" s="427"/>
      <c r="F47" s="427"/>
      <c r="G47" s="427"/>
      <c r="H47" s="427"/>
      <c r="I47" s="427"/>
      <c r="J47" s="427"/>
      <c r="K47" s="427"/>
      <c r="L47" s="427"/>
      <c r="M47" s="427"/>
      <c r="N47" s="427"/>
      <c r="O47" s="427"/>
      <c r="P47" s="427"/>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row>
    <row r="48" spans="1:70" ht="34.5" customHeight="1" x14ac:dyDescent="0.3">
      <c r="A48" s="427"/>
      <c r="B48" s="427"/>
      <c r="C48" s="427"/>
      <c r="D48" s="427"/>
      <c r="E48" s="427"/>
      <c r="F48" s="427"/>
      <c r="G48" s="427"/>
      <c r="H48" s="427"/>
      <c r="I48" s="427"/>
      <c r="J48" s="427"/>
      <c r="K48" s="427"/>
      <c r="L48" s="427"/>
      <c r="M48" s="427"/>
      <c r="N48" s="427"/>
      <c r="O48" s="427"/>
      <c r="P48" s="427"/>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row>
    <row r="49" spans="1:70" ht="34.5" customHeight="1" x14ac:dyDescent="0.3">
      <c r="A49" s="427"/>
      <c r="B49" s="427"/>
      <c r="C49" s="427"/>
      <c r="D49" s="427"/>
      <c r="E49" s="427"/>
      <c r="F49" s="427"/>
      <c r="G49" s="427"/>
      <c r="H49" s="427"/>
      <c r="I49" s="427"/>
      <c r="J49" s="427"/>
      <c r="K49" s="427"/>
      <c r="L49" s="427"/>
      <c r="M49" s="427"/>
      <c r="N49" s="427"/>
      <c r="O49" s="427"/>
      <c r="P49" s="427"/>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row>
    <row r="50" spans="1:70" ht="34.5" customHeight="1" x14ac:dyDescent="0.3">
      <c r="A50" s="427"/>
      <c r="B50" s="427"/>
      <c r="C50" s="427"/>
      <c r="D50" s="427"/>
      <c r="E50" s="427"/>
      <c r="F50" s="427"/>
      <c r="G50" s="427"/>
      <c r="H50" s="427"/>
      <c r="I50" s="427"/>
      <c r="J50" s="427"/>
      <c r="K50" s="427"/>
      <c r="L50" s="427"/>
      <c r="M50" s="427"/>
      <c r="N50" s="427"/>
      <c r="O50" s="427"/>
      <c r="P50" s="427"/>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row>
    <row r="51" spans="1:70" ht="137.55000000000001" customHeight="1" x14ac:dyDescent="0.3">
      <c r="A51" s="427"/>
      <c r="B51" s="427"/>
      <c r="C51" s="427"/>
      <c r="D51" s="427"/>
      <c r="E51" s="427"/>
      <c r="F51" s="427"/>
      <c r="G51" s="427"/>
      <c r="H51" s="427"/>
      <c r="I51" s="427"/>
      <c r="J51" s="427"/>
      <c r="K51" s="427"/>
      <c r="L51" s="427"/>
      <c r="M51" s="427"/>
      <c r="N51" s="427"/>
      <c r="O51" s="427"/>
      <c r="P51" s="427"/>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row>
    <row r="52" spans="1:70" ht="28.05" customHeight="1" x14ac:dyDescent="0.3">
      <c r="A52" s="428" t="s">
        <v>857</v>
      </c>
      <c r="B52" s="429"/>
      <c r="C52" s="429"/>
      <c r="D52" s="429"/>
      <c r="E52" s="429"/>
      <c r="F52" s="429"/>
      <c r="G52" s="429"/>
      <c r="H52" s="429"/>
      <c r="I52" s="429"/>
      <c r="J52" s="429"/>
      <c r="K52" s="429"/>
      <c r="L52" s="429"/>
      <c r="M52" s="429"/>
      <c r="N52" s="429"/>
      <c r="O52" s="429"/>
      <c r="P52" s="429"/>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row>
    <row r="53" spans="1:70" ht="28.05" customHeight="1" x14ac:dyDescent="0.3">
      <c r="A53" s="429"/>
      <c r="B53" s="429"/>
      <c r="C53" s="429"/>
      <c r="D53" s="429"/>
      <c r="E53" s="429"/>
      <c r="F53" s="429"/>
      <c r="G53" s="429"/>
      <c r="H53" s="429"/>
      <c r="I53" s="429"/>
      <c r="J53" s="429"/>
      <c r="K53" s="429"/>
      <c r="L53" s="429"/>
      <c r="M53" s="429"/>
      <c r="N53" s="429"/>
      <c r="O53" s="429"/>
      <c r="P53" s="429"/>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row>
    <row r="54" spans="1:70" ht="28.05" customHeight="1" x14ac:dyDescent="0.3">
      <c r="A54" s="429"/>
      <c r="B54" s="429"/>
      <c r="C54" s="429"/>
      <c r="D54" s="429"/>
      <c r="E54" s="429"/>
      <c r="F54" s="429"/>
      <c r="G54" s="429"/>
      <c r="H54" s="429"/>
      <c r="I54" s="429"/>
      <c r="J54" s="429"/>
      <c r="K54" s="429"/>
      <c r="L54" s="429"/>
      <c r="M54" s="429"/>
      <c r="N54" s="429"/>
      <c r="O54" s="429"/>
      <c r="P54" s="429"/>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row>
    <row r="55" spans="1:70" ht="28.05" customHeight="1" x14ac:dyDescent="0.3">
      <c r="A55" s="429"/>
      <c r="B55" s="429"/>
      <c r="C55" s="429"/>
      <c r="D55" s="429"/>
      <c r="E55" s="429"/>
      <c r="F55" s="429"/>
      <c r="G55" s="429"/>
      <c r="H55" s="429"/>
      <c r="I55" s="429"/>
      <c r="J55" s="429"/>
      <c r="K55" s="429"/>
      <c r="L55" s="429"/>
      <c r="M55" s="429"/>
      <c r="N55" s="429"/>
      <c r="O55" s="429"/>
      <c r="P55" s="429"/>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row>
    <row r="56" spans="1:70" ht="28.05" customHeight="1" x14ac:dyDescent="0.3">
      <c r="A56" s="429"/>
      <c r="B56" s="429"/>
      <c r="C56" s="429"/>
      <c r="D56" s="429"/>
      <c r="E56" s="429"/>
      <c r="F56" s="429"/>
      <c r="G56" s="429"/>
      <c r="H56" s="429"/>
      <c r="I56" s="429"/>
      <c r="J56" s="429"/>
      <c r="K56" s="429"/>
      <c r="L56" s="429"/>
      <c r="M56" s="429"/>
      <c r="N56" s="429"/>
      <c r="O56" s="429"/>
      <c r="P56" s="429"/>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row>
    <row r="57" spans="1:70" ht="28.05" customHeight="1" x14ac:dyDescent="0.3">
      <c r="A57" s="429"/>
      <c r="B57" s="429"/>
      <c r="C57" s="429"/>
      <c r="D57" s="429"/>
      <c r="E57" s="429"/>
      <c r="F57" s="429"/>
      <c r="G57" s="429"/>
      <c r="H57" s="429"/>
      <c r="I57" s="429"/>
      <c r="J57" s="429"/>
      <c r="K57" s="429"/>
      <c r="L57" s="429"/>
      <c r="M57" s="429"/>
      <c r="N57" s="429"/>
      <c r="O57" s="429"/>
      <c r="P57" s="429"/>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row>
    <row r="58" spans="1:70" ht="34.5" customHeight="1" x14ac:dyDescent="0.3">
      <c r="A58" s="430"/>
      <c r="B58" s="430"/>
      <c r="C58" s="430"/>
      <c r="D58" s="430"/>
      <c r="E58" s="430"/>
      <c r="F58" s="430"/>
      <c r="G58" s="430"/>
      <c r="H58" s="430"/>
      <c r="I58" s="430"/>
      <c r="J58" s="430"/>
      <c r="K58" s="430"/>
      <c r="L58" s="430"/>
      <c r="M58" s="430"/>
      <c r="N58" s="430"/>
      <c r="O58" s="430"/>
      <c r="P58" s="43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row>
    <row r="59" spans="1:70" ht="28.5" customHeight="1" x14ac:dyDescent="0.3">
      <c r="A59" s="431" t="s">
        <v>858</v>
      </c>
      <c r="B59" s="432"/>
      <c r="C59" s="432"/>
      <c r="D59" s="432"/>
      <c r="E59" s="432"/>
      <c r="F59" s="432"/>
      <c r="G59" s="432"/>
      <c r="H59" s="432"/>
      <c r="I59" s="432"/>
      <c r="J59" s="432"/>
      <c r="K59" s="432"/>
      <c r="L59" s="432"/>
      <c r="M59" s="432"/>
      <c r="N59" s="432"/>
      <c r="O59" s="432"/>
      <c r="P59" s="433"/>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row>
    <row r="60" spans="1:70" ht="28.5" customHeight="1" x14ac:dyDescent="0.3">
      <c r="A60" s="434"/>
      <c r="B60" s="432"/>
      <c r="C60" s="432"/>
      <c r="D60" s="432"/>
      <c r="E60" s="432"/>
      <c r="F60" s="432"/>
      <c r="G60" s="432"/>
      <c r="H60" s="432"/>
      <c r="I60" s="432"/>
      <c r="J60" s="432"/>
      <c r="K60" s="432"/>
      <c r="L60" s="432"/>
      <c r="M60" s="432"/>
      <c r="N60" s="432"/>
      <c r="O60" s="432"/>
      <c r="P60" s="433"/>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row>
    <row r="61" spans="1:70" ht="28.5" customHeight="1" x14ac:dyDescent="0.3">
      <c r="A61" s="434"/>
      <c r="B61" s="432"/>
      <c r="C61" s="432"/>
      <c r="D61" s="432"/>
      <c r="E61" s="432"/>
      <c r="F61" s="432"/>
      <c r="G61" s="432"/>
      <c r="H61" s="432"/>
      <c r="I61" s="432"/>
      <c r="J61" s="432"/>
      <c r="K61" s="432"/>
      <c r="L61" s="432"/>
      <c r="M61" s="432"/>
      <c r="N61" s="432"/>
      <c r="O61" s="432"/>
      <c r="P61" s="433"/>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row>
    <row r="62" spans="1:70" ht="28.5" customHeight="1" x14ac:dyDescent="0.3">
      <c r="A62" s="434"/>
      <c r="B62" s="432"/>
      <c r="C62" s="432"/>
      <c r="D62" s="432"/>
      <c r="E62" s="432"/>
      <c r="F62" s="432"/>
      <c r="G62" s="432"/>
      <c r="H62" s="432"/>
      <c r="I62" s="432"/>
      <c r="J62" s="432"/>
      <c r="K62" s="432"/>
      <c r="L62" s="432"/>
      <c r="M62" s="432"/>
      <c r="N62" s="432"/>
      <c r="O62" s="432"/>
      <c r="P62" s="433"/>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row>
    <row r="63" spans="1:70" ht="28.5" customHeight="1" x14ac:dyDescent="0.3">
      <c r="A63" s="434"/>
      <c r="B63" s="432"/>
      <c r="C63" s="432"/>
      <c r="D63" s="432"/>
      <c r="E63" s="432"/>
      <c r="F63" s="432"/>
      <c r="G63" s="432"/>
      <c r="H63" s="432"/>
      <c r="I63" s="432"/>
      <c r="J63" s="432"/>
      <c r="K63" s="432"/>
      <c r="L63" s="432"/>
      <c r="M63" s="432"/>
      <c r="N63" s="432"/>
      <c r="O63" s="432"/>
      <c r="P63" s="433"/>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row>
    <row r="64" spans="1:70" ht="28.5" customHeight="1" x14ac:dyDescent="0.3">
      <c r="A64" s="435"/>
      <c r="B64" s="436"/>
      <c r="C64" s="436"/>
      <c r="D64" s="436"/>
      <c r="E64" s="436"/>
      <c r="F64" s="436"/>
      <c r="G64" s="436"/>
      <c r="H64" s="436"/>
      <c r="I64" s="436"/>
      <c r="J64" s="436"/>
      <c r="K64" s="436"/>
      <c r="L64" s="436"/>
      <c r="M64" s="436"/>
      <c r="N64" s="436"/>
      <c r="O64" s="436"/>
      <c r="P64" s="437"/>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row>
    <row r="65" spans="1:70" ht="28.5" customHeight="1" x14ac:dyDescent="0.3">
      <c r="A65" s="449" t="s">
        <v>859</v>
      </c>
      <c r="B65" s="450"/>
      <c r="C65" s="450"/>
      <c r="D65" s="450"/>
      <c r="E65" s="450"/>
      <c r="F65" s="450"/>
      <c r="G65" s="450"/>
      <c r="H65" s="450"/>
      <c r="I65" s="450"/>
      <c r="J65" s="450"/>
      <c r="K65" s="450"/>
      <c r="L65" s="450"/>
      <c r="M65" s="450"/>
      <c r="N65" s="450"/>
      <c r="O65" s="450"/>
      <c r="P65" s="451"/>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row>
    <row r="66" spans="1:70" ht="28.5" customHeight="1" x14ac:dyDescent="0.3">
      <c r="A66" s="434"/>
      <c r="B66" s="432"/>
      <c r="C66" s="432"/>
      <c r="D66" s="432"/>
      <c r="E66" s="432"/>
      <c r="F66" s="432"/>
      <c r="G66" s="432"/>
      <c r="H66" s="432"/>
      <c r="I66" s="432"/>
      <c r="J66" s="432"/>
      <c r="K66" s="432"/>
      <c r="L66" s="432"/>
      <c r="M66" s="432"/>
      <c r="N66" s="432"/>
      <c r="O66" s="432"/>
      <c r="P66" s="433"/>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row>
    <row r="67" spans="1:70" ht="28.5" customHeight="1" x14ac:dyDescent="0.3">
      <c r="A67" s="434"/>
      <c r="B67" s="432"/>
      <c r="C67" s="432"/>
      <c r="D67" s="432"/>
      <c r="E67" s="432"/>
      <c r="F67" s="432"/>
      <c r="G67" s="432"/>
      <c r="H67" s="432"/>
      <c r="I67" s="432"/>
      <c r="J67" s="432"/>
      <c r="K67" s="432"/>
      <c r="L67" s="432"/>
      <c r="M67" s="432"/>
      <c r="N67" s="432"/>
      <c r="O67" s="432"/>
      <c r="P67" s="433"/>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row>
    <row r="68" spans="1:70" ht="28.5" customHeight="1" x14ac:dyDescent="0.3">
      <c r="A68" s="434"/>
      <c r="B68" s="432"/>
      <c r="C68" s="432"/>
      <c r="D68" s="432"/>
      <c r="E68" s="432"/>
      <c r="F68" s="432"/>
      <c r="G68" s="432"/>
      <c r="H68" s="432"/>
      <c r="I68" s="432"/>
      <c r="J68" s="432"/>
      <c r="K68" s="432"/>
      <c r="L68" s="432"/>
      <c r="M68" s="432"/>
      <c r="N68" s="432"/>
      <c r="O68" s="432"/>
      <c r="P68" s="433"/>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row>
    <row r="69" spans="1:70" ht="28.5" customHeight="1" x14ac:dyDescent="0.3">
      <c r="A69" s="434"/>
      <c r="B69" s="432"/>
      <c r="C69" s="432"/>
      <c r="D69" s="432"/>
      <c r="E69" s="432"/>
      <c r="F69" s="432"/>
      <c r="G69" s="432"/>
      <c r="H69" s="432"/>
      <c r="I69" s="432"/>
      <c r="J69" s="432"/>
      <c r="K69" s="432"/>
      <c r="L69" s="432"/>
      <c r="M69" s="432"/>
      <c r="N69" s="432"/>
      <c r="O69" s="432"/>
      <c r="P69" s="433"/>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row>
    <row r="70" spans="1:70" ht="206.1" customHeight="1" x14ac:dyDescent="0.3">
      <c r="A70" s="435"/>
      <c r="B70" s="436"/>
      <c r="C70" s="436"/>
      <c r="D70" s="436"/>
      <c r="E70" s="436"/>
      <c r="F70" s="436"/>
      <c r="G70" s="436"/>
      <c r="H70" s="436"/>
      <c r="I70" s="436"/>
      <c r="J70" s="436"/>
      <c r="K70" s="436"/>
      <c r="L70" s="436"/>
      <c r="M70" s="436"/>
      <c r="N70" s="436"/>
      <c r="O70" s="436"/>
      <c r="P70" s="437"/>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row>
    <row r="71" spans="1:70" x14ac:dyDescent="0.3">
      <c r="A71" s="418" t="s">
        <v>860</v>
      </c>
      <c r="B71" s="438"/>
      <c r="C71" s="438"/>
      <c r="D71" s="438"/>
      <c r="E71" s="438"/>
      <c r="F71" s="438"/>
      <c r="G71" s="438"/>
      <c r="H71" s="438"/>
      <c r="I71" s="438"/>
      <c r="J71" s="438"/>
      <c r="K71" s="438"/>
      <c r="L71" s="438"/>
      <c r="M71" s="438"/>
      <c r="N71" s="438"/>
      <c r="O71" s="438"/>
      <c r="P71" s="439"/>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row>
    <row r="72" spans="1:70" x14ac:dyDescent="0.3">
      <c r="A72" s="440"/>
      <c r="B72" s="441"/>
      <c r="C72" s="441"/>
      <c r="D72" s="441"/>
      <c r="E72" s="441"/>
      <c r="F72" s="441"/>
      <c r="G72" s="441"/>
      <c r="H72" s="441"/>
      <c r="I72" s="441"/>
      <c r="J72" s="441"/>
      <c r="K72" s="441"/>
      <c r="L72" s="441"/>
      <c r="M72" s="441"/>
      <c r="N72" s="441"/>
      <c r="O72" s="441"/>
      <c r="P72" s="442"/>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row>
    <row r="73" spans="1:70" x14ac:dyDescent="0.3">
      <c r="A73" s="440"/>
      <c r="B73" s="441"/>
      <c r="C73" s="441"/>
      <c r="D73" s="441"/>
      <c r="E73" s="441"/>
      <c r="F73" s="441"/>
      <c r="G73" s="441"/>
      <c r="H73" s="441"/>
      <c r="I73" s="441"/>
      <c r="J73" s="441"/>
      <c r="K73" s="441"/>
      <c r="L73" s="441"/>
      <c r="M73" s="441"/>
      <c r="N73" s="441"/>
      <c r="O73" s="441"/>
      <c r="P73" s="442"/>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row>
    <row r="74" spans="1:70" x14ac:dyDescent="0.3">
      <c r="A74" s="440"/>
      <c r="B74" s="441"/>
      <c r="C74" s="441"/>
      <c r="D74" s="441"/>
      <c r="E74" s="441"/>
      <c r="F74" s="441"/>
      <c r="G74" s="441"/>
      <c r="H74" s="441"/>
      <c r="I74" s="441"/>
      <c r="J74" s="441"/>
      <c r="K74" s="441"/>
      <c r="L74" s="441"/>
      <c r="M74" s="441"/>
      <c r="N74" s="441"/>
      <c r="O74" s="441"/>
      <c r="P74" s="442"/>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row>
    <row r="75" spans="1:70" x14ac:dyDescent="0.3">
      <c r="A75" s="440"/>
      <c r="B75" s="441"/>
      <c r="C75" s="441"/>
      <c r="D75" s="441"/>
      <c r="E75" s="441"/>
      <c r="F75" s="441"/>
      <c r="G75" s="441"/>
      <c r="H75" s="441"/>
      <c r="I75" s="441"/>
      <c r="J75" s="441"/>
      <c r="K75" s="441"/>
      <c r="L75" s="441"/>
      <c r="M75" s="441"/>
      <c r="N75" s="441"/>
      <c r="O75" s="441"/>
      <c r="P75" s="442"/>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row>
    <row r="76" spans="1:70" x14ac:dyDescent="0.3">
      <c r="A76" s="440"/>
      <c r="B76" s="441"/>
      <c r="C76" s="441"/>
      <c r="D76" s="441"/>
      <c r="E76" s="441"/>
      <c r="F76" s="441"/>
      <c r="G76" s="441"/>
      <c r="H76" s="441"/>
      <c r="I76" s="441"/>
      <c r="J76" s="441"/>
      <c r="K76" s="441"/>
      <c r="L76" s="441"/>
      <c r="M76" s="441"/>
      <c r="N76" s="441"/>
      <c r="O76" s="441"/>
      <c r="P76" s="442"/>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row>
    <row r="77" spans="1:70" x14ac:dyDescent="0.3">
      <c r="A77" s="443"/>
      <c r="B77" s="444"/>
      <c r="C77" s="444"/>
      <c r="D77" s="444"/>
      <c r="E77" s="444"/>
      <c r="F77" s="444"/>
      <c r="G77" s="444"/>
      <c r="H77" s="444"/>
      <c r="I77" s="444"/>
      <c r="J77" s="444"/>
      <c r="K77" s="444"/>
      <c r="L77" s="444"/>
      <c r="M77" s="444"/>
      <c r="N77" s="444"/>
      <c r="O77" s="444"/>
      <c r="P77" s="445"/>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c r="AY77" s="20"/>
      <c r="AZ77" s="20"/>
      <c r="BA77" s="20"/>
      <c r="BB77" s="20"/>
      <c r="BC77" s="20"/>
      <c r="BD77" s="20"/>
      <c r="BE77" s="20"/>
      <c r="BF77" s="20"/>
      <c r="BG77" s="20"/>
      <c r="BH77" s="20"/>
      <c r="BI77" s="20"/>
      <c r="BJ77" s="20"/>
      <c r="BK77" s="20"/>
      <c r="BL77" s="20"/>
      <c r="BM77" s="20"/>
      <c r="BN77" s="20"/>
      <c r="BO77" s="20"/>
      <c r="BP77" s="20"/>
      <c r="BQ77" s="20"/>
      <c r="BR77" s="20"/>
    </row>
    <row r="78" spans="1:70" x14ac:dyDescent="0.3">
      <c r="A78" s="443"/>
      <c r="B78" s="444"/>
      <c r="C78" s="444"/>
      <c r="D78" s="444"/>
      <c r="E78" s="444"/>
      <c r="F78" s="444"/>
      <c r="G78" s="444"/>
      <c r="H78" s="444"/>
      <c r="I78" s="444"/>
      <c r="J78" s="444"/>
      <c r="K78" s="444"/>
      <c r="L78" s="444"/>
      <c r="M78" s="444"/>
      <c r="N78" s="444"/>
      <c r="O78" s="444"/>
      <c r="P78" s="445"/>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c r="BJ78" s="20"/>
      <c r="BK78" s="20"/>
      <c r="BL78" s="20"/>
      <c r="BM78" s="20"/>
      <c r="BN78" s="20"/>
      <c r="BO78" s="20"/>
      <c r="BP78" s="20"/>
      <c r="BQ78" s="20"/>
      <c r="BR78" s="20"/>
    </row>
    <row r="79" spans="1:70" x14ac:dyDescent="0.3">
      <c r="A79" s="443"/>
      <c r="B79" s="444"/>
      <c r="C79" s="444"/>
      <c r="D79" s="444"/>
      <c r="E79" s="444"/>
      <c r="F79" s="444"/>
      <c r="G79" s="444"/>
      <c r="H79" s="444"/>
      <c r="I79" s="444"/>
      <c r="J79" s="444"/>
      <c r="K79" s="444"/>
      <c r="L79" s="444"/>
      <c r="M79" s="444"/>
      <c r="N79" s="444"/>
      <c r="O79" s="444"/>
      <c r="P79" s="445"/>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c r="AY79" s="20"/>
      <c r="AZ79" s="20"/>
      <c r="BA79" s="20"/>
      <c r="BB79" s="20"/>
      <c r="BC79" s="20"/>
      <c r="BD79" s="20"/>
      <c r="BE79" s="20"/>
      <c r="BF79" s="20"/>
      <c r="BG79" s="20"/>
      <c r="BH79" s="20"/>
      <c r="BI79" s="20"/>
      <c r="BJ79" s="20"/>
      <c r="BK79" s="20"/>
      <c r="BL79" s="20"/>
      <c r="BM79" s="20"/>
      <c r="BN79" s="20"/>
      <c r="BO79" s="20"/>
      <c r="BP79" s="20"/>
      <c r="BQ79" s="20"/>
      <c r="BR79" s="20"/>
    </row>
    <row r="80" spans="1:70" x14ac:dyDescent="0.3">
      <c r="A80" s="443"/>
      <c r="B80" s="444"/>
      <c r="C80" s="444"/>
      <c r="D80" s="444"/>
      <c r="E80" s="444"/>
      <c r="F80" s="444"/>
      <c r="G80" s="444"/>
      <c r="H80" s="444"/>
      <c r="I80" s="444"/>
      <c r="J80" s="444"/>
      <c r="K80" s="444"/>
      <c r="L80" s="444"/>
      <c r="M80" s="444"/>
      <c r="N80" s="444"/>
      <c r="O80" s="444"/>
      <c r="P80" s="445"/>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c r="AY80" s="20"/>
      <c r="AZ80" s="20"/>
      <c r="BA80" s="20"/>
      <c r="BB80" s="20"/>
      <c r="BC80" s="20"/>
      <c r="BD80" s="20"/>
      <c r="BE80" s="20"/>
      <c r="BF80" s="20"/>
      <c r="BG80" s="20"/>
      <c r="BH80" s="20"/>
      <c r="BI80" s="20"/>
      <c r="BJ80" s="20"/>
      <c r="BK80" s="20"/>
      <c r="BL80" s="20"/>
      <c r="BM80" s="20"/>
      <c r="BN80" s="20"/>
      <c r="BO80" s="20"/>
      <c r="BP80" s="20"/>
      <c r="BQ80" s="20"/>
      <c r="BR80" s="20"/>
    </row>
    <row r="81" spans="1:70" x14ac:dyDescent="0.3">
      <c r="A81" s="443"/>
      <c r="B81" s="444"/>
      <c r="C81" s="444"/>
      <c r="D81" s="444"/>
      <c r="E81" s="444"/>
      <c r="F81" s="444"/>
      <c r="G81" s="444"/>
      <c r="H81" s="444"/>
      <c r="I81" s="444"/>
      <c r="J81" s="444"/>
      <c r="K81" s="444"/>
      <c r="L81" s="444"/>
      <c r="M81" s="444"/>
      <c r="N81" s="444"/>
      <c r="O81" s="444"/>
      <c r="P81" s="445"/>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c r="AY81" s="20"/>
      <c r="AZ81" s="20"/>
      <c r="BA81" s="20"/>
      <c r="BB81" s="20"/>
      <c r="BC81" s="20"/>
      <c r="BD81" s="20"/>
      <c r="BE81" s="20"/>
      <c r="BF81" s="20"/>
      <c r="BG81" s="20"/>
      <c r="BH81" s="20"/>
      <c r="BI81" s="20"/>
      <c r="BJ81" s="20"/>
      <c r="BK81" s="20"/>
      <c r="BL81" s="20"/>
      <c r="BM81" s="20"/>
      <c r="BN81" s="20"/>
      <c r="BO81" s="20"/>
      <c r="BP81" s="20"/>
      <c r="BQ81" s="20"/>
      <c r="BR81" s="20"/>
    </row>
    <row r="82" spans="1:70" x14ac:dyDescent="0.3">
      <c r="A82" s="443"/>
      <c r="B82" s="444"/>
      <c r="C82" s="444"/>
      <c r="D82" s="444"/>
      <c r="E82" s="444"/>
      <c r="F82" s="444"/>
      <c r="G82" s="444"/>
      <c r="H82" s="444"/>
      <c r="I82" s="444"/>
      <c r="J82" s="444"/>
      <c r="K82" s="444"/>
      <c r="L82" s="444"/>
      <c r="M82" s="444"/>
      <c r="N82" s="444"/>
      <c r="O82" s="444"/>
      <c r="P82" s="445"/>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c r="AY82" s="20"/>
      <c r="AZ82" s="20"/>
      <c r="BA82" s="20"/>
      <c r="BB82" s="20"/>
      <c r="BC82" s="20"/>
      <c r="BD82" s="20"/>
      <c r="BE82" s="20"/>
      <c r="BF82" s="20"/>
      <c r="BG82" s="20"/>
      <c r="BH82" s="20"/>
      <c r="BI82" s="20"/>
      <c r="BJ82" s="20"/>
      <c r="BK82" s="20"/>
      <c r="BL82" s="20"/>
      <c r="BM82" s="20"/>
      <c r="BN82" s="20"/>
      <c r="BO82" s="20"/>
      <c r="BP82" s="20"/>
      <c r="BQ82" s="20"/>
      <c r="BR82" s="20"/>
    </row>
    <row r="83" spans="1:70" x14ac:dyDescent="0.3">
      <c r="A83" s="443"/>
      <c r="B83" s="444"/>
      <c r="C83" s="444"/>
      <c r="D83" s="444"/>
      <c r="E83" s="444"/>
      <c r="F83" s="444"/>
      <c r="G83" s="444"/>
      <c r="H83" s="444"/>
      <c r="I83" s="444"/>
      <c r="J83" s="444"/>
      <c r="K83" s="444"/>
      <c r="L83" s="444"/>
      <c r="M83" s="444"/>
      <c r="N83" s="444"/>
      <c r="O83" s="444"/>
      <c r="P83" s="445"/>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c r="AY83" s="20"/>
      <c r="AZ83" s="20"/>
      <c r="BA83" s="20"/>
      <c r="BB83" s="20"/>
      <c r="BC83" s="20"/>
      <c r="BD83" s="20"/>
      <c r="BE83" s="20"/>
      <c r="BF83" s="20"/>
      <c r="BG83" s="20"/>
      <c r="BH83" s="20"/>
      <c r="BI83" s="20"/>
      <c r="BJ83" s="20"/>
      <c r="BK83" s="20"/>
      <c r="BL83" s="20"/>
      <c r="BM83" s="20"/>
      <c r="BN83" s="20"/>
      <c r="BO83" s="20"/>
      <c r="BP83" s="20"/>
      <c r="BQ83" s="20"/>
      <c r="BR83" s="20"/>
    </row>
    <row r="84" spans="1:70" x14ac:dyDescent="0.3">
      <c r="A84" s="443"/>
      <c r="B84" s="444"/>
      <c r="C84" s="444"/>
      <c r="D84" s="444"/>
      <c r="E84" s="444"/>
      <c r="F84" s="444"/>
      <c r="G84" s="444"/>
      <c r="H84" s="444"/>
      <c r="I84" s="444"/>
      <c r="J84" s="444"/>
      <c r="K84" s="444"/>
      <c r="L84" s="444"/>
      <c r="M84" s="444"/>
      <c r="N84" s="444"/>
      <c r="O84" s="444"/>
      <c r="P84" s="445"/>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c r="AY84" s="20"/>
      <c r="AZ84" s="20"/>
      <c r="BA84" s="20"/>
      <c r="BB84" s="20"/>
      <c r="BC84" s="20"/>
      <c r="BD84" s="20"/>
      <c r="BE84" s="20"/>
      <c r="BF84" s="20"/>
      <c r="BG84" s="20"/>
      <c r="BH84" s="20"/>
      <c r="BI84" s="20"/>
      <c r="BJ84" s="20"/>
      <c r="BK84" s="20"/>
      <c r="BL84" s="20"/>
      <c r="BM84" s="20"/>
      <c r="BN84" s="20"/>
      <c r="BO84" s="20"/>
      <c r="BP84" s="20"/>
      <c r="BQ84" s="20"/>
      <c r="BR84" s="20"/>
    </row>
    <row r="85" spans="1:70" x14ac:dyDescent="0.3">
      <c r="A85" s="443"/>
      <c r="B85" s="444"/>
      <c r="C85" s="444"/>
      <c r="D85" s="444"/>
      <c r="E85" s="444"/>
      <c r="F85" s="444"/>
      <c r="G85" s="444"/>
      <c r="H85" s="444"/>
      <c r="I85" s="444"/>
      <c r="J85" s="444"/>
      <c r="K85" s="444"/>
      <c r="L85" s="444"/>
      <c r="M85" s="444"/>
      <c r="N85" s="444"/>
      <c r="O85" s="444"/>
      <c r="P85" s="445"/>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c r="AY85" s="20"/>
      <c r="AZ85" s="20"/>
      <c r="BA85" s="20"/>
      <c r="BB85" s="20"/>
      <c r="BC85" s="20"/>
      <c r="BD85" s="20"/>
      <c r="BE85" s="20"/>
      <c r="BF85" s="20"/>
      <c r="BG85" s="20"/>
      <c r="BH85" s="20"/>
      <c r="BI85" s="20"/>
      <c r="BJ85" s="20"/>
      <c r="BK85" s="20"/>
      <c r="BL85" s="20"/>
      <c r="BM85" s="20"/>
      <c r="BN85" s="20"/>
      <c r="BO85" s="20"/>
      <c r="BP85" s="20"/>
      <c r="BQ85" s="20"/>
      <c r="BR85" s="20"/>
    </row>
    <row r="86" spans="1:70" x14ac:dyDescent="0.3">
      <c r="A86" s="443"/>
      <c r="B86" s="444"/>
      <c r="C86" s="444"/>
      <c r="D86" s="444"/>
      <c r="E86" s="444"/>
      <c r="F86" s="444"/>
      <c r="G86" s="444"/>
      <c r="H86" s="444"/>
      <c r="I86" s="444"/>
      <c r="J86" s="444"/>
      <c r="K86" s="444"/>
      <c r="L86" s="444"/>
      <c r="M86" s="444"/>
      <c r="N86" s="444"/>
      <c r="O86" s="444"/>
      <c r="P86" s="445"/>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c r="AY86" s="20"/>
      <c r="AZ86" s="20"/>
      <c r="BA86" s="20"/>
      <c r="BB86" s="20"/>
      <c r="BC86" s="20"/>
      <c r="BD86" s="20"/>
      <c r="BE86" s="20"/>
      <c r="BF86" s="20"/>
      <c r="BG86" s="20"/>
      <c r="BH86" s="20"/>
      <c r="BI86" s="20"/>
      <c r="BJ86" s="20"/>
      <c r="BK86" s="20"/>
      <c r="BL86" s="20"/>
      <c r="BM86" s="20"/>
      <c r="BN86" s="20"/>
      <c r="BO86" s="20"/>
      <c r="BP86" s="20"/>
      <c r="BQ86" s="20"/>
      <c r="BR86" s="20"/>
    </row>
    <row r="87" spans="1:70" x14ac:dyDescent="0.3">
      <c r="A87" s="443"/>
      <c r="B87" s="444"/>
      <c r="C87" s="444"/>
      <c r="D87" s="444"/>
      <c r="E87" s="444"/>
      <c r="F87" s="444"/>
      <c r="G87" s="444"/>
      <c r="H87" s="444"/>
      <c r="I87" s="444"/>
      <c r="J87" s="444"/>
      <c r="K87" s="444"/>
      <c r="L87" s="444"/>
      <c r="M87" s="444"/>
      <c r="N87" s="444"/>
      <c r="O87" s="444"/>
      <c r="P87" s="445"/>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c r="AY87" s="20"/>
      <c r="AZ87" s="20"/>
      <c r="BA87" s="20"/>
      <c r="BB87" s="20"/>
      <c r="BC87" s="20"/>
      <c r="BD87" s="20"/>
      <c r="BE87" s="20"/>
      <c r="BF87" s="20"/>
      <c r="BG87" s="20"/>
      <c r="BH87" s="20"/>
      <c r="BI87" s="20"/>
      <c r="BJ87" s="20"/>
      <c r="BK87" s="20"/>
      <c r="BL87" s="20"/>
      <c r="BM87" s="20"/>
      <c r="BN87" s="20"/>
      <c r="BO87" s="20"/>
      <c r="BP87" s="20"/>
      <c r="BQ87" s="20"/>
      <c r="BR87" s="20"/>
    </row>
    <row r="88" spans="1:70" x14ac:dyDescent="0.3">
      <c r="A88" s="443"/>
      <c r="B88" s="444"/>
      <c r="C88" s="444"/>
      <c r="D88" s="444"/>
      <c r="E88" s="444"/>
      <c r="F88" s="444"/>
      <c r="G88" s="444"/>
      <c r="H88" s="444"/>
      <c r="I88" s="444"/>
      <c r="J88" s="444"/>
      <c r="K88" s="444"/>
      <c r="L88" s="444"/>
      <c r="M88" s="444"/>
      <c r="N88" s="444"/>
      <c r="O88" s="444"/>
      <c r="P88" s="445"/>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c r="AY88" s="20"/>
      <c r="AZ88" s="20"/>
      <c r="BA88" s="20"/>
      <c r="BB88" s="20"/>
      <c r="BC88" s="20"/>
      <c r="BD88" s="20"/>
      <c r="BE88" s="20"/>
      <c r="BF88" s="20"/>
      <c r="BG88" s="20"/>
      <c r="BH88" s="20"/>
      <c r="BI88" s="20"/>
      <c r="BJ88" s="20"/>
      <c r="BK88" s="20"/>
      <c r="BL88" s="20"/>
      <c r="BM88" s="20"/>
      <c r="BN88" s="20"/>
      <c r="BO88" s="20"/>
      <c r="BP88" s="20"/>
      <c r="BQ88" s="20"/>
      <c r="BR88" s="20"/>
    </row>
    <row r="89" spans="1:70" ht="136.5" customHeight="1" x14ac:dyDescent="0.3">
      <c r="A89" s="446"/>
      <c r="B89" s="447"/>
      <c r="C89" s="447"/>
      <c r="D89" s="447"/>
      <c r="E89" s="447"/>
      <c r="F89" s="447"/>
      <c r="G89" s="447"/>
      <c r="H89" s="447"/>
      <c r="I89" s="447"/>
      <c r="J89" s="447"/>
      <c r="K89" s="447"/>
      <c r="L89" s="447"/>
      <c r="M89" s="447"/>
      <c r="N89" s="447"/>
      <c r="O89" s="447"/>
      <c r="P89" s="448"/>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c r="AY89" s="20"/>
      <c r="AZ89" s="20"/>
      <c r="BA89" s="20"/>
      <c r="BB89" s="20"/>
      <c r="BC89" s="20"/>
      <c r="BD89" s="20"/>
      <c r="BE89" s="20"/>
      <c r="BF89" s="20"/>
      <c r="BG89" s="20"/>
      <c r="BH89" s="20"/>
      <c r="BI89" s="20"/>
      <c r="BJ89" s="20"/>
      <c r="BK89" s="20"/>
      <c r="BL89" s="20"/>
      <c r="BM89" s="20"/>
      <c r="BN89" s="20"/>
      <c r="BO89" s="20"/>
      <c r="BP89" s="20"/>
      <c r="BQ89" s="20"/>
      <c r="BR89" s="20"/>
    </row>
    <row r="90" spans="1:70" x14ac:dyDescent="0.3">
      <c r="A90" s="418" t="s">
        <v>861</v>
      </c>
      <c r="B90" s="438"/>
      <c r="C90" s="438"/>
      <c r="D90" s="438"/>
      <c r="E90" s="438"/>
      <c r="F90" s="438"/>
      <c r="G90" s="438"/>
      <c r="H90" s="438"/>
      <c r="I90" s="438"/>
      <c r="J90" s="438"/>
      <c r="K90" s="438"/>
      <c r="L90" s="438"/>
      <c r="M90" s="438"/>
      <c r="N90" s="438"/>
      <c r="O90" s="438"/>
      <c r="P90" s="439"/>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c r="AY90" s="20"/>
      <c r="AZ90" s="20"/>
      <c r="BA90" s="20"/>
      <c r="BB90" s="20"/>
      <c r="BC90" s="20"/>
      <c r="BD90" s="20"/>
      <c r="BE90" s="20"/>
      <c r="BF90" s="20"/>
      <c r="BG90" s="20"/>
      <c r="BH90" s="20"/>
      <c r="BI90" s="20"/>
      <c r="BJ90" s="20"/>
      <c r="BK90" s="20"/>
      <c r="BL90" s="20"/>
      <c r="BM90" s="20"/>
      <c r="BN90" s="20"/>
      <c r="BO90" s="20"/>
      <c r="BP90" s="20"/>
      <c r="BQ90" s="20"/>
      <c r="BR90" s="20"/>
    </row>
    <row r="91" spans="1:70" x14ac:dyDescent="0.3">
      <c r="A91" s="440"/>
      <c r="B91" s="441"/>
      <c r="C91" s="441"/>
      <c r="D91" s="441"/>
      <c r="E91" s="441"/>
      <c r="F91" s="441"/>
      <c r="G91" s="441"/>
      <c r="H91" s="441"/>
      <c r="I91" s="441"/>
      <c r="J91" s="441"/>
      <c r="K91" s="441"/>
      <c r="L91" s="441"/>
      <c r="M91" s="441"/>
      <c r="N91" s="441"/>
      <c r="O91" s="441"/>
      <c r="P91" s="442"/>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c r="AY91" s="20"/>
      <c r="AZ91" s="20"/>
      <c r="BA91" s="20"/>
      <c r="BB91" s="20"/>
      <c r="BC91" s="20"/>
      <c r="BD91" s="20"/>
      <c r="BE91" s="20"/>
      <c r="BF91" s="20"/>
      <c r="BG91" s="20"/>
      <c r="BH91" s="20"/>
      <c r="BI91" s="20"/>
      <c r="BJ91" s="20"/>
      <c r="BK91" s="20"/>
      <c r="BL91" s="20"/>
      <c r="BM91" s="20"/>
      <c r="BN91" s="20"/>
      <c r="BO91" s="20"/>
      <c r="BP91" s="20"/>
      <c r="BQ91" s="20"/>
      <c r="BR91" s="20"/>
    </row>
    <row r="92" spans="1:70" x14ac:dyDescent="0.3">
      <c r="A92" s="440"/>
      <c r="B92" s="441"/>
      <c r="C92" s="441"/>
      <c r="D92" s="441"/>
      <c r="E92" s="441"/>
      <c r="F92" s="441"/>
      <c r="G92" s="441"/>
      <c r="H92" s="441"/>
      <c r="I92" s="441"/>
      <c r="J92" s="441"/>
      <c r="K92" s="441"/>
      <c r="L92" s="441"/>
      <c r="M92" s="441"/>
      <c r="N92" s="441"/>
      <c r="O92" s="441"/>
      <c r="P92" s="442"/>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c r="AY92" s="20"/>
      <c r="AZ92" s="20"/>
      <c r="BA92" s="20"/>
      <c r="BB92" s="20"/>
      <c r="BC92" s="20"/>
      <c r="BD92" s="20"/>
      <c r="BE92" s="20"/>
      <c r="BF92" s="20"/>
      <c r="BG92" s="20"/>
      <c r="BH92" s="20"/>
      <c r="BI92" s="20"/>
      <c r="BJ92" s="20"/>
      <c r="BK92" s="20"/>
      <c r="BL92" s="20"/>
      <c r="BM92" s="20"/>
      <c r="BN92" s="20"/>
      <c r="BO92" s="20"/>
      <c r="BP92" s="20"/>
      <c r="BQ92" s="20"/>
      <c r="BR92" s="20"/>
    </row>
    <row r="93" spans="1:70" x14ac:dyDescent="0.3">
      <c r="A93" s="440"/>
      <c r="B93" s="441"/>
      <c r="C93" s="441"/>
      <c r="D93" s="441"/>
      <c r="E93" s="441"/>
      <c r="F93" s="441"/>
      <c r="G93" s="441"/>
      <c r="H93" s="441"/>
      <c r="I93" s="441"/>
      <c r="J93" s="441"/>
      <c r="K93" s="441"/>
      <c r="L93" s="441"/>
      <c r="M93" s="441"/>
      <c r="N93" s="441"/>
      <c r="O93" s="441"/>
      <c r="P93" s="442"/>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c r="AY93" s="20"/>
      <c r="AZ93" s="20"/>
      <c r="BA93" s="20"/>
      <c r="BB93" s="20"/>
      <c r="BC93" s="20"/>
      <c r="BD93" s="20"/>
      <c r="BE93" s="20"/>
      <c r="BF93" s="20"/>
      <c r="BG93" s="20"/>
      <c r="BH93" s="20"/>
      <c r="BI93" s="20"/>
      <c r="BJ93" s="20"/>
      <c r="BK93" s="20"/>
      <c r="BL93" s="20"/>
      <c r="BM93" s="20"/>
      <c r="BN93" s="20"/>
      <c r="BO93" s="20"/>
      <c r="BP93" s="20"/>
      <c r="BQ93" s="20"/>
      <c r="BR93" s="20"/>
    </row>
    <row r="94" spans="1:70" x14ac:dyDescent="0.3">
      <c r="A94" s="440"/>
      <c r="B94" s="441"/>
      <c r="C94" s="441"/>
      <c r="D94" s="441"/>
      <c r="E94" s="441"/>
      <c r="F94" s="441"/>
      <c r="G94" s="441"/>
      <c r="H94" s="441"/>
      <c r="I94" s="441"/>
      <c r="J94" s="441"/>
      <c r="K94" s="441"/>
      <c r="L94" s="441"/>
      <c r="M94" s="441"/>
      <c r="N94" s="441"/>
      <c r="O94" s="441"/>
      <c r="P94" s="442"/>
      <c r="Q94" s="20"/>
      <c r="R94" s="20"/>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c r="AT94" s="20"/>
      <c r="AU94" s="20"/>
      <c r="AV94" s="20"/>
      <c r="AW94" s="20"/>
      <c r="AX94" s="20"/>
      <c r="AY94" s="20"/>
      <c r="AZ94" s="20"/>
      <c r="BA94" s="20"/>
      <c r="BB94" s="20"/>
      <c r="BC94" s="20"/>
      <c r="BD94" s="20"/>
      <c r="BE94" s="20"/>
      <c r="BF94" s="20"/>
      <c r="BG94" s="20"/>
      <c r="BH94" s="20"/>
      <c r="BI94" s="20"/>
      <c r="BJ94" s="20"/>
      <c r="BK94" s="20"/>
      <c r="BL94" s="20"/>
      <c r="BM94" s="20"/>
      <c r="BN94" s="20"/>
      <c r="BO94" s="20"/>
      <c r="BP94" s="20"/>
      <c r="BQ94" s="20"/>
      <c r="BR94" s="20"/>
    </row>
    <row r="95" spans="1:70" x14ac:dyDescent="0.3">
      <c r="A95" s="440"/>
      <c r="B95" s="441"/>
      <c r="C95" s="441"/>
      <c r="D95" s="441"/>
      <c r="E95" s="441"/>
      <c r="F95" s="441"/>
      <c r="G95" s="441"/>
      <c r="H95" s="441"/>
      <c r="I95" s="441"/>
      <c r="J95" s="441"/>
      <c r="K95" s="441"/>
      <c r="L95" s="441"/>
      <c r="M95" s="441"/>
      <c r="N95" s="441"/>
      <c r="O95" s="441"/>
      <c r="P95" s="442"/>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c r="AY95" s="20"/>
      <c r="AZ95" s="20"/>
      <c r="BA95" s="20"/>
      <c r="BB95" s="20"/>
      <c r="BC95" s="20"/>
      <c r="BD95" s="20"/>
      <c r="BE95" s="20"/>
      <c r="BF95" s="20"/>
      <c r="BG95" s="20"/>
      <c r="BH95" s="20"/>
      <c r="BI95" s="20"/>
      <c r="BJ95" s="20"/>
      <c r="BK95" s="20"/>
      <c r="BL95" s="20"/>
      <c r="BM95" s="20"/>
      <c r="BN95" s="20"/>
      <c r="BO95" s="20"/>
      <c r="BP95" s="20"/>
      <c r="BQ95" s="20"/>
      <c r="BR95" s="20"/>
    </row>
    <row r="96" spans="1:70" x14ac:dyDescent="0.3">
      <c r="A96" s="440"/>
      <c r="B96" s="441"/>
      <c r="C96" s="441"/>
      <c r="D96" s="441"/>
      <c r="E96" s="441"/>
      <c r="F96" s="441"/>
      <c r="G96" s="441"/>
      <c r="H96" s="441"/>
      <c r="I96" s="441"/>
      <c r="J96" s="441"/>
      <c r="K96" s="441"/>
      <c r="L96" s="441"/>
      <c r="M96" s="441"/>
      <c r="N96" s="441"/>
      <c r="O96" s="441"/>
      <c r="P96" s="442"/>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c r="AY96" s="20"/>
      <c r="AZ96" s="20"/>
      <c r="BA96" s="20"/>
      <c r="BB96" s="20"/>
      <c r="BC96" s="20"/>
      <c r="BD96" s="20"/>
      <c r="BE96" s="20"/>
      <c r="BF96" s="20"/>
      <c r="BG96" s="20"/>
      <c r="BH96" s="20"/>
      <c r="BI96" s="20"/>
      <c r="BJ96" s="20"/>
      <c r="BK96" s="20"/>
      <c r="BL96" s="20"/>
      <c r="BM96" s="20"/>
      <c r="BN96" s="20"/>
      <c r="BO96" s="20"/>
      <c r="BP96" s="20"/>
      <c r="BQ96" s="20"/>
      <c r="BR96" s="20"/>
    </row>
    <row r="97" spans="1:70" x14ac:dyDescent="0.3">
      <c r="A97" s="440"/>
      <c r="B97" s="441"/>
      <c r="C97" s="441"/>
      <c r="D97" s="441"/>
      <c r="E97" s="441"/>
      <c r="F97" s="441"/>
      <c r="G97" s="441"/>
      <c r="H97" s="441"/>
      <c r="I97" s="441"/>
      <c r="J97" s="441"/>
      <c r="K97" s="441"/>
      <c r="L97" s="441"/>
      <c r="M97" s="441"/>
      <c r="N97" s="441"/>
      <c r="O97" s="441"/>
      <c r="P97" s="442"/>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c r="AY97" s="20"/>
      <c r="AZ97" s="20"/>
      <c r="BA97" s="20"/>
      <c r="BB97" s="20"/>
      <c r="BC97" s="20"/>
      <c r="BD97" s="20"/>
      <c r="BE97" s="20"/>
      <c r="BF97" s="20"/>
      <c r="BG97" s="20"/>
      <c r="BH97" s="20"/>
      <c r="BI97" s="20"/>
      <c r="BJ97" s="20"/>
      <c r="BK97" s="20"/>
      <c r="BL97" s="20"/>
      <c r="BM97" s="20"/>
      <c r="BN97" s="20"/>
      <c r="BO97" s="20"/>
      <c r="BP97" s="20"/>
      <c r="BQ97" s="20"/>
      <c r="BR97" s="20"/>
    </row>
    <row r="98" spans="1:70" ht="219.6" customHeight="1" x14ac:dyDescent="0.3">
      <c r="A98" s="460"/>
      <c r="B98" s="461"/>
      <c r="C98" s="461"/>
      <c r="D98" s="461"/>
      <c r="E98" s="461"/>
      <c r="F98" s="461"/>
      <c r="G98" s="461"/>
      <c r="H98" s="461"/>
      <c r="I98" s="461"/>
      <c r="J98" s="461"/>
      <c r="K98" s="461"/>
      <c r="L98" s="461"/>
      <c r="M98" s="461"/>
      <c r="N98" s="461"/>
      <c r="O98" s="461"/>
      <c r="P98" s="462"/>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c r="AT98" s="20"/>
      <c r="AU98" s="20"/>
      <c r="AV98" s="20"/>
      <c r="AW98" s="20"/>
      <c r="AX98" s="20"/>
      <c r="AY98" s="20"/>
      <c r="AZ98" s="20"/>
      <c r="BA98" s="20"/>
      <c r="BB98" s="20"/>
      <c r="BC98" s="20"/>
      <c r="BD98" s="20"/>
      <c r="BE98" s="20"/>
      <c r="BF98" s="20"/>
      <c r="BG98" s="20"/>
      <c r="BH98" s="20"/>
      <c r="BI98" s="20"/>
      <c r="BJ98" s="20"/>
      <c r="BK98" s="20"/>
      <c r="BL98" s="20"/>
      <c r="BM98" s="20"/>
      <c r="BN98" s="20"/>
      <c r="BO98" s="20"/>
      <c r="BP98" s="20"/>
      <c r="BQ98" s="20"/>
      <c r="BR98" s="20"/>
    </row>
    <row r="99" spans="1:70" ht="25.05" customHeight="1" x14ac:dyDescent="0.3">
      <c r="A99" s="418" t="s">
        <v>862</v>
      </c>
      <c r="B99" s="419"/>
      <c r="C99" s="419"/>
      <c r="D99" s="419"/>
      <c r="E99" s="419"/>
      <c r="F99" s="419"/>
      <c r="G99" s="419"/>
      <c r="H99" s="419"/>
      <c r="I99" s="419"/>
      <c r="J99" s="419"/>
      <c r="K99" s="419"/>
      <c r="L99" s="419"/>
      <c r="M99" s="419"/>
      <c r="N99" s="419"/>
      <c r="O99" s="419"/>
      <c r="P99" s="4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c r="AY99" s="20"/>
      <c r="AZ99" s="20"/>
      <c r="BA99" s="20"/>
      <c r="BB99" s="20"/>
      <c r="BC99" s="20"/>
      <c r="BD99" s="20"/>
      <c r="BE99" s="20"/>
      <c r="BF99" s="20"/>
      <c r="BG99" s="20"/>
      <c r="BH99" s="20"/>
      <c r="BI99" s="20"/>
      <c r="BJ99" s="20"/>
      <c r="BK99" s="20"/>
      <c r="BL99" s="20"/>
      <c r="BM99" s="20"/>
      <c r="BN99" s="20"/>
      <c r="BO99" s="20"/>
      <c r="BP99" s="20"/>
      <c r="BQ99" s="20"/>
      <c r="BR99" s="20"/>
    </row>
    <row r="100" spans="1:70" ht="25.05" customHeight="1" x14ac:dyDescent="0.3">
      <c r="A100" s="421"/>
      <c r="B100" s="422"/>
      <c r="C100" s="422"/>
      <c r="D100" s="422"/>
      <c r="E100" s="422"/>
      <c r="F100" s="422"/>
      <c r="G100" s="422"/>
      <c r="H100" s="422"/>
      <c r="I100" s="422"/>
      <c r="J100" s="422"/>
      <c r="K100" s="422"/>
      <c r="L100" s="422"/>
      <c r="M100" s="422"/>
      <c r="N100" s="422"/>
      <c r="O100" s="422"/>
      <c r="P100" s="423"/>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c r="AY100" s="20"/>
      <c r="AZ100" s="20"/>
      <c r="BA100" s="20"/>
      <c r="BB100" s="20"/>
      <c r="BC100" s="20"/>
      <c r="BD100" s="20"/>
      <c r="BE100" s="20"/>
      <c r="BF100" s="20"/>
      <c r="BG100" s="20"/>
      <c r="BH100" s="20"/>
      <c r="BI100" s="20"/>
      <c r="BJ100" s="20"/>
      <c r="BK100" s="20"/>
      <c r="BL100" s="20"/>
      <c r="BM100" s="20"/>
      <c r="BN100" s="20"/>
      <c r="BO100" s="20"/>
      <c r="BP100" s="20"/>
      <c r="BQ100" s="20"/>
      <c r="BR100" s="20"/>
    </row>
    <row r="101" spans="1:70" ht="25.05" customHeight="1" x14ac:dyDescent="0.3">
      <c r="A101" s="421"/>
      <c r="B101" s="422"/>
      <c r="C101" s="422"/>
      <c r="D101" s="422"/>
      <c r="E101" s="422"/>
      <c r="F101" s="422"/>
      <c r="G101" s="422"/>
      <c r="H101" s="422"/>
      <c r="I101" s="422"/>
      <c r="J101" s="422"/>
      <c r="K101" s="422"/>
      <c r="L101" s="422"/>
      <c r="M101" s="422"/>
      <c r="N101" s="422"/>
      <c r="O101" s="422"/>
      <c r="P101" s="423"/>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c r="AY101" s="20"/>
      <c r="AZ101" s="20"/>
      <c r="BA101" s="20"/>
      <c r="BB101" s="20"/>
      <c r="BC101" s="20"/>
      <c r="BD101" s="20"/>
      <c r="BE101" s="20"/>
      <c r="BF101" s="20"/>
      <c r="BG101" s="20"/>
      <c r="BH101" s="20"/>
      <c r="BI101" s="20"/>
      <c r="BJ101" s="20"/>
      <c r="BK101" s="20"/>
      <c r="BL101" s="20"/>
      <c r="BM101" s="20"/>
      <c r="BN101" s="20"/>
      <c r="BO101" s="20"/>
      <c r="BP101" s="20"/>
      <c r="BQ101" s="20"/>
      <c r="BR101" s="20"/>
    </row>
    <row r="102" spans="1:70" ht="25.05" customHeight="1" x14ac:dyDescent="0.3">
      <c r="A102" s="421"/>
      <c r="B102" s="422"/>
      <c r="C102" s="422"/>
      <c r="D102" s="422"/>
      <c r="E102" s="422"/>
      <c r="F102" s="422"/>
      <c r="G102" s="422"/>
      <c r="H102" s="422"/>
      <c r="I102" s="422"/>
      <c r="J102" s="422"/>
      <c r="K102" s="422"/>
      <c r="L102" s="422"/>
      <c r="M102" s="422"/>
      <c r="N102" s="422"/>
      <c r="O102" s="422"/>
      <c r="P102" s="423"/>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c r="AY102" s="20"/>
      <c r="AZ102" s="20"/>
      <c r="BA102" s="20"/>
      <c r="BB102" s="20"/>
      <c r="BC102" s="20"/>
      <c r="BD102" s="20"/>
      <c r="BE102" s="20"/>
      <c r="BF102" s="20"/>
      <c r="BG102" s="20"/>
      <c r="BH102" s="20"/>
      <c r="BI102" s="20"/>
      <c r="BJ102" s="20"/>
      <c r="BK102" s="20"/>
      <c r="BL102" s="20"/>
      <c r="BM102" s="20"/>
      <c r="BN102" s="20"/>
      <c r="BO102" s="20"/>
      <c r="BP102" s="20"/>
      <c r="BQ102" s="20"/>
      <c r="BR102" s="20"/>
    </row>
    <row r="103" spans="1:70" ht="25.05" customHeight="1" x14ac:dyDescent="0.3">
      <c r="A103" s="421"/>
      <c r="B103" s="422"/>
      <c r="C103" s="422"/>
      <c r="D103" s="422"/>
      <c r="E103" s="422"/>
      <c r="F103" s="422"/>
      <c r="G103" s="422"/>
      <c r="H103" s="422"/>
      <c r="I103" s="422"/>
      <c r="J103" s="422"/>
      <c r="K103" s="422"/>
      <c r="L103" s="422"/>
      <c r="M103" s="422"/>
      <c r="N103" s="422"/>
      <c r="O103" s="422"/>
      <c r="P103" s="423"/>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c r="AY103" s="20"/>
      <c r="AZ103" s="20"/>
      <c r="BA103" s="20"/>
      <c r="BB103" s="20"/>
      <c r="BC103" s="20"/>
      <c r="BD103" s="20"/>
      <c r="BE103" s="20"/>
      <c r="BF103" s="20"/>
      <c r="BG103" s="20"/>
      <c r="BH103" s="20"/>
      <c r="BI103" s="20"/>
      <c r="BJ103" s="20"/>
      <c r="BK103" s="20"/>
      <c r="BL103" s="20"/>
      <c r="BM103" s="20"/>
      <c r="BN103" s="20"/>
      <c r="BO103" s="20"/>
      <c r="BP103" s="20"/>
      <c r="BQ103" s="20"/>
      <c r="BR103" s="20"/>
    </row>
    <row r="104" spans="1:70" ht="25.05" customHeight="1" x14ac:dyDescent="0.3">
      <c r="A104" s="421"/>
      <c r="B104" s="422"/>
      <c r="C104" s="422"/>
      <c r="D104" s="422"/>
      <c r="E104" s="422"/>
      <c r="F104" s="422"/>
      <c r="G104" s="422"/>
      <c r="H104" s="422"/>
      <c r="I104" s="422"/>
      <c r="J104" s="422"/>
      <c r="K104" s="422"/>
      <c r="L104" s="422"/>
      <c r="M104" s="422"/>
      <c r="N104" s="422"/>
      <c r="O104" s="422"/>
      <c r="P104" s="423"/>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c r="AY104" s="20"/>
      <c r="AZ104" s="20"/>
      <c r="BA104" s="20"/>
      <c r="BB104" s="20"/>
      <c r="BC104" s="20"/>
      <c r="BD104" s="20"/>
      <c r="BE104" s="20"/>
      <c r="BF104" s="20"/>
      <c r="BG104" s="20"/>
      <c r="BH104" s="20"/>
      <c r="BI104" s="20"/>
      <c r="BJ104" s="20"/>
      <c r="BK104" s="20"/>
      <c r="BL104" s="20"/>
      <c r="BM104" s="20"/>
      <c r="BN104" s="20"/>
      <c r="BO104" s="20"/>
      <c r="BP104" s="20"/>
      <c r="BQ104" s="20"/>
      <c r="BR104" s="20"/>
    </row>
    <row r="105" spans="1:70" ht="25.05" customHeight="1" x14ac:dyDescent="0.3">
      <c r="A105" s="421"/>
      <c r="B105" s="422"/>
      <c r="C105" s="422"/>
      <c r="D105" s="422"/>
      <c r="E105" s="422"/>
      <c r="F105" s="422"/>
      <c r="G105" s="422"/>
      <c r="H105" s="422"/>
      <c r="I105" s="422"/>
      <c r="J105" s="422"/>
      <c r="K105" s="422"/>
      <c r="L105" s="422"/>
      <c r="M105" s="422"/>
      <c r="N105" s="422"/>
      <c r="O105" s="422"/>
      <c r="P105" s="423"/>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c r="AY105" s="20"/>
      <c r="AZ105" s="20"/>
      <c r="BA105" s="20"/>
      <c r="BB105" s="20"/>
      <c r="BC105" s="20"/>
      <c r="BD105" s="20"/>
      <c r="BE105" s="20"/>
      <c r="BF105" s="20"/>
      <c r="BG105" s="20"/>
      <c r="BH105" s="20"/>
      <c r="BI105" s="20"/>
      <c r="BJ105" s="20"/>
      <c r="BK105" s="20"/>
      <c r="BL105" s="20"/>
      <c r="BM105" s="20"/>
      <c r="BN105" s="20"/>
      <c r="BO105" s="20"/>
      <c r="BP105" s="20"/>
      <c r="BQ105" s="20"/>
      <c r="BR105" s="20"/>
    </row>
    <row r="106" spans="1:70" ht="25.05" customHeight="1" x14ac:dyDescent="0.3">
      <c r="A106" s="421"/>
      <c r="B106" s="422"/>
      <c r="C106" s="422"/>
      <c r="D106" s="422"/>
      <c r="E106" s="422"/>
      <c r="F106" s="422"/>
      <c r="G106" s="422"/>
      <c r="H106" s="422"/>
      <c r="I106" s="422"/>
      <c r="J106" s="422"/>
      <c r="K106" s="422"/>
      <c r="L106" s="422"/>
      <c r="M106" s="422"/>
      <c r="N106" s="422"/>
      <c r="O106" s="422"/>
      <c r="P106" s="423"/>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c r="AY106" s="20"/>
      <c r="AZ106" s="20"/>
      <c r="BA106" s="20"/>
      <c r="BB106" s="20"/>
      <c r="BC106" s="20"/>
      <c r="BD106" s="20"/>
      <c r="BE106" s="20"/>
      <c r="BF106" s="20"/>
      <c r="BG106" s="20"/>
      <c r="BH106" s="20"/>
      <c r="BI106" s="20"/>
      <c r="BJ106" s="20"/>
      <c r="BK106" s="20"/>
      <c r="BL106" s="20"/>
      <c r="BM106" s="20"/>
      <c r="BN106" s="20"/>
      <c r="BO106" s="20"/>
      <c r="BP106" s="20"/>
      <c r="BQ106" s="20"/>
      <c r="BR106" s="20"/>
    </row>
    <row r="107" spans="1:70" ht="25.05" customHeight="1" x14ac:dyDescent="0.3">
      <c r="A107" s="421"/>
      <c r="B107" s="422"/>
      <c r="C107" s="422"/>
      <c r="D107" s="422"/>
      <c r="E107" s="422"/>
      <c r="F107" s="422"/>
      <c r="G107" s="422"/>
      <c r="H107" s="422"/>
      <c r="I107" s="422"/>
      <c r="J107" s="422"/>
      <c r="K107" s="422"/>
      <c r="L107" s="422"/>
      <c r="M107" s="422"/>
      <c r="N107" s="422"/>
      <c r="O107" s="422"/>
      <c r="P107" s="423"/>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c r="AY107" s="20"/>
      <c r="AZ107" s="20"/>
      <c r="BA107" s="20"/>
      <c r="BB107" s="20"/>
      <c r="BC107" s="20"/>
      <c r="BD107" s="20"/>
      <c r="BE107" s="20"/>
      <c r="BF107" s="20"/>
      <c r="BG107" s="20"/>
      <c r="BH107" s="20"/>
      <c r="BI107" s="20"/>
      <c r="BJ107" s="20"/>
      <c r="BK107" s="20"/>
      <c r="BL107" s="20"/>
      <c r="BM107" s="20"/>
      <c r="BN107" s="20"/>
      <c r="BO107" s="20"/>
      <c r="BP107" s="20"/>
      <c r="BQ107" s="20"/>
      <c r="BR107" s="20"/>
    </row>
    <row r="108" spans="1:70" ht="25.05" customHeight="1" x14ac:dyDescent="0.3">
      <c r="A108" s="421"/>
      <c r="B108" s="422"/>
      <c r="C108" s="422"/>
      <c r="D108" s="422"/>
      <c r="E108" s="422"/>
      <c r="F108" s="422"/>
      <c r="G108" s="422"/>
      <c r="H108" s="422"/>
      <c r="I108" s="422"/>
      <c r="J108" s="422"/>
      <c r="K108" s="422"/>
      <c r="L108" s="422"/>
      <c r="M108" s="422"/>
      <c r="N108" s="422"/>
      <c r="O108" s="422"/>
      <c r="P108" s="423"/>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c r="AY108" s="20"/>
      <c r="AZ108" s="20"/>
      <c r="BA108" s="20"/>
      <c r="BB108" s="20"/>
      <c r="BC108" s="20"/>
      <c r="BD108" s="20"/>
      <c r="BE108" s="20"/>
      <c r="BF108" s="20"/>
      <c r="BG108" s="20"/>
      <c r="BH108" s="20"/>
      <c r="BI108" s="20"/>
      <c r="BJ108" s="20"/>
      <c r="BK108" s="20"/>
      <c r="BL108" s="20"/>
      <c r="BM108" s="20"/>
      <c r="BN108" s="20"/>
      <c r="BO108" s="20"/>
      <c r="BP108" s="20"/>
      <c r="BQ108" s="20"/>
      <c r="BR108" s="20"/>
    </row>
    <row r="109" spans="1:70" ht="25.05" customHeight="1" x14ac:dyDescent="0.3">
      <c r="A109" s="421"/>
      <c r="B109" s="422"/>
      <c r="C109" s="422"/>
      <c r="D109" s="422"/>
      <c r="E109" s="422"/>
      <c r="F109" s="422"/>
      <c r="G109" s="422"/>
      <c r="H109" s="422"/>
      <c r="I109" s="422"/>
      <c r="J109" s="422"/>
      <c r="K109" s="422"/>
      <c r="L109" s="422"/>
      <c r="M109" s="422"/>
      <c r="N109" s="422"/>
      <c r="O109" s="422"/>
      <c r="P109" s="423"/>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c r="AY109" s="20"/>
      <c r="AZ109" s="20"/>
      <c r="BA109" s="20"/>
      <c r="BB109" s="20"/>
      <c r="BC109" s="20"/>
      <c r="BD109" s="20"/>
      <c r="BE109" s="20"/>
      <c r="BF109" s="20"/>
      <c r="BG109" s="20"/>
      <c r="BH109" s="20"/>
      <c r="BI109" s="20"/>
      <c r="BJ109" s="20"/>
      <c r="BK109" s="20"/>
      <c r="BL109" s="20"/>
      <c r="BM109" s="20"/>
      <c r="BN109" s="20"/>
      <c r="BO109" s="20"/>
      <c r="BP109" s="20"/>
      <c r="BQ109" s="20"/>
      <c r="BR109" s="20"/>
    </row>
    <row r="110" spans="1:70" ht="25.05" customHeight="1" x14ac:dyDescent="0.3">
      <c r="A110" s="421"/>
      <c r="B110" s="422"/>
      <c r="C110" s="422"/>
      <c r="D110" s="422"/>
      <c r="E110" s="422"/>
      <c r="F110" s="422"/>
      <c r="G110" s="422"/>
      <c r="H110" s="422"/>
      <c r="I110" s="422"/>
      <c r="J110" s="422"/>
      <c r="K110" s="422"/>
      <c r="L110" s="422"/>
      <c r="M110" s="422"/>
      <c r="N110" s="422"/>
      <c r="O110" s="422"/>
      <c r="P110" s="423"/>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c r="AY110" s="20"/>
      <c r="AZ110" s="20"/>
      <c r="BA110" s="20"/>
      <c r="BB110" s="20"/>
      <c r="BC110" s="20"/>
      <c r="BD110" s="20"/>
      <c r="BE110" s="20"/>
      <c r="BF110" s="20"/>
      <c r="BG110" s="20"/>
      <c r="BH110" s="20"/>
      <c r="BI110" s="20"/>
      <c r="BJ110" s="20"/>
      <c r="BK110" s="20"/>
      <c r="BL110" s="20"/>
      <c r="BM110" s="20"/>
      <c r="BN110" s="20"/>
      <c r="BO110" s="20"/>
      <c r="BP110" s="20"/>
      <c r="BQ110" s="20"/>
      <c r="BR110" s="20"/>
    </row>
    <row r="111" spans="1:70" ht="25.05" customHeight="1" x14ac:dyDescent="0.3">
      <c r="A111" s="421"/>
      <c r="B111" s="422"/>
      <c r="C111" s="422"/>
      <c r="D111" s="422"/>
      <c r="E111" s="422"/>
      <c r="F111" s="422"/>
      <c r="G111" s="422"/>
      <c r="H111" s="422"/>
      <c r="I111" s="422"/>
      <c r="J111" s="422"/>
      <c r="K111" s="422"/>
      <c r="L111" s="422"/>
      <c r="M111" s="422"/>
      <c r="N111" s="422"/>
      <c r="O111" s="422"/>
      <c r="P111" s="423"/>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c r="AY111" s="20"/>
      <c r="AZ111" s="20"/>
      <c r="BA111" s="20"/>
      <c r="BB111" s="20"/>
      <c r="BC111" s="20"/>
      <c r="BD111" s="20"/>
      <c r="BE111" s="20"/>
      <c r="BF111" s="20"/>
      <c r="BG111" s="20"/>
      <c r="BH111" s="20"/>
      <c r="BI111" s="20"/>
      <c r="BJ111" s="20"/>
      <c r="BK111" s="20"/>
      <c r="BL111" s="20"/>
      <c r="BM111" s="20"/>
      <c r="BN111" s="20"/>
      <c r="BO111" s="20"/>
      <c r="BP111" s="20"/>
      <c r="BQ111" s="20"/>
      <c r="BR111" s="20"/>
    </row>
    <row r="112" spans="1:70" ht="25.05" customHeight="1" x14ac:dyDescent="0.3">
      <c r="A112" s="421"/>
      <c r="B112" s="422"/>
      <c r="C112" s="422"/>
      <c r="D112" s="422"/>
      <c r="E112" s="422"/>
      <c r="F112" s="422"/>
      <c r="G112" s="422"/>
      <c r="H112" s="422"/>
      <c r="I112" s="422"/>
      <c r="J112" s="422"/>
      <c r="K112" s="422"/>
      <c r="L112" s="422"/>
      <c r="M112" s="422"/>
      <c r="N112" s="422"/>
      <c r="O112" s="422"/>
      <c r="P112" s="423"/>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c r="AT112" s="20"/>
      <c r="AU112" s="20"/>
      <c r="AV112" s="20"/>
      <c r="AW112" s="20"/>
      <c r="AX112" s="20"/>
      <c r="AY112" s="20"/>
      <c r="AZ112" s="20"/>
      <c r="BA112" s="20"/>
      <c r="BB112" s="20"/>
      <c r="BC112" s="20"/>
      <c r="BD112" s="20"/>
      <c r="BE112" s="20"/>
      <c r="BF112" s="20"/>
      <c r="BG112" s="20"/>
      <c r="BH112" s="20"/>
      <c r="BI112" s="20"/>
      <c r="BJ112" s="20"/>
      <c r="BK112" s="20"/>
      <c r="BL112" s="20"/>
      <c r="BM112" s="20"/>
      <c r="BN112" s="20"/>
      <c r="BO112" s="20"/>
      <c r="BP112" s="20"/>
      <c r="BQ112" s="20"/>
      <c r="BR112" s="20"/>
    </row>
    <row r="113" spans="1:70" ht="25.05" customHeight="1" x14ac:dyDescent="0.3">
      <c r="A113" s="421"/>
      <c r="B113" s="422"/>
      <c r="C113" s="422"/>
      <c r="D113" s="422"/>
      <c r="E113" s="422"/>
      <c r="F113" s="422"/>
      <c r="G113" s="422"/>
      <c r="H113" s="422"/>
      <c r="I113" s="422"/>
      <c r="J113" s="422"/>
      <c r="K113" s="422"/>
      <c r="L113" s="422"/>
      <c r="M113" s="422"/>
      <c r="N113" s="422"/>
      <c r="O113" s="422"/>
      <c r="P113" s="423"/>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c r="AT113" s="20"/>
      <c r="AU113" s="20"/>
      <c r="AV113" s="20"/>
      <c r="AW113" s="20"/>
      <c r="AX113" s="20"/>
      <c r="AY113" s="20"/>
      <c r="AZ113" s="20"/>
      <c r="BA113" s="20"/>
      <c r="BB113" s="20"/>
      <c r="BC113" s="20"/>
      <c r="BD113" s="20"/>
      <c r="BE113" s="20"/>
      <c r="BF113" s="20"/>
      <c r="BG113" s="20"/>
      <c r="BH113" s="20"/>
      <c r="BI113" s="20"/>
      <c r="BJ113" s="20"/>
      <c r="BK113" s="20"/>
      <c r="BL113" s="20"/>
      <c r="BM113" s="20"/>
      <c r="BN113" s="20"/>
      <c r="BO113" s="20"/>
      <c r="BP113" s="20"/>
      <c r="BQ113" s="20"/>
      <c r="BR113" s="20"/>
    </row>
    <row r="114" spans="1:70" ht="25.05" customHeight="1" x14ac:dyDescent="0.3">
      <c r="A114" s="421"/>
      <c r="B114" s="422"/>
      <c r="C114" s="422"/>
      <c r="D114" s="422"/>
      <c r="E114" s="422"/>
      <c r="F114" s="422"/>
      <c r="G114" s="422"/>
      <c r="H114" s="422"/>
      <c r="I114" s="422"/>
      <c r="J114" s="422"/>
      <c r="K114" s="422"/>
      <c r="L114" s="422"/>
      <c r="M114" s="422"/>
      <c r="N114" s="422"/>
      <c r="O114" s="422"/>
      <c r="P114" s="423"/>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c r="AT114" s="20"/>
      <c r="AU114" s="20"/>
      <c r="AV114" s="20"/>
      <c r="AW114" s="20"/>
      <c r="AX114" s="20"/>
      <c r="AY114" s="20"/>
      <c r="AZ114" s="20"/>
      <c r="BA114" s="20"/>
      <c r="BB114" s="20"/>
      <c r="BC114" s="20"/>
      <c r="BD114" s="20"/>
      <c r="BE114" s="20"/>
      <c r="BF114" s="20"/>
      <c r="BG114" s="20"/>
      <c r="BH114" s="20"/>
      <c r="BI114" s="20"/>
      <c r="BJ114" s="20"/>
      <c r="BK114" s="20"/>
      <c r="BL114" s="20"/>
      <c r="BM114" s="20"/>
      <c r="BN114" s="20"/>
      <c r="BO114" s="20"/>
      <c r="BP114" s="20"/>
      <c r="BQ114" s="20"/>
      <c r="BR114" s="20"/>
    </row>
    <row r="115" spans="1:70" ht="25.05" customHeight="1" x14ac:dyDescent="0.3">
      <c r="A115" s="421"/>
      <c r="B115" s="422"/>
      <c r="C115" s="422"/>
      <c r="D115" s="422"/>
      <c r="E115" s="422"/>
      <c r="F115" s="422"/>
      <c r="G115" s="422"/>
      <c r="H115" s="422"/>
      <c r="I115" s="422"/>
      <c r="J115" s="422"/>
      <c r="K115" s="422"/>
      <c r="L115" s="422"/>
      <c r="M115" s="422"/>
      <c r="N115" s="422"/>
      <c r="O115" s="422"/>
      <c r="P115" s="423"/>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c r="AT115" s="20"/>
      <c r="AU115" s="20"/>
      <c r="AV115" s="20"/>
      <c r="AW115" s="20"/>
      <c r="AX115" s="20"/>
      <c r="AY115" s="20"/>
      <c r="AZ115" s="20"/>
      <c r="BA115" s="20"/>
      <c r="BB115" s="20"/>
      <c r="BC115" s="20"/>
      <c r="BD115" s="20"/>
      <c r="BE115" s="20"/>
      <c r="BF115" s="20"/>
      <c r="BG115" s="20"/>
      <c r="BH115" s="20"/>
      <c r="BI115" s="20"/>
      <c r="BJ115" s="20"/>
      <c r="BK115" s="20"/>
      <c r="BL115" s="20"/>
      <c r="BM115" s="20"/>
      <c r="BN115" s="20"/>
      <c r="BO115" s="20"/>
      <c r="BP115" s="20"/>
      <c r="BQ115" s="20"/>
      <c r="BR115" s="20"/>
    </row>
    <row r="116" spans="1:70" ht="25.05" customHeight="1" x14ac:dyDescent="0.3">
      <c r="A116" s="424"/>
      <c r="B116" s="425"/>
      <c r="C116" s="425"/>
      <c r="D116" s="425"/>
      <c r="E116" s="425"/>
      <c r="F116" s="425"/>
      <c r="G116" s="425"/>
      <c r="H116" s="425"/>
      <c r="I116" s="425"/>
      <c r="J116" s="425"/>
      <c r="K116" s="425"/>
      <c r="L116" s="425"/>
      <c r="M116" s="425"/>
      <c r="N116" s="425"/>
      <c r="O116" s="425"/>
      <c r="P116" s="426"/>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c r="AT116" s="20"/>
      <c r="AU116" s="20"/>
      <c r="AV116" s="20"/>
      <c r="AW116" s="20"/>
      <c r="AX116" s="20"/>
      <c r="AY116" s="20"/>
      <c r="AZ116" s="20"/>
      <c r="BA116" s="20"/>
      <c r="BB116" s="20"/>
      <c r="BC116" s="20"/>
      <c r="BD116" s="20"/>
      <c r="BE116" s="20"/>
      <c r="BF116" s="20"/>
      <c r="BG116" s="20"/>
      <c r="BH116" s="20"/>
      <c r="BI116" s="20"/>
      <c r="BJ116" s="20"/>
      <c r="BK116" s="20"/>
      <c r="BL116" s="20"/>
      <c r="BM116" s="20"/>
      <c r="BN116" s="20"/>
      <c r="BO116" s="20"/>
      <c r="BP116" s="20"/>
      <c r="BQ116" s="20"/>
      <c r="BR116" s="20"/>
    </row>
    <row r="117" spans="1:70" ht="16.05" customHeight="1" x14ac:dyDescent="0.3">
      <c r="A117" s="418" t="s">
        <v>863</v>
      </c>
      <c r="B117" s="419"/>
      <c r="C117" s="419"/>
      <c r="D117" s="419"/>
      <c r="E117" s="419"/>
      <c r="F117" s="419"/>
      <c r="G117" s="419"/>
      <c r="H117" s="419"/>
      <c r="I117" s="419"/>
      <c r="J117" s="419"/>
      <c r="K117" s="419"/>
      <c r="L117" s="419"/>
      <c r="M117" s="419"/>
      <c r="N117" s="419"/>
      <c r="O117" s="419"/>
      <c r="P117" s="4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c r="AT117" s="20"/>
      <c r="AU117" s="20"/>
      <c r="AV117" s="20"/>
      <c r="AW117" s="20"/>
      <c r="AX117" s="20"/>
      <c r="AY117" s="20"/>
      <c r="AZ117" s="20"/>
      <c r="BA117" s="20"/>
      <c r="BB117" s="20"/>
      <c r="BC117" s="20"/>
      <c r="BD117" s="20"/>
      <c r="BE117" s="20"/>
      <c r="BF117" s="20"/>
      <c r="BG117" s="20"/>
      <c r="BH117" s="20"/>
      <c r="BI117" s="20"/>
      <c r="BJ117" s="20"/>
      <c r="BK117" s="20"/>
      <c r="BL117" s="20"/>
      <c r="BM117" s="20"/>
      <c r="BN117" s="20"/>
      <c r="BO117" s="20"/>
      <c r="BP117" s="20"/>
      <c r="BQ117" s="20"/>
      <c r="BR117" s="20"/>
    </row>
    <row r="118" spans="1:70" ht="16.05" customHeight="1" x14ac:dyDescent="0.3">
      <c r="A118" s="421"/>
      <c r="B118" s="422"/>
      <c r="C118" s="422"/>
      <c r="D118" s="422"/>
      <c r="E118" s="422"/>
      <c r="F118" s="422"/>
      <c r="G118" s="422"/>
      <c r="H118" s="422"/>
      <c r="I118" s="422"/>
      <c r="J118" s="422"/>
      <c r="K118" s="422"/>
      <c r="L118" s="422"/>
      <c r="M118" s="422"/>
      <c r="N118" s="422"/>
      <c r="O118" s="422"/>
      <c r="P118" s="423"/>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c r="AT118" s="20"/>
      <c r="AU118" s="20"/>
      <c r="AV118" s="20"/>
      <c r="AW118" s="20"/>
      <c r="AX118" s="20"/>
      <c r="AY118" s="20"/>
      <c r="AZ118" s="20"/>
      <c r="BA118" s="20"/>
      <c r="BB118" s="20"/>
      <c r="BC118" s="20"/>
      <c r="BD118" s="20"/>
      <c r="BE118" s="20"/>
      <c r="BF118" s="20"/>
      <c r="BG118" s="20"/>
      <c r="BH118" s="20"/>
      <c r="BI118" s="20"/>
      <c r="BJ118" s="20"/>
      <c r="BK118" s="20"/>
      <c r="BL118" s="20"/>
      <c r="BM118" s="20"/>
      <c r="BN118" s="20"/>
      <c r="BO118" s="20"/>
      <c r="BP118" s="20"/>
      <c r="BQ118" s="20"/>
      <c r="BR118" s="20"/>
    </row>
    <row r="119" spans="1:70" ht="16.05" customHeight="1" x14ac:dyDescent="0.3">
      <c r="A119" s="421"/>
      <c r="B119" s="422"/>
      <c r="C119" s="422"/>
      <c r="D119" s="422"/>
      <c r="E119" s="422"/>
      <c r="F119" s="422"/>
      <c r="G119" s="422"/>
      <c r="H119" s="422"/>
      <c r="I119" s="422"/>
      <c r="J119" s="422"/>
      <c r="K119" s="422"/>
      <c r="L119" s="422"/>
      <c r="M119" s="422"/>
      <c r="N119" s="422"/>
      <c r="O119" s="422"/>
      <c r="P119" s="423"/>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c r="AT119" s="20"/>
      <c r="AU119" s="20"/>
      <c r="AV119" s="20"/>
      <c r="AW119" s="20"/>
      <c r="AX119" s="20"/>
      <c r="AY119" s="20"/>
      <c r="AZ119" s="20"/>
      <c r="BA119" s="20"/>
      <c r="BB119" s="20"/>
      <c r="BC119" s="20"/>
      <c r="BD119" s="20"/>
      <c r="BE119" s="20"/>
      <c r="BF119" s="20"/>
      <c r="BG119" s="20"/>
      <c r="BH119" s="20"/>
      <c r="BI119" s="20"/>
      <c r="BJ119" s="20"/>
      <c r="BK119" s="20"/>
      <c r="BL119" s="20"/>
      <c r="BM119" s="20"/>
      <c r="BN119" s="20"/>
      <c r="BO119" s="20"/>
      <c r="BP119" s="20"/>
      <c r="BQ119" s="20"/>
      <c r="BR119" s="20"/>
    </row>
    <row r="120" spans="1:70" ht="16.05" customHeight="1" x14ac:dyDescent="0.3">
      <c r="A120" s="421"/>
      <c r="B120" s="422"/>
      <c r="C120" s="422"/>
      <c r="D120" s="422"/>
      <c r="E120" s="422"/>
      <c r="F120" s="422"/>
      <c r="G120" s="422"/>
      <c r="H120" s="422"/>
      <c r="I120" s="422"/>
      <c r="J120" s="422"/>
      <c r="K120" s="422"/>
      <c r="L120" s="422"/>
      <c r="M120" s="422"/>
      <c r="N120" s="422"/>
      <c r="O120" s="422"/>
      <c r="P120" s="423"/>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c r="AT120" s="20"/>
      <c r="AU120" s="20"/>
      <c r="AV120" s="20"/>
      <c r="AW120" s="20"/>
      <c r="AX120" s="20"/>
      <c r="AY120" s="20"/>
      <c r="AZ120" s="20"/>
      <c r="BA120" s="20"/>
      <c r="BB120" s="20"/>
      <c r="BC120" s="20"/>
      <c r="BD120" s="20"/>
      <c r="BE120" s="20"/>
      <c r="BF120" s="20"/>
      <c r="BG120" s="20"/>
      <c r="BH120" s="20"/>
      <c r="BI120" s="20"/>
      <c r="BJ120" s="20"/>
      <c r="BK120" s="20"/>
      <c r="BL120" s="20"/>
      <c r="BM120" s="20"/>
      <c r="BN120" s="20"/>
      <c r="BO120" s="20"/>
      <c r="BP120" s="20"/>
      <c r="BQ120" s="20"/>
      <c r="BR120" s="20"/>
    </row>
    <row r="121" spans="1:70" ht="16.05" customHeight="1" x14ac:dyDescent="0.3">
      <c r="A121" s="421"/>
      <c r="B121" s="422"/>
      <c r="C121" s="422"/>
      <c r="D121" s="422"/>
      <c r="E121" s="422"/>
      <c r="F121" s="422"/>
      <c r="G121" s="422"/>
      <c r="H121" s="422"/>
      <c r="I121" s="422"/>
      <c r="J121" s="422"/>
      <c r="K121" s="422"/>
      <c r="L121" s="422"/>
      <c r="M121" s="422"/>
      <c r="N121" s="422"/>
      <c r="O121" s="422"/>
      <c r="P121" s="423"/>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c r="AT121" s="20"/>
      <c r="AU121" s="20"/>
      <c r="AV121" s="20"/>
      <c r="AW121" s="20"/>
      <c r="AX121" s="20"/>
      <c r="AY121" s="20"/>
      <c r="AZ121" s="20"/>
      <c r="BA121" s="20"/>
      <c r="BB121" s="20"/>
      <c r="BC121" s="20"/>
      <c r="BD121" s="20"/>
      <c r="BE121" s="20"/>
      <c r="BF121" s="20"/>
      <c r="BG121" s="20"/>
      <c r="BH121" s="20"/>
      <c r="BI121" s="20"/>
      <c r="BJ121" s="20"/>
      <c r="BK121" s="20"/>
      <c r="BL121" s="20"/>
      <c r="BM121" s="20"/>
      <c r="BN121" s="20"/>
      <c r="BO121" s="20"/>
      <c r="BP121" s="20"/>
      <c r="BQ121" s="20"/>
      <c r="BR121" s="20"/>
    </row>
    <row r="122" spans="1:70" ht="16.05" customHeight="1" x14ac:dyDescent="0.3">
      <c r="A122" s="421"/>
      <c r="B122" s="422"/>
      <c r="C122" s="422"/>
      <c r="D122" s="422"/>
      <c r="E122" s="422"/>
      <c r="F122" s="422"/>
      <c r="G122" s="422"/>
      <c r="H122" s="422"/>
      <c r="I122" s="422"/>
      <c r="J122" s="422"/>
      <c r="K122" s="422"/>
      <c r="L122" s="422"/>
      <c r="M122" s="422"/>
      <c r="N122" s="422"/>
      <c r="O122" s="422"/>
      <c r="P122" s="423"/>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c r="AT122" s="20"/>
      <c r="AU122" s="20"/>
      <c r="AV122" s="20"/>
      <c r="AW122" s="20"/>
      <c r="AX122" s="20"/>
      <c r="AY122" s="20"/>
      <c r="AZ122" s="20"/>
      <c r="BA122" s="20"/>
      <c r="BB122" s="20"/>
      <c r="BC122" s="20"/>
      <c r="BD122" s="20"/>
      <c r="BE122" s="20"/>
      <c r="BF122" s="20"/>
      <c r="BG122" s="20"/>
      <c r="BH122" s="20"/>
      <c r="BI122" s="20"/>
      <c r="BJ122" s="20"/>
      <c r="BK122" s="20"/>
      <c r="BL122" s="20"/>
      <c r="BM122" s="20"/>
      <c r="BN122" s="20"/>
      <c r="BO122" s="20"/>
      <c r="BP122" s="20"/>
      <c r="BQ122" s="20"/>
      <c r="BR122" s="20"/>
    </row>
    <row r="123" spans="1:70" ht="16.05" customHeight="1" x14ac:dyDescent="0.3">
      <c r="A123" s="421"/>
      <c r="B123" s="422"/>
      <c r="C123" s="422"/>
      <c r="D123" s="422"/>
      <c r="E123" s="422"/>
      <c r="F123" s="422"/>
      <c r="G123" s="422"/>
      <c r="H123" s="422"/>
      <c r="I123" s="422"/>
      <c r="J123" s="422"/>
      <c r="K123" s="422"/>
      <c r="L123" s="422"/>
      <c r="M123" s="422"/>
      <c r="N123" s="422"/>
      <c r="O123" s="422"/>
      <c r="P123" s="423"/>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c r="AT123" s="20"/>
      <c r="AU123" s="20"/>
      <c r="AV123" s="20"/>
      <c r="AW123" s="20"/>
      <c r="AX123" s="20"/>
      <c r="AY123" s="20"/>
      <c r="AZ123" s="20"/>
      <c r="BA123" s="20"/>
      <c r="BB123" s="20"/>
      <c r="BC123" s="20"/>
      <c r="BD123" s="20"/>
      <c r="BE123" s="20"/>
      <c r="BF123" s="20"/>
      <c r="BG123" s="20"/>
      <c r="BH123" s="20"/>
      <c r="BI123" s="20"/>
      <c r="BJ123" s="20"/>
      <c r="BK123" s="20"/>
      <c r="BL123" s="20"/>
      <c r="BM123" s="20"/>
      <c r="BN123" s="20"/>
      <c r="BO123" s="20"/>
      <c r="BP123" s="20"/>
      <c r="BQ123" s="20"/>
      <c r="BR123" s="20"/>
    </row>
    <row r="124" spans="1:70" ht="16.05" customHeight="1" x14ac:dyDescent="0.3">
      <c r="A124" s="421"/>
      <c r="B124" s="422"/>
      <c r="C124" s="422"/>
      <c r="D124" s="422"/>
      <c r="E124" s="422"/>
      <c r="F124" s="422"/>
      <c r="G124" s="422"/>
      <c r="H124" s="422"/>
      <c r="I124" s="422"/>
      <c r="J124" s="422"/>
      <c r="K124" s="422"/>
      <c r="L124" s="422"/>
      <c r="M124" s="422"/>
      <c r="N124" s="422"/>
      <c r="O124" s="422"/>
      <c r="P124" s="423"/>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c r="AT124" s="20"/>
      <c r="AU124" s="20"/>
      <c r="AV124" s="20"/>
      <c r="AW124" s="20"/>
      <c r="AX124" s="20"/>
      <c r="AY124" s="20"/>
      <c r="AZ124" s="20"/>
      <c r="BA124" s="20"/>
      <c r="BB124" s="20"/>
      <c r="BC124" s="20"/>
      <c r="BD124" s="20"/>
      <c r="BE124" s="20"/>
      <c r="BF124" s="20"/>
      <c r="BG124" s="20"/>
      <c r="BH124" s="20"/>
      <c r="BI124" s="20"/>
      <c r="BJ124" s="20"/>
      <c r="BK124" s="20"/>
      <c r="BL124" s="20"/>
      <c r="BM124" s="20"/>
      <c r="BN124" s="20"/>
      <c r="BO124" s="20"/>
      <c r="BP124" s="20"/>
      <c r="BQ124" s="20"/>
      <c r="BR124" s="20"/>
    </row>
    <row r="125" spans="1:70" ht="16.05" customHeight="1" x14ac:dyDescent="0.3">
      <c r="A125" s="421"/>
      <c r="B125" s="422"/>
      <c r="C125" s="422"/>
      <c r="D125" s="422"/>
      <c r="E125" s="422"/>
      <c r="F125" s="422"/>
      <c r="G125" s="422"/>
      <c r="H125" s="422"/>
      <c r="I125" s="422"/>
      <c r="J125" s="422"/>
      <c r="K125" s="422"/>
      <c r="L125" s="422"/>
      <c r="M125" s="422"/>
      <c r="N125" s="422"/>
      <c r="O125" s="422"/>
      <c r="P125" s="423"/>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c r="AT125" s="20"/>
      <c r="AU125" s="20"/>
      <c r="AV125" s="20"/>
      <c r="AW125" s="20"/>
      <c r="AX125" s="20"/>
      <c r="AY125" s="20"/>
      <c r="AZ125" s="20"/>
      <c r="BA125" s="20"/>
      <c r="BB125" s="20"/>
      <c r="BC125" s="20"/>
      <c r="BD125" s="20"/>
      <c r="BE125" s="20"/>
      <c r="BF125" s="20"/>
      <c r="BG125" s="20"/>
      <c r="BH125" s="20"/>
      <c r="BI125" s="20"/>
      <c r="BJ125" s="20"/>
      <c r="BK125" s="20"/>
      <c r="BL125" s="20"/>
      <c r="BM125" s="20"/>
      <c r="BN125" s="20"/>
      <c r="BO125" s="20"/>
      <c r="BP125" s="20"/>
      <c r="BQ125" s="20"/>
      <c r="BR125" s="20"/>
    </row>
    <row r="126" spans="1:70" ht="16.05" customHeight="1" x14ac:dyDescent="0.3">
      <c r="A126" s="421"/>
      <c r="B126" s="422"/>
      <c r="C126" s="422"/>
      <c r="D126" s="422"/>
      <c r="E126" s="422"/>
      <c r="F126" s="422"/>
      <c r="G126" s="422"/>
      <c r="H126" s="422"/>
      <c r="I126" s="422"/>
      <c r="J126" s="422"/>
      <c r="K126" s="422"/>
      <c r="L126" s="422"/>
      <c r="M126" s="422"/>
      <c r="N126" s="422"/>
      <c r="O126" s="422"/>
      <c r="P126" s="423"/>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c r="AT126" s="20"/>
      <c r="AU126" s="20"/>
      <c r="AV126" s="20"/>
      <c r="AW126" s="20"/>
      <c r="AX126" s="20"/>
      <c r="AY126" s="20"/>
      <c r="AZ126" s="20"/>
      <c r="BA126" s="20"/>
      <c r="BB126" s="20"/>
      <c r="BC126" s="20"/>
      <c r="BD126" s="20"/>
      <c r="BE126" s="20"/>
      <c r="BF126" s="20"/>
      <c r="BG126" s="20"/>
      <c r="BH126" s="20"/>
      <c r="BI126" s="20"/>
      <c r="BJ126" s="20"/>
      <c r="BK126" s="20"/>
      <c r="BL126" s="20"/>
      <c r="BM126" s="20"/>
      <c r="BN126" s="20"/>
      <c r="BO126" s="20"/>
      <c r="BP126" s="20"/>
      <c r="BQ126" s="20"/>
      <c r="BR126" s="20"/>
    </row>
    <row r="127" spans="1:70" ht="16.05" customHeight="1" x14ac:dyDescent="0.3">
      <c r="A127" s="421"/>
      <c r="B127" s="422"/>
      <c r="C127" s="422"/>
      <c r="D127" s="422"/>
      <c r="E127" s="422"/>
      <c r="F127" s="422"/>
      <c r="G127" s="422"/>
      <c r="H127" s="422"/>
      <c r="I127" s="422"/>
      <c r="J127" s="422"/>
      <c r="K127" s="422"/>
      <c r="L127" s="422"/>
      <c r="M127" s="422"/>
      <c r="N127" s="422"/>
      <c r="O127" s="422"/>
      <c r="P127" s="423"/>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c r="AT127" s="20"/>
      <c r="AU127" s="20"/>
      <c r="AV127" s="20"/>
      <c r="AW127" s="20"/>
      <c r="AX127" s="20"/>
      <c r="AY127" s="20"/>
      <c r="AZ127" s="20"/>
      <c r="BA127" s="20"/>
      <c r="BB127" s="20"/>
      <c r="BC127" s="20"/>
      <c r="BD127" s="20"/>
      <c r="BE127" s="20"/>
      <c r="BF127" s="20"/>
      <c r="BG127" s="20"/>
      <c r="BH127" s="20"/>
      <c r="BI127" s="20"/>
      <c r="BJ127" s="20"/>
      <c r="BK127" s="20"/>
      <c r="BL127" s="20"/>
      <c r="BM127" s="20"/>
      <c r="BN127" s="20"/>
      <c r="BO127" s="20"/>
      <c r="BP127" s="20"/>
      <c r="BQ127" s="20"/>
      <c r="BR127" s="20"/>
    </row>
    <row r="128" spans="1:70" ht="16.05" customHeight="1" x14ac:dyDescent="0.3">
      <c r="A128" s="421"/>
      <c r="B128" s="422"/>
      <c r="C128" s="422"/>
      <c r="D128" s="422"/>
      <c r="E128" s="422"/>
      <c r="F128" s="422"/>
      <c r="G128" s="422"/>
      <c r="H128" s="422"/>
      <c r="I128" s="422"/>
      <c r="J128" s="422"/>
      <c r="K128" s="422"/>
      <c r="L128" s="422"/>
      <c r="M128" s="422"/>
      <c r="N128" s="422"/>
      <c r="O128" s="422"/>
      <c r="P128" s="423"/>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c r="AT128" s="20"/>
      <c r="AU128" s="20"/>
      <c r="AV128" s="20"/>
      <c r="AW128" s="20"/>
      <c r="AX128" s="20"/>
      <c r="AY128" s="20"/>
      <c r="AZ128" s="20"/>
      <c r="BA128" s="20"/>
      <c r="BB128" s="20"/>
      <c r="BC128" s="20"/>
      <c r="BD128" s="20"/>
      <c r="BE128" s="20"/>
      <c r="BF128" s="20"/>
      <c r="BG128" s="20"/>
      <c r="BH128" s="20"/>
      <c r="BI128" s="20"/>
      <c r="BJ128" s="20"/>
      <c r="BK128" s="20"/>
      <c r="BL128" s="20"/>
      <c r="BM128" s="20"/>
      <c r="BN128" s="20"/>
      <c r="BO128" s="20"/>
      <c r="BP128" s="20"/>
      <c r="BQ128" s="20"/>
      <c r="BR128" s="20"/>
    </row>
    <row r="129" spans="1:70" ht="16.05" customHeight="1" x14ac:dyDescent="0.3">
      <c r="A129" s="421"/>
      <c r="B129" s="422"/>
      <c r="C129" s="422"/>
      <c r="D129" s="422"/>
      <c r="E129" s="422"/>
      <c r="F129" s="422"/>
      <c r="G129" s="422"/>
      <c r="H129" s="422"/>
      <c r="I129" s="422"/>
      <c r="J129" s="422"/>
      <c r="K129" s="422"/>
      <c r="L129" s="422"/>
      <c r="M129" s="422"/>
      <c r="N129" s="422"/>
      <c r="O129" s="422"/>
      <c r="P129" s="423"/>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c r="AT129" s="20"/>
      <c r="AU129" s="20"/>
      <c r="AV129" s="20"/>
      <c r="AW129" s="20"/>
      <c r="AX129" s="20"/>
      <c r="AY129" s="20"/>
      <c r="AZ129" s="20"/>
      <c r="BA129" s="20"/>
      <c r="BB129" s="20"/>
      <c r="BC129" s="20"/>
      <c r="BD129" s="20"/>
      <c r="BE129" s="20"/>
      <c r="BF129" s="20"/>
      <c r="BG129" s="20"/>
      <c r="BH129" s="20"/>
      <c r="BI129" s="20"/>
      <c r="BJ129" s="20"/>
      <c r="BK129" s="20"/>
      <c r="BL129" s="20"/>
      <c r="BM129" s="20"/>
      <c r="BN129" s="20"/>
      <c r="BO129" s="20"/>
      <c r="BP129" s="20"/>
      <c r="BQ129" s="20"/>
      <c r="BR129" s="20"/>
    </row>
    <row r="130" spans="1:70" ht="16.05" customHeight="1" x14ac:dyDescent="0.3">
      <c r="A130" s="421"/>
      <c r="B130" s="422"/>
      <c r="C130" s="422"/>
      <c r="D130" s="422"/>
      <c r="E130" s="422"/>
      <c r="F130" s="422"/>
      <c r="G130" s="422"/>
      <c r="H130" s="422"/>
      <c r="I130" s="422"/>
      <c r="J130" s="422"/>
      <c r="K130" s="422"/>
      <c r="L130" s="422"/>
      <c r="M130" s="422"/>
      <c r="N130" s="422"/>
      <c r="O130" s="422"/>
      <c r="P130" s="423"/>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c r="AT130" s="20"/>
      <c r="AU130" s="20"/>
      <c r="AV130" s="20"/>
      <c r="AW130" s="20"/>
      <c r="AX130" s="20"/>
      <c r="AY130" s="20"/>
      <c r="AZ130" s="20"/>
      <c r="BA130" s="20"/>
      <c r="BB130" s="20"/>
      <c r="BC130" s="20"/>
      <c r="BD130" s="20"/>
      <c r="BE130" s="20"/>
      <c r="BF130" s="20"/>
      <c r="BG130" s="20"/>
      <c r="BH130" s="20"/>
      <c r="BI130" s="20"/>
      <c r="BJ130" s="20"/>
      <c r="BK130" s="20"/>
      <c r="BL130" s="20"/>
      <c r="BM130" s="20"/>
      <c r="BN130" s="20"/>
      <c r="BO130" s="20"/>
      <c r="BP130" s="20"/>
      <c r="BQ130" s="20"/>
      <c r="BR130" s="20"/>
    </row>
    <row r="131" spans="1:70" ht="16.05" customHeight="1" x14ac:dyDescent="0.3">
      <c r="A131" s="421"/>
      <c r="B131" s="422"/>
      <c r="C131" s="422"/>
      <c r="D131" s="422"/>
      <c r="E131" s="422"/>
      <c r="F131" s="422"/>
      <c r="G131" s="422"/>
      <c r="H131" s="422"/>
      <c r="I131" s="422"/>
      <c r="J131" s="422"/>
      <c r="K131" s="422"/>
      <c r="L131" s="422"/>
      <c r="M131" s="422"/>
      <c r="N131" s="422"/>
      <c r="O131" s="422"/>
      <c r="P131" s="423"/>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c r="AT131" s="20"/>
      <c r="AU131" s="20"/>
      <c r="AV131" s="20"/>
      <c r="AW131" s="20"/>
      <c r="AX131" s="20"/>
      <c r="AY131" s="20"/>
      <c r="AZ131" s="20"/>
      <c r="BA131" s="20"/>
      <c r="BB131" s="20"/>
      <c r="BC131" s="20"/>
      <c r="BD131" s="20"/>
      <c r="BE131" s="20"/>
      <c r="BF131" s="20"/>
      <c r="BG131" s="20"/>
      <c r="BH131" s="20"/>
      <c r="BI131" s="20"/>
      <c r="BJ131" s="20"/>
      <c r="BK131" s="20"/>
      <c r="BL131" s="20"/>
      <c r="BM131" s="20"/>
      <c r="BN131" s="20"/>
      <c r="BO131" s="20"/>
      <c r="BP131" s="20"/>
      <c r="BQ131" s="20"/>
      <c r="BR131" s="20"/>
    </row>
    <row r="132" spans="1:70" ht="16.05" customHeight="1" x14ac:dyDescent="0.3">
      <c r="A132" s="421"/>
      <c r="B132" s="422"/>
      <c r="C132" s="422"/>
      <c r="D132" s="422"/>
      <c r="E132" s="422"/>
      <c r="F132" s="422"/>
      <c r="G132" s="422"/>
      <c r="H132" s="422"/>
      <c r="I132" s="422"/>
      <c r="J132" s="422"/>
      <c r="K132" s="422"/>
      <c r="L132" s="422"/>
      <c r="M132" s="422"/>
      <c r="N132" s="422"/>
      <c r="O132" s="422"/>
      <c r="P132" s="423"/>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c r="AT132" s="20"/>
      <c r="AU132" s="20"/>
      <c r="AV132" s="20"/>
      <c r="AW132" s="20"/>
      <c r="AX132" s="20"/>
      <c r="AY132" s="20"/>
      <c r="AZ132" s="20"/>
      <c r="BA132" s="20"/>
      <c r="BB132" s="20"/>
      <c r="BC132" s="20"/>
      <c r="BD132" s="20"/>
      <c r="BE132" s="20"/>
      <c r="BF132" s="20"/>
      <c r="BG132" s="20"/>
      <c r="BH132" s="20"/>
      <c r="BI132" s="20"/>
      <c r="BJ132" s="20"/>
      <c r="BK132" s="20"/>
      <c r="BL132" s="20"/>
      <c r="BM132" s="20"/>
      <c r="BN132" s="20"/>
      <c r="BO132" s="20"/>
      <c r="BP132" s="20"/>
      <c r="BQ132" s="20"/>
      <c r="BR132" s="20"/>
    </row>
    <row r="133" spans="1:70" ht="16.05" customHeight="1" x14ac:dyDescent="0.3">
      <c r="A133" s="421"/>
      <c r="B133" s="422"/>
      <c r="C133" s="422"/>
      <c r="D133" s="422"/>
      <c r="E133" s="422"/>
      <c r="F133" s="422"/>
      <c r="G133" s="422"/>
      <c r="H133" s="422"/>
      <c r="I133" s="422"/>
      <c r="J133" s="422"/>
      <c r="K133" s="422"/>
      <c r="L133" s="422"/>
      <c r="M133" s="422"/>
      <c r="N133" s="422"/>
      <c r="O133" s="422"/>
      <c r="P133" s="423"/>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c r="AT133" s="20"/>
      <c r="AU133" s="20"/>
      <c r="AV133" s="20"/>
      <c r="AW133" s="20"/>
      <c r="AX133" s="20"/>
      <c r="AY133" s="20"/>
      <c r="AZ133" s="20"/>
      <c r="BA133" s="20"/>
      <c r="BB133" s="20"/>
      <c r="BC133" s="20"/>
      <c r="BD133" s="20"/>
      <c r="BE133" s="20"/>
      <c r="BF133" s="20"/>
      <c r="BG133" s="20"/>
      <c r="BH133" s="20"/>
      <c r="BI133" s="20"/>
      <c r="BJ133" s="20"/>
      <c r="BK133" s="20"/>
      <c r="BL133" s="20"/>
      <c r="BM133" s="20"/>
      <c r="BN133" s="20"/>
      <c r="BO133" s="20"/>
      <c r="BP133" s="20"/>
      <c r="BQ133" s="20"/>
      <c r="BR133" s="20"/>
    </row>
    <row r="134" spans="1:70" ht="16.05" customHeight="1" x14ac:dyDescent="0.3">
      <c r="A134" s="421"/>
      <c r="B134" s="422"/>
      <c r="C134" s="422"/>
      <c r="D134" s="422"/>
      <c r="E134" s="422"/>
      <c r="F134" s="422"/>
      <c r="G134" s="422"/>
      <c r="H134" s="422"/>
      <c r="I134" s="422"/>
      <c r="J134" s="422"/>
      <c r="K134" s="422"/>
      <c r="L134" s="422"/>
      <c r="M134" s="422"/>
      <c r="N134" s="422"/>
      <c r="O134" s="422"/>
      <c r="P134" s="423"/>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c r="AT134" s="20"/>
      <c r="AU134" s="20"/>
      <c r="AV134" s="20"/>
      <c r="AW134" s="20"/>
      <c r="AX134" s="20"/>
      <c r="AY134" s="20"/>
      <c r="AZ134" s="20"/>
      <c r="BA134" s="20"/>
      <c r="BB134" s="20"/>
      <c r="BC134" s="20"/>
      <c r="BD134" s="20"/>
      <c r="BE134" s="20"/>
      <c r="BF134" s="20"/>
      <c r="BG134" s="20"/>
      <c r="BH134" s="20"/>
      <c r="BI134" s="20"/>
      <c r="BJ134" s="20"/>
      <c r="BK134" s="20"/>
      <c r="BL134" s="20"/>
      <c r="BM134" s="20"/>
      <c r="BN134" s="20"/>
      <c r="BO134" s="20"/>
      <c r="BP134" s="20"/>
      <c r="BQ134" s="20"/>
      <c r="BR134" s="20"/>
    </row>
    <row r="135" spans="1:70" ht="16.05" customHeight="1" x14ac:dyDescent="0.3">
      <c r="A135" s="421"/>
      <c r="B135" s="422"/>
      <c r="C135" s="422"/>
      <c r="D135" s="422"/>
      <c r="E135" s="422"/>
      <c r="F135" s="422"/>
      <c r="G135" s="422"/>
      <c r="H135" s="422"/>
      <c r="I135" s="422"/>
      <c r="J135" s="422"/>
      <c r="K135" s="422"/>
      <c r="L135" s="422"/>
      <c r="M135" s="422"/>
      <c r="N135" s="422"/>
      <c r="O135" s="422"/>
      <c r="P135" s="423"/>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c r="AT135" s="20"/>
      <c r="AU135" s="20"/>
      <c r="AV135" s="20"/>
      <c r="AW135" s="20"/>
      <c r="AX135" s="20"/>
      <c r="AY135" s="20"/>
      <c r="AZ135" s="20"/>
      <c r="BA135" s="20"/>
      <c r="BB135" s="20"/>
      <c r="BC135" s="20"/>
      <c r="BD135" s="20"/>
      <c r="BE135" s="20"/>
      <c r="BF135" s="20"/>
      <c r="BG135" s="20"/>
      <c r="BH135" s="20"/>
      <c r="BI135" s="20"/>
      <c r="BJ135" s="20"/>
      <c r="BK135" s="20"/>
      <c r="BL135" s="20"/>
      <c r="BM135" s="20"/>
      <c r="BN135" s="20"/>
      <c r="BO135" s="20"/>
      <c r="BP135" s="20"/>
      <c r="BQ135" s="20"/>
      <c r="BR135" s="20"/>
    </row>
    <row r="136" spans="1:70" ht="16.05" customHeight="1" x14ac:dyDescent="0.3">
      <c r="A136" s="421"/>
      <c r="B136" s="422"/>
      <c r="C136" s="422"/>
      <c r="D136" s="422"/>
      <c r="E136" s="422"/>
      <c r="F136" s="422"/>
      <c r="G136" s="422"/>
      <c r="H136" s="422"/>
      <c r="I136" s="422"/>
      <c r="J136" s="422"/>
      <c r="K136" s="422"/>
      <c r="L136" s="422"/>
      <c r="M136" s="422"/>
      <c r="N136" s="422"/>
      <c r="O136" s="422"/>
      <c r="P136" s="423"/>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c r="AT136" s="20"/>
      <c r="AU136" s="20"/>
      <c r="AV136" s="20"/>
      <c r="AW136" s="20"/>
      <c r="AX136" s="20"/>
      <c r="AY136" s="20"/>
      <c r="AZ136" s="20"/>
      <c r="BA136" s="20"/>
      <c r="BB136" s="20"/>
      <c r="BC136" s="20"/>
      <c r="BD136" s="20"/>
      <c r="BE136" s="20"/>
      <c r="BF136" s="20"/>
      <c r="BG136" s="20"/>
      <c r="BH136" s="20"/>
      <c r="BI136" s="20"/>
      <c r="BJ136" s="20"/>
      <c r="BK136" s="20"/>
      <c r="BL136" s="20"/>
      <c r="BM136" s="20"/>
      <c r="BN136" s="20"/>
      <c r="BO136" s="20"/>
      <c r="BP136" s="20"/>
      <c r="BQ136" s="20"/>
      <c r="BR136" s="20"/>
    </row>
    <row r="137" spans="1:70" ht="16.05" customHeight="1" x14ac:dyDescent="0.3">
      <c r="A137" s="421"/>
      <c r="B137" s="422"/>
      <c r="C137" s="422"/>
      <c r="D137" s="422"/>
      <c r="E137" s="422"/>
      <c r="F137" s="422"/>
      <c r="G137" s="422"/>
      <c r="H137" s="422"/>
      <c r="I137" s="422"/>
      <c r="J137" s="422"/>
      <c r="K137" s="422"/>
      <c r="L137" s="422"/>
      <c r="M137" s="422"/>
      <c r="N137" s="422"/>
      <c r="O137" s="422"/>
      <c r="P137" s="423"/>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c r="AY137" s="20"/>
      <c r="AZ137" s="20"/>
      <c r="BA137" s="20"/>
      <c r="BB137" s="20"/>
      <c r="BC137" s="20"/>
      <c r="BD137" s="20"/>
      <c r="BE137" s="20"/>
      <c r="BF137" s="20"/>
      <c r="BG137" s="20"/>
      <c r="BH137" s="20"/>
      <c r="BI137" s="20"/>
      <c r="BJ137" s="20"/>
      <c r="BK137" s="20"/>
      <c r="BL137" s="20"/>
      <c r="BM137" s="20"/>
      <c r="BN137" s="20"/>
      <c r="BO137" s="20"/>
      <c r="BP137" s="20"/>
      <c r="BQ137" s="20"/>
      <c r="BR137" s="20"/>
    </row>
    <row r="138" spans="1:70" ht="16.05" customHeight="1" x14ac:dyDescent="0.3">
      <c r="A138" s="421"/>
      <c r="B138" s="422"/>
      <c r="C138" s="422"/>
      <c r="D138" s="422"/>
      <c r="E138" s="422"/>
      <c r="F138" s="422"/>
      <c r="G138" s="422"/>
      <c r="H138" s="422"/>
      <c r="I138" s="422"/>
      <c r="J138" s="422"/>
      <c r="K138" s="422"/>
      <c r="L138" s="422"/>
      <c r="M138" s="422"/>
      <c r="N138" s="422"/>
      <c r="O138" s="422"/>
      <c r="P138" s="423"/>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c r="AY138" s="20"/>
      <c r="AZ138" s="20"/>
      <c r="BA138" s="20"/>
      <c r="BB138" s="20"/>
      <c r="BC138" s="20"/>
      <c r="BD138" s="20"/>
      <c r="BE138" s="20"/>
      <c r="BF138" s="20"/>
      <c r="BG138" s="20"/>
      <c r="BH138" s="20"/>
      <c r="BI138" s="20"/>
      <c r="BJ138" s="20"/>
      <c r="BK138" s="20"/>
      <c r="BL138" s="20"/>
      <c r="BM138" s="20"/>
      <c r="BN138" s="20"/>
      <c r="BO138" s="20"/>
      <c r="BP138" s="20"/>
      <c r="BQ138" s="20"/>
      <c r="BR138" s="20"/>
    </row>
    <row r="139" spans="1:70" ht="16.05" customHeight="1" x14ac:dyDescent="0.3">
      <c r="A139" s="421"/>
      <c r="B139" s="422"/>
      <c r="C139" s="422"/>
      <c r="D139" s="422"/>
      <c r="E139" s="422"/>
      <c r="F139" s="422"/>
      <c r="G139" s="422"/>
      <c r="H139" s="422"/>
      <c r="I139" s="422"/>
      <c r="J139" s="422"/>
      <c r="K139" s="422"/>
      <c r="L139" s="422"/>
      <c r="M139" s="422"/>
      <c r="N139" s="422"/>
      <c r="O139" s="422"/>
      <c r="P139" s="423"/>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c r="AY139" s="20"/>
      <c r="AZ139" s="20"/>
      <c r="BA139" s="20"/>
      <c r="BB139" s="20"/>
      <c r="BC139" s="20"/>
      <c r="BD139" s="20"/>
      <c r="BE139" s="20"/>
      <c r="BF139" s="20"/>
      <c r="BG139" s="20"/>
      <c r="BH139" s="20"/>
      <c r="BI139" s="20"/>
      <c r="BJ139" s="20"/>
      <c r="BK139" s="20"/>
      <c r="BL139" s="20"/>
      <c r="BM139" s="20"/>
      <c r="BN139" s="20"/>
      <c r="BO139" s="20"/>
      <c r="BP139" s="20"/>
      <c r="BQ139" s="20"/>
      <c r="BR139" s="20"/>
    </row>
    <row r="140" spans="1:70" ht="16.05" customHeight="1" x14ac:dyDescent="0.3">
      <c r="A140" s="421"/>
      <c r="B140" s="422"/>
      <c r="C140" s="422"/>
      <c r="D140" s="422"/>
      <c r="E140" s="422"/>
      <c r="F140" s="422"/>
      <c r="G140" s="422"/>
      <c r="H140" s="422"/>
      <c r="I140" s="422"/>
      <c r="J140" s="422"/>
      <c r="K140" s="422"/>
      <c r="L140" s="422"/>
      <c r="M140" s="422"/>
      <c r="N140" s="422"/>
      <c r="O140" s="422"/>
      <c r="P140" s="423"/>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c r="AY140" s="20"/>
      <c r="AZ140" s="20"/>
      <c r="BA140" s="20"/>
      <c r="BB140" s="20"/>
      <c r="BC140" s="20"/>
      <c r="BD140" s="20"/>
      <c r="BE140" s="20"/>
      <c r="BF140" s="20"/>
      <c r="BG140" s="20"/>
      <c r="BH140" s="20"/>
      <c r="BI140" s="20"/>
      <c r="BJ140" s="20"/>
      <c r="BK140" s="20"/>
      <c r="BL140" s="20"/>
      <c r="BM140" s="20"/>
      <c r="BN140" s="20"/>
      <c r="BO140" s="20"/>
      <c r="BP140" s="20"/>
      <c r="BQ140" s="20"/>
      <c r="BR140" s="20"/>
    </row>
    <row r="141" spans="1:70" ht="16.05" customHeight="1" x14ac:dyDescent="0.3">
      <c r="A141" s="421"/>
      <c r="B141" s="422"/>
      <c r="C141" s="422"/>
      <c r="D141" s="422"/>
      <c r="E141" s="422"/>
      <c r="F141" s="422"/>
      <c r="G141" s="422"/>
      <c r="H141" s="422"/>
      <c r="I141" s="422"/>
      <c r="J141" s="422"/>
      <c r="K141" s="422"/>
      <c r="L141" s="422"/>
      <c r="M141" s="422"/>
      <c r="N141" s="422"/>
      <c r="O141" s="422"/>
      <c r="P141" s="423"/>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c r="AT141" s="20"/>
      <c r="AU141" s="20"/>
      <c r="AV141" s="20"/>
      <c r="AW141" s="20"/>
      <c r="AX141" s="20"/>
      <c r="AY141" s="20"/>
      <c r="AZ141" s="20"/>
      <c r="BA141" s="20"/>
      <c r="BB141" s="20"/>
      <c r="BC141" s="20"/>
      <c r="BD141" s="20"/>
      <c r="BE141" s="20"/>
      <c r="BF141" s="20"/>
      <c r="BG141" s="20"/>
      <c r="BH141" s="20"/>
      <c r="BI141" s="20"/>
      <c r="BJ141" s="20"/>
      <c r="BK141" s="20"/>
      <c r="BL141" s="20"/>
      <c r="BM141" s="20"/>
      <c r="BN141" s="20"/>
      <c r="BO141" s="20"/>
      <c r="BP141" s="20"/>
      <c r="BQ141" s="20"/>
      <c r="BR141" s="20"/>
    </row>
    <row r="142" spans="1:70" ht="16.05" customHeight="1" x14ac:dyDescent="0.3">
      <c r="A142" s="421"/>
      <c r="B142" s="422"/>
      <c r="C142" s="422"/>
      <c r="D142" s="422"/>
      <c r="E142" s="422"/>
      <c r="F142" s="422"/>
      <c r="G142" s="422"/>
      <c r="H142" s="422"/>
      <c r="I142" s="422"/>
      <c r="J142" s="422"/>
      <c r="K142" s="422"/>
      <c r="L142" s="422"/>
      <c r="M142" s="422"/>
      <c r="N142" s="422"/>
      <c r="O142" s="422"/>
      <c r="P142" s="423"/>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c r="AT142" s="20"/>
      <c r="AU142" s="20"/>
      <c r="AV142" s="20"/>
      <c r="AW142" s="20"/>
      <c r="AX142" s="20"/>
      <c r="AY142" s="20"/>
      <c r="AZ142" s="20"/>
      <c r="BA142" s="20"/>
      <c r="BB142" s="20"/>
      <c r="BC142" s="20"/>
      <c r="BD142" s="20"/>
      <c r="BE142" s="20"/>
      <c r="BF142" s="20"/>
      <c r="BG142" s="20"/>
      <c r="BH142" s="20"/>
      <c r="BI142" s="20"/>
      <c r="BJ142" s="20"/>
      <c r="BK142" s="20"/>
      <c r="BL142" s="20"/>
      <c r="BM142" s="20"/>
      <c r="BN142" s="20"/>
      <c r="BO142" s="20"/>
      <c r="BP142" s="20"/>
      <c r="BQ142" s="20"/>
      <c r="BR142" s="20"/>
    </row>
    <row r="143" spans="1:70" ht="16.05" customHeight="1" x14ac:dyDescent="0.3">
      <c r="A143" s="421"/>
      <c r="B143" s="422"/>
      <c r="C143" s="422"/>
      <c r="D143" s="422"/>
      <c r="E143" s="422"/>
      <c r="F143" s="422"/>
      <c r="G143" s="422"/>
      <c r="H143" s="422"/>
      <c r="I143" s="422"/>
      <c r="J143" s="422"/>
      <c r="K143" s="422"/>
      <c r="L143" s="422"/>
      <c r="M143" s="422"/>
      <c r="N143" s="422"/>
      <c r="O143" s="422"/>
      <c r="P143" s="423"/>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c r="AT143" s="20"/>
      <c r="AU143" s="20"/>
      <c r="AV143" s="20"/>
      <c r="AW143" s="20"/>
      <c r="AX143" s="20"/>
      <c r="AY143" s="20"/>
      <c r="AZ143" s="20"/>
      <c r="BA143" s="20"/>
      <c r="BB143" s="20"/>
      <c r="BC143" s="20"/>
      <c r="BD143" s="20"/>
      <c r="BE143" s="20"/>
      <c r="BF143" s="20"/>
      <c r="BG143" s="20"/>
      <c r="BH143" s="20"/>
      <c r="BI143" s="20"/>
      <c r="BJ143" s="20"/>
      <c r="BK143" s="20"/>
      <c r="BL143" s="20"/>
      <c r="BM143" s="20"/>
      <c r="BN143" s="20"/>
      <c r="BO143" s="20"/>
      <c r="BP143" s="20"/>
      <c r="BQ143" s="20"/>
      <c r="BR143" s="20"/>
    </row>
    <row r="144" spans="1:70" ht="16.05" customHeight="1" x14ac:dyDescent="0.3">
      <c r="A144" s="421"/>
      <c r="B144" s="422"/>
      <c r="C144" s="422"/>
      <c r="D144" s="422"/>
      <c r="E144" s="422"/>
      <c r="F144" s="422"/>
      <c r="G144" s="422"/>
      <c r="H144" s="422"/>
      <c r="I144" s="422"/>
      <c r="J144" s="422"/>
      <c r="K144" s="422"/>
      <c r="L144" s="422"/>
      <c r="M144" s="422"/>
      <c r="N144" s="422"/>
      <c r="O144" s="422"/>
      <c r="P144" s="423"/>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c r="AT144" s="20"/>
      <c r="AU144" s="20"/>
      <c r="AV144" s="20"/>
      <c r="AW144" s="20"/>
      <c r="AX144" s="20"/>
      <c r="AY144" s="20"/>
      <c r="AZ144" s="20"/>
      <c r="BA144" s="20"/>
      <c r="BB144" s="20"/>
      <c r="BC144" s="20"/>
      <c r="BD144" s="20"/>
      <c r="BE144" s="20"/>
      <c r="BF144" s="20"/>
      <c r="BG144" s="20"/>
      <c r="BH144" s="20"/>
      <c r="BI144" s="20"/>
      <c r="BJ144" s="20"/>
      <c r="BK144" s="20"/>
      <c r="BL144" s="20"/>
      <c r="BM144" s="20"/>
      <c r="BN144" s="20"/>
      <c r="BO144" s="20"/>
      <c r="BP144" s="20"/>
      <c r="BQ144" s="20"/>
      <c r="BR144" s="20"/>
    </row>
    <row r="145" spans="1:70" ht="16.05" customHeight="1" x14ac:dyDescent="0.3">
      <c r="A145" s="421"/>
      <c r="B145" s="422"/>
      <c r="C145" s="422"/>
      <c r="D145" s="422"/>
      <c r="E145" s="422"/>
      <c r="F145" s="422"/>
      <c r="G145" s="422"/>
      <c r="H145" s="422"/>
      <c r="I145" s="422"/>
      <c r="J145" s="422"/>
      <c r="K145" s="422"/>
      <c r="L145" s="422"/>
      <c r="M145" s="422"/>
      <c r="N145" s="422"/>
      <c r="O145" s="422"/>
      <c r="P145" s="423"/>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c r="AT145" s="20"/>
      <c r="AU145" s="20"/>
      <c r="AV145" s="20"/>
      <c r="AW145" s="20"/>
      <c r="AX145" s="20"/>
      <c r="AY145" s="20"/>
      <c r="AZ145" s="20"/>
      <c r="BA145" s="20"/>
      <c r="BB145" s="20"/>
      <c r="BC145" s="20"/>
      <c r="BD145" s="20"/>
      <c r="BE145" s="20"/>
      <c r="BF145" s="20"/>
      <c r="BG145" s="20"/>
      <c r="BH145" s="20"/>
      <c r="BI145" s="20"/>
      <c r="BJ145" s="20"/>
      <c r="BK145" s="20"/>
      <c r="BL145" s="20"/>
      <c r="BM145" s="20"/>
      <c r="BN145" s="20"/>
      <c r="BO145" s="20"/>
      <c r="BP145" s="20"/>
      <c r="BQ145" s="20"/>
      <c r="BR145" s="20"/>
    </row>
    <row r="146" spans="1:70" ht="16.05" customHeight="1" x14ac:dyDescent="0.3">
      <c r="A146" s="421"/>
      <c r="B146" s="422"/>
      <c r="C146" s="422"/>
      <c r="D146" s="422"/>
      <c r="E146" s="422"/>
      <c r="F146" s="422"/>
      <c r="G146" s="422"/>
      <c r="H146" s="422"/>
      <c r="I146" s="422"/>
      <c r="J146" s="422"/>
      <c r="K146" s="422"/>
      <c r="L146" s="422"/>
      <c r="M146" s="422"/>
      <c r="N146" s="422"/>
      <c r="O146" s="422"/>
      <c r="P146" s="423"/>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c r="AT146" s="20"/>
      <c r="AU146" s="20"/>
      <c r="AV146" s="20"/>
      <c r="AW146" s="20"/>
      <c r="AX146" s="20"/>
      <c r="AY146" s="20"/>
      <c r="AZ146" s="20"/>
      <c r="BA146" s="20"/>
      <c r="BB146" s="20"/>
      <c r="BC146" s="20"/>
      <c r="BD146" s="20"/>
      <c r="BE146" s="20"/>
      <c r="BF146" s="20"/>
      <c r="BG146" s="20"/>
      <c r="BH146" s="20"/>
      <c r="BI146" s="20"/>
      <c r="BJ146" s="20"/>
      <c r="BK146" s="20"/>
      <c r="BL146" s="20"/>
      <c r="BM146" s="20"/>
      <c r="BN146" s="20"/>
      <c r="BO146" s="20"/>
      <c r="BP146" s="20"/>
      <c r="BQ146" s="20"/>
      <c r="BR146" s="20"/>
    </row>
    <row r="147" spans="1:70" ht="16.05" customHeight="1" x14ac:dyDescent="0.3">
      <c r="A147" s="421"/>
      <c r="B147" s="422"/>
      <c r="C147" s="422"/>
      <c r="D147" s="422"/>
      <c r="E147" s="422"/>
      <c r="F147" s="422"/>
      <c r="G147" s="422"/>
      <c r="H147" s="422"/>
      <c r="I147" s="422"/>
      <c r="J147" s="422"/>
      <c r="K147" s="422"/>
      <c r="L147" s="422"/>
      <c r="M147" s="422"/>
      <c r="N147" s="422"/>
      <c r="O147" s="422"/>
      <c r="P147" s="423"/>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c r="AT147" s="20"/>
      <c r="AU147" s="20"/>
      <c r="AV147" s="20"/>
      <c r="AW147" s="20"/>
      <c r="AX147" s="20"/>
      <c r="AY147" s="20"/>
      <c r="AZ147" s="20"/>
      <c r="BA147" s="20"/>
      <c r="BB147" s="20"/>
      <c r="BC147" s="20"/>
      <c r="BD147" s="20"/>
      <c r="BE147" s="20"/>
      <c r="BF147" s="20"/>
      <c r="BG147" s="20"/>
      <c r="BH147" s="20"/>
      <c r="BI147" s="20"/>
      <c r="BJ147" s="20"/>
      <c r="BK147" s="20"/>
      <c r="BL147" s="20"/>
      <c r="BM147" s="20"/>
      <c r="BN147" s="20"/>
      <c r="BO147" s="20"/>
      <c r="BP147" s="20"/>
      <c r="BQ147" s="20"/>
      <c r="BR147" s="20"/>
    </row>
    <row r="148" spans="1:70" ht="16.05" customHeight="1" x14ac:dyDescent="0.3">
      <c r="A148" s="421"/>
      <c r="B148" s="422"/>
      <c r="C148" s="422"/>
      <c r="D148" s="422"/>
      <c r="E148" s="422"/>
      <c r="F148" s="422"/>
      <c r="G148" s="422"/>
      <c r="H148" s="422"/>
      <c r="I148" s="422"/>
      <c r="J148" s="422"/>
      <c r="K148" s="422"/>
      <c r="L148" s="422"/>
      <c r="M148" s="422"/>
      <c r="N148" s="422"/>
      <c r="O148" s="422"/>
      <c r="P148" s="423"/>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c r="AT148" s="20"/>
      <c r="AU148" s="20"/>
      <c r="AV148" s="20"/>
      <c r="AW148" s="20"/>
      <c r="AX148" s="20"/>
      <c r="AY148" s="20"/>
      <c r="AZ148" s="20"/>
      <c r="BA148" s="20"/>
      <c r="BB148" s="20"/>
      <c r="BC148" s="20"/>
      <c r="BD148" s="20"/>
      <c r="BE148" s="20"/>
      <c r="BF148" s="20"/>
      <c r="BG148" s="20"/>
      <c r="BH148" s="20"/>
      <c r="BI148" s="20"/>
      <c r="BJ148" s="20"/>
      <c r="BK148" s="20"/>
      <c r="BL148" s="20"/>
      <c r="BM148" s="20"/>
      <c r="BN148" s="20"/>
      <c r="BO148" s="20"/>
      <c r="BP148" s="20"/>
      <c r="BQ148" s="20"/>
      <c r="BR148" s="20"/>
    </row>
    <row r="149" spans="1:70" ht="16.05" customHeight="1" x14ac:dyDescent="0.3">
      <c r="A149" s="421"/>
      <c r="B149" s="422"/>
      <c r="C149" s="422"/>
      <c r="D149" s="422"/>
      <c r="E149" s="422"/>
      <c r="F149" s="422"/>
      <c r="G149" s="422"/>
      <c r="H149" s="422"/>
      <c r="I149" s="422"/>
      <c r="J149" s="422"/>
      <c r="K149" s="422"/>
      <c r="L149" s="422"/>
      <c r="M149" s="422"/>
      <c r="N149" s="422"/>
      <c r="O149" s="422"/>
      <c r="P149" s="423"/>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c r="AT149" s="20"/>
      <c r="AU149" s="20"/>
      <c r="AV149" s="20"/>
      <c r="AW149" s="20"/>
      <c r="AX149" s="20"/>
      <c r="AY149" s="20"/>
      <c r="AZ149" s="20"/>
      <c r="BA149" s="20"/>
      <c r="BB149" s="20"/>
      <c r="BC149" s="20"/>
      <c r="BD149" s="20"/>
      <c r="BE149" s="20"/>
      <c r="BF149" s="20"/>
      <c r="BG149" s="20"/>
      <c r="BH149" s="20"/>
      <c r="BI149" s="20"/>
      <c r="BJ149" s="20"/>
      <c r="BK149" s="20"/>
      <c r="BL149" s="20"/>
      <c r="BM149" s="20"/>
      <c r="BN149" s="20"/>
      <c r="BO149" s="20"/>
      <c r="BP149" s="20"/>
      <c r="BQ149" s="20"/>
      <c r="BR149" s="20"/>
    </row>
    <row r="150" spans="1:70" ht="16.05" customHeight="1" x14ac:dyDescent="0.3">
      <c r="A150" s="421"/>
      <c r="B150" s="422"/>
      <c r="C150" s="422"/>
      <c r="D150" s="422"/>
      <c r="E150" s="422"/>
      <c r="F150" s="422"/>
      <c r="G150" s="422"/>
      <c r="H150" s="422"/>
      <c r="I150" s="422"/>
      <c r="J150" s="422"/>
      <c r="K150" s="422"/>
      <c r="L150" s="422"/>
      <c r="M150" s="422"/>
      <c r="N150" s="422"/>
      <c r="O150" s="422"/>
      <c r="P150" s="423"/>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c r="AT150" s="20"/>
      <c r="AU150" s="20"/>
      <c r="AV150" s="20"/>
      <c r="AW150" s="20"/>
      <c r="AX150" s="20"/>
      <c r="AY150" s="20"/>
      <c r="AZ150" s="20"/>
      <c r="BA150" s="20"/>
      <c r="BB150" s="20"/>
      <c r="BC150" s="20"/>
      <c r="BD150" s="20"/>
      <c r="BE150" s="20"/>
      <c r="BF150" s="20"/>
      <c r="BG150" s="20"/>
      <c r="BH150" s="20"/>
      <c r="BI150" s="20"/>
      <c r="BJ150" s="20"/>
      <c r="BK150" s="20"/>
      <c r="BL150" s="20"/>
      <c r="BM150" s="20"/>
      <c r="BN150" s="20"/>
      <c r="BO150" s="20"/>
      <c r="BP150" s="20"/>
      <c r="BQ150" s="20"/>
      <c r="BR150" s="20"/>
    </row>
    <row r="151" spans="1:70" ht="16.05" customHeight="1" x14ac:dyDescent="0.3">
      <c r="A151" s="421"/>
      <c r="B151" s="422"/>
      <c r="C151" s="422"/>
      <c r="D151" s="422"/>
      <c r="E151" s="422"/>
      <c r="F151" s="422"/>
      <c r="G151" s="422"/>
      <c r="H151" s="422"/>
      <c r="I151" s="422"/>
      <c r="J151" s="422"/>
      <c r="K151" s="422"/>
      <c r="L151" s="422"/>
      <c r="M151" s="422"/>
      <c r="N151" s="422"/>
      <c r="O151" s="422"/>
      <c r="P151" s="423"/>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c r="AT151" s="20"/>
      <c r="AU151" s="20"/>
      <c r="AV151" s="20"/>
      <c r="AW151" s="20"/>
      <c r="AX151" s="20"/>
      <c r="AY151" s="20"/>
      <c r="AZ151" s="20"/>
      <c r="BA151" s="20"/>
      <c r="BB151" s="20"/>
      <c r="BC151" s="20"/>
      <c r="BD151" s="20"/>
      <c r="BE151" s="20"/>
      <c r="BF151" s="20"/>
      <c r="BG151" s="20"/>
      <c r="BH151" s="20"/>
      <c r="BI151" s="20"/>
      <c r="BJ151" s="20"/>
      <c r="BK151" s="20"/>
      <c r="BL151" s="20"/>
      <c r="BM151" s="20"/>
      <c r="BN151" s="20"/>
      <c r="BO151" s="20"/>
      <c r="BP151" s="20"/>
      <c r="BQ151" s="20"/>
      <c r="BR151" s="20"/>
    </row>
    <row r="152" spans="1:70" ht="16.05" customHeight="1" x14ac:dyDescent="0.3">
      <c r="A152" s="421"/>
      <c r="B152" s="422"/>
      <c r="C152" s="422"/>
      <c r="D152" s="422"/>
      <c r="E152" s="422"/>
      <c r="F152" s="422"/>
      <c r="G152" s="422"/>
      <c r="H152" s="422"/>
      <c r="I152" s="422"/>
      <c r="J152" s="422"/>
      <c r="K152" s="422"/>
      <c r="L152" s="422"/>
      <c r="M152" s="422"/>
      <c r="N152" s="422"/>
      <c r="O152" s="422"/>
      <c r="P152" s="423"/>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c r="AT152" s="20"/>
      <c r="AU152" s="20"/>
      <c r="AV152" s="20"/>
      <c r="AW152" s="20"/>
      <c r="AX152" s="20"/>
      <c r="AY152" s="20"/>
      <c r="AZ152" s="20"/>
      <c r="BA152" s="20"/>
      <c r="BB152" s="20"/>
      <c r="BC152" s="20"/>
      <c r="BD152" s="20"/>
      <c r="BE152" s="20"/>
      <c r="BF152" s="20"/>
      <c r="BG152" s="20"/>
      <c r="BH152" s="20"/>
      <c r="BI152" s="20"/>
      <c r="BJ152" s="20"/>
      <c r="BK152" s="20"/>
      <c r="BL152" s="20"/>
      <c r="BM152" s="20"/>
      <c r="BN152" s="20"/>
      <c r="BO152" s="20"/>
      <c r="BP152" s="20"/>
      <c r="BQ152" s="20"/>
      <c r="BR152" s="20"/>
    </row>
    <row r="153" spans="1:70" ht="16.05" customHeight="1" x14ac:dyDescent="0.3">
      <c r="A153" s="421"/>
      <c r="B153" s="422"/>
      <c r="C153" s="422"/>
      <c r="D153" s="422"/>
      <c r="E153" s="422"/>
      <c r="F153" s="422"/>
      <c r="G153" s="422"/>
      <c r="H153" s="422"/>
      <c r="I153" s="422"/>
      <c r="J153" s="422"/>
      <c r="K153" s="422"/>
      <c r="L153" s="422"/>
      <c r="M153" s="422"/>
      <c r="N153" s="422"/>
      <c r="O153" s="422"/>
      <c r="P153" s="423"/>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c r="AT153" s="20"/>
      <c r="AU153" s="20"/>
      <c r="AV153" s="20"/>
      <c r="AW153" s="20"/>
      <c r="AX153" s="20"/>
      <c r="AY153" s="20"/>
      <c r="AZ153" s="20"/>
      <c r="BA153" s="20"/>
      <c r="BB153" s="20"/>
      <c r="BC153" s="20"/>
      <c r="BD153" s="20"/>
      <c r="BE153" s="20"/>
      <c r="BF153" s="20"/>
      <c r="BG153" s="20"/>
      <c r="BH153" s="20"/>
      <c r="BI153" s="20"/>
      <c r="BJ153" s="20"/>
      <c r="BK153" s="20"/>
      <c r="BL153" s="20"/>
      <c r="BM153" s="20"/>
      <c r="BN153" s="20"/>
      <c r="BO153" s="20"/>
      <c r="BP153" s="20"/>
      <c r="BQ153" s="20"/>
      <c r="BR153" s="20"/>
    </row>
    <row r="154" spans="1:70" ht="16.05" customHeight="1" x14ac:dyDescent="0.3">
      <c r="A154" s="421"/>
      <c r="B154" s="422"/>
      <c r="C154" s="422"/>
      <c r="D154" s="422"/>
      <c r="E154" s="422"/>
      <c r="F154" s="422"/>
      <c r="G154" s="422"/>
      <c r="H154" s="422"/>
      <c r="I154" s="422"/>
      <c r="J154" s="422"/>
      <c r="K154" s="422"/>
      <c r="L154" s="422"/>
      <c r="M154" s="422"/>
      <c r="N154" s="422"/>
      <c r="O154" s="422"/>
      <c r="P154" s="423"/>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c r="AT154" s="20"/>
      <c r="AU154" s="20"/>
      <c r="AV154" s="20"/>
      <c r="AW154" s="20"/>
      <c r="AX154" s="20"/>
      <c r="AY154" s="20"/>
      <c r="AZ154" s="20"/>
      <c r="BA154" s="20"/>
      <c r="BB154" s="20"/>
      <c r="BC154" s="20"/>
      <c r="BD154" s="20"/>
      <c r="BE154" s="20"/>
      <c r="BF154" s="20"/>
      <c r="BG154" s="20"/>
      <c r="BH154" s="20"/>
      <c r="BI154" s="20"/>
      <c r="BJ154" s="20"/>
      <c r="BK154" s="20"/>
      <c r="BL154" s="20"/>
      <c r="BM154" s="20"/>
      <c r="BN154" s="20"/>
      <c r="BO154" s="20"/>
      <c r="BP154" s="20"/>
      <c r="BQ154" s="20"/>
      <c r="BR154" s="20"/>
    </row>
    <row r="155" spans="1:70" ht="16.05" customHeight="1" x14ac:dyDescent="0.3">
      <c r="A155" s="421"/>
      <c r="B155" s="422"/>
      <c r="C155" s="422"/>
      <c r="D155" s="422"/>
      <c r="E155" s="422"/>
      <c r="F155" s="422"/>
      <c r="G155" s="422"/>
      <c r="H155" s="422"/>
      <c r="I155" s="422"/>
      <c r="J155" s="422"/>
      <c r="K155" s="422"/>
      <c r="L155" s="422"/>
      <c r="M155" s="422"/>
      <c r="N155" s="422"/>
      <c r="O155" s="422"/>
      <c r="P155" s="423"/>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c r="AT155" s="20"/>
      <c r="AU155" s="20"/>
      <c r="AV155" s="20"/>
      <c r="AW155" s="20"/>
      <c r="AX155" s="20"/>
      <c r="AY155" s="20"/>
      <c r="AZ155" s="20"/>
      <c r="BA155" s="20"/>
      <c r="BB155" s="20"/>
      <c r="BC155" s="20"/>
      <c r="BD155" s="20"/>
      <c r="BE155" s="20"/>
      <c r="BF155" s="20"/>
      <c r="BG155" s="20"/>
      <c r="BH155" s="20"/>
      <c r="BI155" s="20"/>
      <c r="BJ155" s="20"/>
      <c r="BK155" s="20"/>
      <c r="BL155" s="20"/>
      <c r="BM155" s="20"/>
      <c r="BN155" s="20"/>
      <c r="BO155" s="20"/>
      <c r="BP155" s="20"/>
      <c r="BQ155" s="20"/>
      <c r="BR155" s="20"/>
    </row>
    <row r="156" spans="1:70" ht="16.05" customHeight="1" x14ac:dyDescent="0.3">
      <c r="A156" s="421"/>
      <c r="B156" s="422"/>
      <c r="C156" s="422"/>
      <c r="D156" s="422"/>
      <c r="E156" s="422"/>
      <c r="F156" s="422"/>
      <c r="G156" s="422"/>
      <c r="H156" s="422"/>
      <c r="I156" s="422"/>
      <c r="J156" s="422"/>
      <c r="K156" s="422"/>
      <c r="L156" s="422"/>
      <c r="M156" s="422"/>
      <c r="N156" s="422"/>
      <c r="O156" s="422"/>
      <c r="P156" s="423"/>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c r="AT156" s="20"/>
      <c r="AU156" s="20"/>
      <c r="AV156" s="20"/>
      <c r="AW156" s="20"/>
      <c r="AX156" s="20"/>
      <c r="AY156" s="20"/>
      <c r="AZ156" s="20"/>
      <c r="BA156" s="20"/>
      <c r="BB156" s="20"/>
      <c r="BC156" s="20"/>
      <c r="BD156" s="20"/>
      <c r="BE156" s="20"/>
      <c r="BF156" s="20"/>
      <c r="BG156" s="20"/>
      <c r="BH156" s="20"/>
      <c r="BI156" s="20"/>
      <c r="BJ156" s="20"/>
      <c r="BK156" s="20"/>
      <c r="BL156" s="20"/>
      <c r="BM156" s="20"/>
      <c r="BN156" s="20"/>
      <c r="BO156" s="20"/>
      <c r="BP156" s="20"/>
      <c r="BQ156" s="20"/>
      <c r="BR156" s="20"/>
    </row>
    <row r="157" spans="1:70" ht="16.05" customHeight="1" x14ac:dyDescent="0.3">
      <c r="A157" s="421"/>
      <c r="B157" s="422"/>
      <c r="C157" s="422"/>
      <c r="D157" s="422"/>
      <c r="E157" s="422"/>
      <c r="F157" s="422"/>
      <c r="G157" s="422"/>
      <c r="H157" s="422"/>
      <c r="I157" s="422"/>
      <c r="J157" s="422"/>
      <c r="K157" s="422"/>
      <c r="L157" s="422"/>
      <c r="M157" s="422"/>
      <c r="N157" s="422"/>
      <c r="O157" s="422"/>
      <c r="P157" s="423"/>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c r="AT157" s="20"/>
      <c r="AU157" s="20"/>
      <c r="AV157" s="20"/>
      <c r="AW157" s="20"/>
      <c r="AX157" s="20"/>
      <c r="AY157" s="20"/>
      <c r="AZ157" s="20"/>
      <c r="BA157" s="20"/>
      <c r="BB157" s="20"/>
      <c r="BC157" s="20"/>
      <c r="BD157" s="20"/>
      <c r="BE157" s="20"/>
      <c r="BF157" s="20"/>
      <c r="BG157" s="20"/>
      <c r="BH157" s="20"/>
      <c r="BI157" s="20"/>
      <c r="BJ157" s="20"/>
      <c r="BK157" s="20"/>
      <c r="BL157" s="20"/>
      <c r="BM157" s="20"/>
      <c r="BN157" s="20"/>
      <c r="BO157" s="20"/>
      <c r="BP157" s="20"/>
      <c r="BQ157" s="20"/>
      <c r="BR157" s="20"/>
    </row>
    <row r="158" spans="1:70" ht="16.05" customHeight="1" x14ac:dyDescent="0.3">
      <c r="A158" s="421"/>
      <c r="B158" s="422"/>
      <c r="C158" s="422"/>
      <c r="D158" s="422"/>
      <c r="E158" s="422"/>
      <c r="F158" s="422"/>
      <c r="G158" s="422"/>
      <c r="H158" s="422"/>
      <c r="I158" s="422"/>
      <c r="J158" s="422"/>
      <c r="K158" s="422"/>
      <c r="L158" s="422"/>
      <c r="M158" s="422"/>
      <c r="N158" s="422"/>
      <c r="O158" s="422"/>
      <c r="P158" s="423"/>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c r="AT158" s="20"/>
      <c r="AU158" s="20"/>
      <c r="AV158" s="20"/>
      <c r="AW158" s="20"/>
      <c r="AX158" s="20"/>
      <c r="AY158" s="20"/>
      <c r="AZ158" s="20"/>
      <c r="BA158" s="20"/>
      <c r="BB158" s="20"/>
      <c r="BC158" s="20"/>
      <c r="BD158" s="20"/>
      <c r="BE158" s="20"/>
      <c r="BF158" s="20"/>
      <c r="BG158" s="20"/>
      <c r="BH158" s="20"/>
      <c r="BI158" s="20"/>
      <c r="BJ158" s="20"/>
      <c r="BK158" s="20"/>
      <c r="BL158" s="20"/>
      <c r="BM158" s="20"/>
      <c r="BN158" s="20"/>
      <c r="BO158" s="20"/>
      <c r="BP158" s="20"/>
      <c r="BQ158" s="20"/>
      <c r="BR158" s="20"/>
    </row>
    <row r="159" spans="1:70" ht="16.05" customHeight="1" x14ac:dyDescent="0.3">
      <c r="A159" s="421"/>
      <c r="B159" s="422"/>
      <c r="C159" s="422"/>
      <c r="D159" s="422"/>
      <c r="E159" s="422"/>
      <c r="F159" s="422"/>
      <c r="G159" s="422"/>
      <c r="H159" s="422"/>
      <c r="I159" s="422"/>
      <c r="J159" s="422"/>
      <c r="K159" s="422"/>
      <c r="L159" s="422"/>
      <c r="M159" s="422"/>
      <c r="N159" s="422"/>
      <c r="O159" s="422"/>
      <c r="P159" s="423"/>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c r="AT159" s="20"/>
      <c r="AU159" s="20"/>
      <c r="AV159" s="20"/>
      <c r="AW159" s="20"/>
      <c r="AX159" s="20"/>
      <c r="AY159" s="20"/>
      <c r="AZ159" s="20"/>
      <c r="BA159" s="20"/>
      <c r="BB159" s="20"/>
      <c r="BC159" s="20"/>
      <c r="BD159" s="20"/>
      <c r="BE159" s="20"/>
      <c r="BF159" s="20"/>
      <c r="BG159" s="20"/>
      <c r="BH159" s="20"/>
      <c r="BI159" s="20"/>
      <c r="BJ159" s="20"/>
      <c r="BK159" s="20"/>
      <c r="BL159" s="20"/>
      <c r="BM159" s="20"/>
      <c r="BN159" s="20"/>
      <c r="BO159" s="20"/>
      <c r="BP159" s="20"/>
      <c r="BQ159" s="20"/>
      <c r="BR159" s="20"/>
    </row>
    <row r="160" spans="1:70" ht="16.05" customHeight="1" x14ac:dyDescent="0.3">
      <c r="A160" s="421"/>
      <c r="B160" s="422"/>
      <c r="C160" s="422"/>
      <c r="D160" s="422"/>
      <c r="E160" s="422"/>
      <c r="F160" s="422"/>
      <c r="G160" s="422"/>
      <c r="H160" s="422"/>
      <c r="I160" s="422"/>
      <c r="J160" s="422"/>
      <c r="K160" s="422"/>
      <c r="L160" s="422"/>
      <c r="M160" s="422"/>
      <c r="N160" s="422"/>
      <c r="O160" s="422"/>
      <c r="P160" s="423"/>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c r="AT160" s="20"/>
      <c r="AU160" s="20"/>
      <c r="AV160" s="20"/>
      <c r="AW160" s="20"/>
      <c r="AX160" s="20"/>
      <c r="AY160" s="20"/>
      <c r="AZ160" s="20"/>
      <c r="BA160" s="20"/>
      <c r="BB160" s="20"/>
      <c r="BC160" s="20"/>
      <c r="BD160" s="20"/>
      <c r="BE160" s="20"/>
      <c r="BF160" s="20"/>
      <c r="BG160" s="20"/>
      <c r="BH160" s="20"/>
      <c r="BI160" s="20"/>
      <c r="BJ160" s="20"/>
      <c r="BK160" s="20"/>
      <c r="BL160" s="20"/>
      <c r="BM160" s="20"/>
      <c r="BN160" s="20"/>
      <c r="BO160" s="20"/>
      <c r="BP160" s="20"/>
      <c r="BQ160" s="20"/>
      <c r="BR160" s="20"/>
    </row>
    <row r="161" spans="1:70" ht="16.05" customHeight="1" x14ac:dyDescent="0.3">
      <c r="A161" s="421"/>
      <c r="B161" s="422"/>
      <c r="C161" s="422"/>
      <c r="D161" s="422"/>
      <c r="E161" s="422"/>
      <c r="F161" s="422"/>
      <c r="G161" s="422"/>
      <c r="H161" s="422"/>
      <c r="I161" s="422"/>
      <c r="J161" s="422"/>
      <c r="K161" s="422"/>
      <c r="L161" s="422"/>
      <c r="M161" s="422"/>
      <c r="N161" s="422"/>
      <c r="O161" s="422"/>
      <c r="P161" s="423"/>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c r="AT161" s="20"/>
      <c r="AU161" s="20"/>
      <c r="AV161" s="20"/>
      <c r="AW161" s="20"/>
      <c r="AX161" s="20"/>
      <c r="AY161" s="20"/>
      <c r="AZ161" s="20"/>
      <c r="BA161" s="20"/>
      <c r="BB161" s="20"/>
      <c r="BC161" s="20"/>
      <c r="BD161" s="20"/>
      <c r="BE161" s="20"/>
      <c r="BF161" s="20"/>
      <c r="BG161" s="20"/>
      <c r="BH161" s="20"/>
      <c r="BI161" s="20"/>
      <c r="BJ161" s="20"/>
      <c r="BK161" s="20"/>
      <c r="BL161" s="20"/>
      <c r="BM161" s="20"/>
      <c r="BN161" s="20"/>
      <c r="BO161" s="20"/>
      <c r="BP161" s="20"/>
      <c r="BQ161" s="20"/>
      <c r="BR161" s="20"/>
    </row>
    <row r="162" spans="1:70" ht="16.05" customHeight="1" x14ac:dyDescent="0.3">
      <c r="A162" s="421"/>
      <c r="B162" s="422"/>
      <c r="C162" s="422"/>
      <c r="D162" s="422"/>
      <c r="E162" s="422"/>
      <c r="F162" s="422"/>
      <c r="G162" s="422"/>
      <c r="H162" s="422"/>
      <c r="I162" s="422"/>
      <c r="J162" s="422"/>
      <c r="K162" s="422"/>
      <c r="L162" s="422"/>
      <c r="M162" s="422"/>
      <c r="N162" s="422"/>
      <c r="O162" s="422"/>
      <c r="P162" s="423"/>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c r="AT162" s="20"/>
      <c r="AU162" s="20"/>
      <c r="AV162" s="20"/>
      <c r="AW162" s="20"/>
      <c r="AX162" s="20"/>
      <c r="AY162" s="20"/>
      <c r="AZ162" s="20"/>
      <c r="BA162" s="20"/>
      <c r="BB162" s="20"/>
      <c r="BC162" s="20"/>
      <c r="BD162" s="20"/>
      <c r="BE162" s="20"/>
      <c r="BF162" s="20"/>
      <c r="BG162" s="20"/>
      <c r="BH162" s="20"/>
      <c r="BI162" s="20"/>
      <c r="BJ162" s="20"/>
      <c r="BK162" s="20"/>
      <c r="BL162" s="20"/>
      <c r="BM162" s="20"/>
      <c r="BN162" s="20"/>
      <c r="BO162" s="20"/>
      <c r="BP162" s="20"/>
      <c r="BQ162" s="20"/>
      <c r="BR162" s="20"/>
    </row>
    <row r="163" spans="1:70" ht="16.05" customHeight="1" x14ac:dyDescent="0.3">
      <c r="A163" s="421"/>
      <c r="B163" s="422"/>
      <c r="C163" s="422"/>
      <c r="D163" s="422"/>
      <c r="E163" s="422"/>
      <c r="F163" s="422"/>
      <c r="G163" s="422"/>
      <c r="H163" s="422"/>
      <c r="I163" s="422"/>
      <c r="J163" s="422"/>
      <c r="K163" s="422"/>
      <c r="L163" s="422"/>
      <c r="M163" s="422"/>
      <c r="N163" s="422"/>
      <c r="O163" s="422"/>
      <c r="P163" s="423"/>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c r="AT163" s="20"/>
      <c r="AU163" s="20"/>
      <c r="AV163" s="20"/>
      <c r="AW163" s="20"/>
      <c r="AX163" s="20"/>
      <c r="AY163" s="20"/>
      <c r="AZ163" s="20"/>
      <c r="BA163" s="20"/>
      <c r="BB163" s="20"/>
      <c r="BC163" s="20"/>
      <c r="BD163" s="20"/>
      <c r="BE163" s="20"/>
      <c r="BF163" s="20"/>
      <c r="BG163" s="20"/>
      <c r="BH163" s="20"/>
      <c r="BI163" s="20"/>
      <c r="BJ163" s="20"/>
      <c r="BK163" s="20"/>
      <c r="BL163" s="20"/>
      <c r="BM163" s="20"/>
      <c r="BN163" s="20"/>
      <c r="BO163" s="20"/>
      <c r="BP163" s="20"/>
      <c r="BQ163" s="20"/>
      <c r="BR163" s="20"/>
    </row>
    <row r="164" spans="1:70" ht="16.05" customHeight="1" x14ac:dyDescent="0.3">
      <c r="A164" s="424"/>
      <c r="B164" s="425"/>
      <c r="C164" s="425"/>
      <c r="D164" s="425"/>
      <c r="E164" s="425"/>
      <c r="F164" s="425"/>
      <c r="G164" s="425"/>
      <c r="H164" s="425"/>
      <c r="I164" s="425"/>
      <c r="J164" s="425"/>
      <c r="K164" s="425"/>
      <c r="L164" s="425"/>
      <c r="M164" s="425"/>
      <c r="N164" s="425"/>
      <c r="O164" s="425"/>
      <c r="P164" s="426"/>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c r="AT164" s="20"/>
      <c r="AU164" s="20"/>
      <c r="AV164" s="20"/>
      <c r="AW164" s="20"/>
      <c r="AX164" s="20"/>
      <c r="AY164" s="20"/>
      <c r="AZ164" s="20"/>
      <c r="BA164" s="20"/>
      <c r="BB164" s="20"/>
      <c r="BC164" s="20"/>
      <c r="BD164" s="20"/>
      <c r="BE164" s="20"/>
      <c r="BF164" s="20"/>
      <c r="BG164" s="20"/>
      <c r="BH164" s="20"/>
      <c r="BI164" s="20"/>
      <c r="BJ164" s="20"/>
      <c r="BK164" s="20"/>
      <c r="BL164" s="20"/>
      <c r="BM164" s="20"/>
      <c r="BN164" s="20"/>
      <c r="BO164" s="20"/>
      <c r="BP164" s="20"/>
      <c r="BQ164" s="20"/>
      <c r="BR164" s="20"/>
    </row>
    <row r="165" spans="1:70" ht="23.55" customHeight="1" x14ac:dyDescent="0.3">
      <c r="A165" s="428" t="s">
        <v>864</v>
      </c>
      <c r="B165" s="428"/>
      <c r="C165" s="428"/>
      <c r="D165" s="428"/>
      <c r="E165" s="428"/>
      <c r="F165" s="428"/>
      <c r="G165" s="428"/>
      <c r="H165" s="428"/>
      <c r="I165" s="428"/>
      <c r="J165" s="428"/>
      <c r="K165" s="428"/>
      <c r="L165" s="428"/>
      <c r="M165" s="428"/>
      <c r="N165" s="428"/>
      <c r="O165" s="428"/>
      <c r="P165" s="428"/>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c r="AT165" s="20"/>
      <c r="AU165" s="20"/>
      <c r="AV165" s="20"/>
      <c r="AW165" s="20"/>
      <c r="AX165" s="20"/>
      <c r="AY165" s="20"/>
      <c r="AZ165" s="20"/>
      <c r="BA165" s="20"/>
      <c r="BB165" s="20"/>
      <c r="BC165" s="20"/>
      <c r="BD165" s="20"/>
      <c r="BE165" s="20"/>
      <c r="BF165" s="20"/>
      <c r="BG165" s="20"/>
      <c r="BH165" s="20"/>
      <c r="BI165" s="20"/>
      <c r="BJ165" s="20"/>
      <c r="BK165" s="20"/>
      <c r="BL165" s="20"/>
      <c r="BM165" s="20"/>
      <c r="BN165" s="20"/>
      <c r="BO165" s="20"/>
      <c r="BP165" s="20"/>
      <c r="BQ165" s="20"/>
      <c r="BR165" s="20"/>
    </row>
    <row r="166" spans="1:70" ht="23.55" customHeight="1" x14ac:dyDescent="0.3">
      <c r="A166" s="428"/>
      <c r="B166" s="428"/>
      <c r="C166" s="428"/>
      <c r="D166" s="428"/>
      <c r="E166" s="428"/>
      <c r="F166" s="428"/>
      <c r="G166" s="428"/>
      <c r="H166" s="428"/>
      <c r="I166" s="428"/>
      <c r="J166" s="428"/>
      <c r="K166" s="428"/>
      <c r="L166" s="428"/>
      <c r="M166" s="428"/>
      <c r="N166" s="428"/>
      <c r="O166" s="428"/>
      <c r="P166" s="428"/>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c r="AT166" s="20"/>
      <c r="AU166" s="20"/>
      <c r="AV166" s="20"/>
      <c r="AW166" s="20"/>
      <c r="AX166" s="20"/>
      <c r="AY166" s="20"/>
      <c r="AZ166" s="20"/>
      <c r="BA166" s="20"/>
      <c r="BB166" s="20"/>
      <c r="BC166" s="20"/>
      <c r="BD166" s="20"/>
      <c r="BE166" s="20"/>
      <c r="BF166" s="20"/>
      <c r="BG166" s="20"/>
      <c r="BH166" s="20"/>
      <c r="BI166" s="20"/>
      <c r="BJ166" s="20"/>
      <c r="BK166" s="20"/>
      <c r="BL166" s="20"/>
      <c r="BM166" s="20"/>
      <c r="BN166" s="20"/>
      <c r="BO166" s="20"/>
      <c r="BP166" s="20"/>
      <c r="BQ166" s="20"/>
      <c r="BR166" s="20"/>
    </row>
    <row r="167" spans="1:70" ht="23.55" customHeight="1" x14ac:dyDescent="0.3">
      <c r="A167" s="428"/>
      <c r="B167" s="428"/>
      <c r="C167" s="428"/>
      <c r="D167" s="428"/>
      <c r="E167" s="428"/>
      <c r="F167" s="428"/>
      <c r="G167" s="428"/>
      <c r="H167" s="428"/>
      <c r="I167" s="428"/>
      <c r="J167" s="428"/>
      <c r="K167" s="428"/>
      <c r="L167" s="428"/>
      <c r="M167" s="428"/>
      <c r="N167" s="428"/>
      <c r="O167" s="428"/>
      <c r="P167" s="428"/>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c r="AT167" s="20"/>
      <c r="AU167" s="20"/>
      <c r="AV167" s="20"/>
      <c r="AW167" s="20"/>
      <c r="AX167" s="20"/>
      <c r="AY167" s="20"/>
      <c r="AZ167" s="20"/>
      <c r="BA167" s="20"/>
      <c r="BB167" s="20"/>
      <c r="BC167" s="20"/>
      <c r="BD167" s="20"/>
      <c r="BE167" s="20"/>
      <c r="BF167" s="20"/>
      <c r="BG167" s="20"/>
      <c r="BH167" s="20"/>
      <c r="BI167" s="20"/>
      <c r="BJ167" s="20"/>
      <c r="BK167" s="20"/>
      <c r="BL167" s="20"/>
      <c r="BM167" s="20"/>
      <c r="BN167" s="20"/>
      <c r="BO167" s="20"/>
      <c r="BP167" s="20"/>
      <c r="BQ167" s="20"/>
      <c r="BR167" s="20"/>
    </row>
    <row r="168" spans="1:70" ht="23.55" customHeight="1" x14ac:dyDescent="0.3">
      <c r="A168" s="428"/>
      <c r="B168" s="428"/>
      <c r="C168" s="428"/>
      <c r="D168" s="428"/>
      <c r="E168" s="428"/>
      <c r="F168" s="428"/>
      <c r="G168" s="428"/>
      <c r="H168" s="428"/>
      <c r="I168" s="428"/>
      <c r="J168" s="428"/>
      <c r="K168" s="428"/>
      <c r="L168" s="428"/>
      <c r="M168" s="428"/>
      <c r="N168" s="428"/>
      <c r="O168" s="428"/>
      <c r="P168" s="428"/>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c r="AT168" s="20"/>
      <c r="AU168" s="20"/>
      <c r="AV168" s="20"/>
      <c r="AW168" s="20"/>
      <c r="AX168" s="20"/>
      <c r="AY168" s="20"/>
      <c r="AZ168" s="20"/>
      <c r="BA168" s="20"/>
      <c r="BB168" s="20"/>
      <c r="BC168" s="20"/>
      <c r="BD168" s="20"/>
      <c r="BE168" s="20"/>
      <c r="BF168" s="20"/>
      <c r="BG168" s="20"/>
      <c r="BH168" s="20"/>
      <c r="BI168" s="20"/>
      <c r="BJ168" s="20"/>
      <c r="BK168" s="20"/>
      <c r="BL168" s="20"/>
      <c r="BM168" s="20"/>
      <c r="BN168" s="20"/>
      <c r="BO168" s="20"/>
      <c r="BP168" s="20"/>
      <c r="BQ168" s="20"/>
      <c r="BR168" s="20"/>
    </row>
    <row r="169" spans="1:70" ht="23.55" customHeight="1" x14ac:dyDescent="0.3">
      <c r="A169" s="428"/>
      <c r="B169" s="428"/>
      <c r="C169" s="428"/>
      <c r="D169" s="428"/>
      <c r="E169" s="428"/>
      <c r="F169" s="428"/>
      <c r="G169" s="428"/>
      <c r="H169" s="428"/>
      <c r="I169" s="428"/>
      <c r="J169" s="428"/>
      <c r="K169" s="428"/>
      <c r="L169" s="428"/>
      <c r="M169" s="428"/>
      <c r="N169" s="428"/>
      <c r="O169" s="428"/>
      <c r="P169" s="428"/>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c r="AT169" s="20"/>
      <c r="AU169" s="20"/>
      <c r="AV169" s="20"/>
      <c r="AW169" s="20"/>
      <c r="AX169" s="20"/>
      <c r="AY169" s="20"/>
      <c r="AZ169" s="20"/>
      <c r="BA169" s="20"/>
      <c r="BB169" s="20"/>
      <c r="BC169" s="20"/>
      <c r="BD169" s="20"/>
      <c r="BE169" s="20"/>
      <c r="BF169" s="20"/>
      <c r="BG169" s="20"/>
      <c r="BH169" s="20"/>
      <c r="BI169" s="20"/>
      <c r="BJ169" s="20"/>
      <c r="BK169" s="20"/>
      <c r="BL169" s="20"/>
      <c r="BM169" s="20"/>
      <c r="BN169" s="20"/>
      <c r="BO169" s="20"/>
      <c r="BP169" s="20"/>
      <c r="BQ169" s="20"/>
      <c r="BR169" s="20"/>
    </row>
    <row r="170" spans="1:70" ht="23.55" customHeight="1" x14ac:dyDescent="0.3">
      <c r="A170" s="428"/>
      <c r="B170" s="428"/>
      <c r="C170" s="428"/>
      <c r="D170" s="428"/>
      <c r="E170" s="428"/>
      <c r="F170" s="428"/>
      <c r="G170" s="428"/>
      <c r="H170" s="428"/>
      <c r="I170" s="428"/>
      <c r="J170" s="428"/>
      <c r="K170" s="428"/>
      <c r="L170" s="428"/>
      <c r="M170" s="428"/>
      <c r="N170" s="428"/>
      <c r="O170" s="428"/>
      <c r="P170" s="428"/>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c r="AT170" s="20"/>
      <c r="AU170" s="20"/>
      <c r="AV170" s="20"/>
      <c r="AW170" s="20"/>
      <c r="AX170" s="20"/>
      <c r="AY170" s="20"/>
      <c r="AZ170" s="20"/>
      <c r="BA170" s="20"/>
      <c r="BB170" s="20"/>
      <c r="BC170" s="20"/>
      <c r="BD170" s="20"/>
      <c r="BE170" s="20"/>
      <c r="BF170" s="20"/>
      <c r="BG170" s="20"/>
      <c r="BH170" s="20"/>
      <c r="BI170" s="20"/>
      <c r="BJ170" s="20"/>
      <c r="BK170" s="20"/>
      <c r="BL170" s="20"/>
      <c r="BM170" s="20"/>
      <c r="BN170" s="20"/>
      <c r="BO170" s="20"/>
      <c r="BP170" s="20"/>
      <c r="BQ170" s="20"/>
      <c r="BR170" s="20"/>
    </row>
    <row r="171" spans="1:70" ht="16.05" customHeight="1" x14ac:dyDescent="0.3">
      <c r="A171" s="449" t="s">
        <v>865</v>
      </c>
      <c r="B171" s="419"/>
      <c r="C171" s="419"/>
      <c r="D171" s="419"/>
      <c r="E171" s="419"/>
      <c r="F171" s="419"/>
      <c r="G171" s="419"/>
      <c r="H171" s="419"/>
      <c r="I171" s="419"/>
      <c r="J171" s="419"/>
      <c r="K171" s="419"/>
      <c r="L171" s="419"/>
      <c r="M171" s="419"/>
      <c r="N171" s="419"/>
      <c r="O171" s="419"/>
      <c r="P171" s="4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c r="AX171" s="20"/>
      <c r="AY171" s="20"/>
      <c r="AZ171" s="20"/>
      <c r="BA171" s="20"/>
      <c r="BB171" s="20"/>
      <c r="BC171" s="20"/>
      <c r="BD171" s="20"/>
      <c r="BE171" s="20"/>
      <c r="BF171" s="20"/>
      <c r="BG171" s="20"/>
      <c r="BH171" s="20"/>
      <c r="BI171" s="20"/>
      <c r="BJ171" s="20"/>
      <c r="BK171" s="20"/>
      <c r="BL171" s="20"/>
      <c r="BM171" s="20"/>
      <c r="BN171" s="20"/>
      <c r="BO171" s="20"/>
      <c r="BP171" s="20"/>
      <c r="BQ171" s="20"/>
      <c r="BR171" s="20"/>
    </row>
    <row r="172" spans="1:70" ht="16.05" customHeight="1" x14ac:dyDescent="0.3">
      <c r="A172" s="421"/>
      <c r="B172" s="422"/>
      <c r="C172" s="422"/>
      <c r="D172" s="422"/>
      <c r="E172" s="422"/>
      <c r="F172" s="422"/>
      <c r="G172" s="422"/>
      <c r="H172" s="422"/>
      <c r="I172" s="422"/>
      <c r="J172" s="422"/>
      <c r="K172" s="422"/>
      <c r="L172" s="422"/>
      <c r="M172" s="422"/>
      <c r="N172" s="422"/>
      <c r="O172" s="422"/>
      <c r="P172" s="423"/>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c r="AX172" s="20"/>
      <c r="AY172" s="20"/>
      <c r="AZ172" s="20"/>
      <c r="BA172" s="20"/>
      <c r="BB172" s="20"/>
      <c r="BC172" s="20"/>
      <c r="BD172" s="20"/>
      <c r="BE172" s="20"/>
      <c r="BF172" s="20"/>
      <c r="BG172" s="20"/>
      <c r="BH172" s="20"/>
      <c r="BI172" s="20"/>
      <c r="BJ172" s="20"/>
      <c r="BK172" s="20"/>
      <c r="BL172" s="20"/>
      <c r="BM172" s="20"/>
      <c r="BN172" s="20"/>
      <c r="BO172" s="20"/>
      <c r="BP172" s="20"/>
      <c r="BQ172" s="20"/>
      <c r="BR172" s="20"/>
    </row>
    <row r="173" spans="1:70" ht="16.05" customHeight="1" x14ac:dyDescent="0.3">
      <c r="A173" s="421"/>
      <c r="B173" s="422"/>
      <c r="C173" s="422"/>
      <c r="D173" s="422"/>
      <c r="E173" s="422"/>
      <c r="F173" s="422"/>
      <c r="G173" s="422"/>
      <c r="H173" s="422"/>
      <c r="I173" s="422"/>
      <c r="J173" s="422"/>
      <c r="K173" s="422"/>
      <c r="L173" s="422"/>
      <c r="M173" s="422"/>
      <c r="N173" s="422"/>
      <c r="O173" s="422"/>
      <c r="P173" s="423"/>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c r="AT173" s="20"/>
      <c r="AU173" s="20"/>
      <c r="AV173" s="20"/>
      <c r="AW173" s="20"/>
      <c r="AX173" s="20"/>
      <c r="AY173" s="20"/>
      <c r="AZ173" s="20"/>
      <c r="BA173" s="20"/>
      <c r="BB173" s="20"/>
      <c r="BC173" s="20"/>
      <c r="BD173" s="20"/>
      <c r="BE173" s="20"/>
      <c r="BF173" s="20"/>
      <c r="BG173" s="20"/>
      <c r="BH173" s="20"/>
      <c r="BI173" s="20"/>
      <c r="BJ173" s="20"/>
      <c r="BK173" s="20"/>
      <c r="BL173" s="20"/>
      <c r="BM173" s="20"/>
      <c r="BN173" s="20"/>
      <c r="BO173" s="20"/>
      <c r="BP173" s="20"/>
      <c r="BQ173" s="20"/>
      <c r="BR173" s="20"/>
    </row>
    <row r="174" spans="1:70" ht="16.05" customHeight="1" x14ac:dyDescent="0.3">
      <c r="A174" s="421"/>
      <c r="B174" s="422"/>
      <c r="C174" s="422"/>
      <c r="D174" s="422"/>
      <c r="E174" s="422"/>
      <c r="F174" s="422"/>
      <c r="G174" s="422"/>
      <c r="H174" s="422"/>
      <c r="I174" s="422"/>
      <c r="J174" s="422"/>
      <c r="K174" s="422"/>
      <c r="L174" s="422"/>
      <c r="M174" s="422"/>
      <c r="N174" s="422"/>
      <c r="O174" s="422"/>
      <c r="P174" s="423"/>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c r="AT174" s="20"/>
      <c r="AU174" s="20"/>
      <c r="AV174" s="20"/>
      <c r="AW174" s="20"/>
      <c r="AX174" s="20"/>
      <c r="AY174" s="20"/>
      <c r="AZ174" s="20"/>
      <c r="BA174" s="20"/>
      <c r="BB174" s="20"/>
      <c r="BC174" s="20"/>
      <c r="BD174" s="20"/>
      <c r="BE174" s="20"/>
      <c r="BF174" s="20"/>
      <c r="BG174" s="20"/>
      <c r="BH174" s="20"/>
      <c r="BI174" s="20"/>
      <c r="BJ174" s="20"/>
      <c r="BK174" s="20"/>
      <c r="BL174" s="20"/>
      <c r="BM174" s="20"/>
      <c r="BN174" s="20"/>
      <c r="BO174" s="20"/>
      <c r="BP174" s="20"/>
      <c r="BQ174" s="20"/>
      <c r="BR174" s="20"/>
    </row>
    <row r="175" spans="1:70" ht="16.05" customHeight="1" x14ac:dyDescent="0.3">
      <c r="A175" s="421"/>
      <c r="B175" s="422"/>
      <c r="C175" s="422"/>
      <c r="D175" s="422"/>
      <c r="E175" s="422"/>
      <c r="F175" s="422"/>
      <c r="G175" s="422"/>
      <c r="H175" s="422"/>
      <c r="I175" s="422"/>
      <c r="J175" s="422"/>
      <c r="K175" s="422"/>
      <c r="L175" s="422"/>
      <c r="M175" s="422"/>
      <c r="N175" s="422"/>
      <c r="O175" s="422"/>
      <c r="P175" s="423"/>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c r="AT175" s="20"/>
      <c r="AU175" s="20"/>
      <c r="AV175" s="20"/>
      <c r="AW175" s="20"/>
      <c r="AX175" s="20"/>
      <c r="AY175" s="20"/>
      <c r="AZ175" s="20"/>
      <c r="BA175" s="20"/>
      <c r="BB175" s="20"/>
      <c r="BC175" s="20"/>
      <c r="BD175" s="20"/>
      <c r="BE175" s="20"/>
      <c r="BF175" s="20"/>
      <c r="BG175" s="20"/>
      <c r="BH175" s="20"/>
      <c r="BI175" s="20"/>
      <c r="BJ175" s="20"/>
      <c r="BK175" s="20"/>
      <c r="BL175" s="20"/>
      <c r="BM175" s="20"/>
      <c r="BN175" s="20"/>
      <c r="BO175" s="20"/>
      <c r="BP175" s="20"/>
      <c r="BQ175" s="20"/>
      <c r="BR175" s="20"/>
    </row>
    <row r="176" spans="1:70" ht="16.05" customHeight="1" x14ac:dyDescent="0.3">
      <c r="A176" s="424"/>
      <c r="B176" s="425"/>
      <c r="C176" s="425"/>
      <c r="D176" s="425"/>
      <c r="E176" s="425"/>
      <c r="F176" s="425"/>
      <c r="G176" s="425"/>
      <c r="H176" s="425"/>
      <c r="I176" s="425"/>
      <c r="J176" s="425"/>
      <c r="K176" s="425"/>
      <c r="L176" s="425"/>
      <c r="M176" s="425"/>
      <c r="N176" s="425"/>
      <c r="O176" s="425"/>
      <c r="P176" s="426"/>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c r="AT176" s="20"/>
      <c r="AU176" s="20"/>
      <c r="AV176" s="20"/>
      <c r="AW176" s="20"/>
      <c r="AX176" s="20"/>
      <c r="AY176" s="20"/>
      <c r="AZ176" s="20"/>
      <c r="BA176" s="20"/>
      <c r="BB176" s="20"/>
      <c r="BC176" s="20"/>
      <c r="BD176" s="20"/>
      <c r="BE176" s="20"/>
      <c r="BF176" s="20"/>
      <c r="BG176" s="20"/>
      <c r="BH176" s="20"/>
      <c r="BI176" s="20"/>
      <c r="BJ176" s="20"/>
      <c r="BK176" s="20"/>
      <c r="BL176" s="20"/>
      <c r="BM176" s="20"/>
      <c r="BN176" s="20"/>
      <c r="BO176" s="20"/>
      <c r="BP176" s="20"/>
      <c r="BQ176" s="20"/>
      <c r="BR176" s="20"/>
    </row>
    <row r="177" spans="1:70" ht="16.05" customHeight="1" x14ac:dyDescent="0.3">
      <c r="A177" s="449" t="s">
        <v>866</v>
      </c>
      <c r="B177" s="452"/>
      <c r="C177" s="452"/>
      <c r="D177" s="452"/>
      <c r="E177" s="452"/>
      <c r="F177" s="452"/>
      <c r="G177" s="452"/>
      <c r="H177" s="452"/>
      <c r="I177" s="452"/>
      <c r="J177" s="452"/>
      <c r="K177" s="452"/>
      <c r="L177" s="452"/>
      <c r="M177" s="452"/>
      <c r="N177" s="452"/>
      <c r="O177" s="452"/>
      <c r="P177" s="453"/>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c r="AX177" s="20"/>
      <c r="AY177" s="20"/>
      <c r="AZ177" s="20"/>
      <c r="BA177" s="20"/>
      <c r="BB177" s="20"/>
      <c r="BC177" s="20"/>
      <c r="BD177" s="20"/>
      <c r="BE177" s="20"/>
      <c r="BF177" s="20"/>
      <c r="BG177" s="20"/>
      <c r="BH177" s="20"/>
      <c r="BI177" s="20"/>
      <c r="BJ177" s="20"/>
      <c r="BK177" s="20"/>
      <c r="BL177" s="20"/>
      <c r="BM177" s="20"/>
      <c r="BN177" s="20"/>
      <c r="BO177" s="20"/>
      <c r="BP177" s="20"/>
      <c r="BQ177" s="20"/>
      <c r="BR177" s="20"/>
    </row>
    <row r="178" spans="1:70" ht="16.05" customHeight="1" x14ac:dyDescent="0.3">
      <c r="A178" s="454"/>
      <c r="B178" s="455"/>
      <c r="C178" s="455"/>
      <c r="D178" s="455"/>
      <c r="E178" s="455"/>
      <c r="F178" s="455"/>
      <c r="G178" s="455"/>
      <c r="H178" s="455"/>
      <c r="I178" s="455"/>
      <c r="J178" s="455"/>
      <c r="K178" s="455"/>
      <c r="L178" s="455"/>
      <c r="M178" s="455"/>
      <c r="N178" s="455"/>
      <c r="O178" s="455"/>
      <c r="P178" s="456"/>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c r="AT178" s="20"/>
      <c r="AU178" s="20"/>
      <c r="AV178" s="20"/>
      <c r="AW178" s="20"/>
      <c r="AX178" s="20"/>
      <c r="AY178" s="20"/>
      <c r="AZ178" s="20"/>
      <c r="BA178" s="20"/>
      <c r="BB178" s="20"/>
      <c r="BC178" s="20"/>
      <c r="BD178" s="20"/>
      <c r="BE178" s="20"/>
      <c r="BF178" s="20"/>
      <c r="BG178" s="20"/>
      <c r="BH178" s="20"/>
      <c r="BI178" s="20"/>
      <c r="BJ178" s="20"/>
      <c r="BK178" s="20"/>
      <c r="BL178" s="20"/>
      <c r="BM178" s="20"/>
      <c r="BN178" s="20"/>
      <c r="BO178" s="20"/>
      <c r="BP178" s="20"/>
      <c r="BQ178" s="20"/>
      <c r="BR178" s="20"/>
    </row>
    <row r="179" spans="1:70" ht="16.05" customHeight="1" x14ac:dyDescent="0.3">
      <c r="A179" s="454"/>
      <c r="B179" s="455"/>
      <c r="C179" s="455"/>
      <c r="D179" s="455"/>
      <c r="E179" s="455"/>
      <c r="F179" s="455"/>
      <c r="G179" s="455"/>
      <c r="H179" s="455"/>
      <c r="I179" s="455"/>
      <c r="J179" s="455"/>
      <c r="K179" s="455"/>
      <c r="L179" s="455"/>
      <c r="M179" s="455"/>
      <c r="N179" s="455"/>
      <c r="O179" s="455"/>
      <c r="P179" s="456"/>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c r="AT179" s="20"/>
      <c r="AU179" s="20"/>
      <c r="AV179" s="20"/>
      <c r="AW179" s="20"/>
      <c r="AX179" s="20"/>
      <c r="AY179" s="20"/>
      <c r="AZ179" s="20"/>
      <c r="BA179" s="20"/>
      <c r="BB179" s="20"/>
      <c r="BC179" s="20"/>
      <c r="BD179" s="20"/>
      <c r="BE179" s="20"/>
      <c r="BF179" s="20"/>
      <c r="BG179" s="20"/>
      <c r="BH179" s="20"/>
      <c r="BI179" s="20"/>
      <c r="BJ179" s="20"/>
      <c r="BK179" s="20"/>
      <c r="BL179" s="20"/>
      <c r="BM179" s="20"/>
      <c r="BN179" s="20"/>
      <c r="BO179" s="20"/>
      <c r="BP179" s="20"/>
      <c r="BQ179" s="20"/>
      <c r="BR179" s="20"/>
    </row>
    <row r="180" spans="1:70" ht="16.05" customHeight="1" x14ac:dyDescent="0.3">
      <c r="A180" s="454"/>
      <c r="B180" s="455"/>
      <c r="C180" s="455"/>
      <c r="D180" s="455"/>
      <c r="E180" s="455"/>
      <c r="F180" s="455"/>
      <c r="G180" s="455"/>
      <c r="H180" s="455"/>
      <c r="I180" s="455"/>
      <c r="J180" s="455"/>
      <c r="K180" s="455"/>
      <c r="L180" s="455"/>
      <c r="M180" s="455"/>
      <c r="N180" s="455"/>
      <c r="O180" s="455"/>
      <c r="P180" s="456"/>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c r="AT180" s="20"/>
      <c r="AU180" s="20"/>
      <c r="AV180" s="20"/>
      <c r="AW180" s="20"/>
      <c r="AX180" s="20"/>
      <c r="AY180" s="20"/>
      <c r="AZ180" s="20"/>
      <c r="BA180" s="20"/>
      <c r="BB180" s="20"/>
      <c r="BC180" s="20"/>
      <c r="BD180" s="20"/>
      <c r="BE180" s="20"/>
      <c r="BF180" s="20"/>
      <c r="BG180" s="20"/>
      <c r="BH180" s="20"/>
      <c r="BI180" s="20"/>
      <c r="BJ180" s="20"/>
      <c r="BK180" s="20"/>
      <c r="BL180" s="20"/>
      <c r="BM180" s="20"/>
      <c r="BN180" s="20"/>
      <c r="BO180" s="20"/>
      <c r="BP180" s="20"/>
      <c r="BQ180" s="20"/>
      <c r="BR180" s="20"/>
    </row>
    <row r="181" spans="1:70" ht="16.05" customHeight="1" x14ac:dyDescent="0.3">
      <c r="A181" s="454"/>
      <c r="B181" s="455"/>
      <c r="C181" s="455"/>
      <c r="D181" s="455"/>
      <c r="E181" s="455"/>
      <c r="F181" s="455"/>
      <c r="G181" s="455"/>
      <c r="H181" s="455"/>
      <c r="I181" s="455"/>
      <c r="J181" s="455"/>
      <c r="K181" s="455"/>
      <c r="L181" s="455"/>
      <c r="M181" s="455"/>
      <c r="N181" s="455"/>
      <c r="O181" s="455"/>
      <c r="P181" s="456"/>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c r="AT181" s="20"/>
      <c r="AU181" s="20"/>
      <c r="AV181" s="20"/>
      <c r="AW181" s="20"/>
      <c r="AX181" s="20"/>
      <c r="AY181" s="20"/>
      <c r="AZ181" s="20"/>
      <c r="BA181" s="20"/>
      <c r="BB181" s="20"/>
      <c r="BC181" s="20"/>
      <c r="BD181" s="20"/>
      <c r="BE181" s="20"/>
      <c r="BF181" s="20"/>
      <c r="BG181" s="20"/>
      <c r="BH181" s="20"/>
      <c r="BI181" s="20"/>
      <c r="BJ181" s="20"/>
      <c r="BK181" s="20"/>
      <c r="BL181" s="20"/>
      <c r="BM181" s="20"/>
      <c r="BN181" s="20"/>
      <c r="BO181" s="20"/>
      <c r="BP181" s="20"/>
      <c r="BQ181" s="20"/>
      <c r="BR181" s="20"/>
    </row>
    <row r="182" spans="1:70" ht="16.05" customHeight="1" x14ac:dyDescent="0.3">
      <c r="A182" s="457"/>
      <c r="B182" s="458"/>
      <c r="C182" s="458"/>
      <c r="D182" s="458"/>
      <c r="E182" s="458"/>
      <c r="F182" s="458"/>
      <c r="G182" s="458"/>
      <c r="H182" s="458"/>
      <c r="I182" s="458"/>
      <c r="J182" s="458"/>
      <c r="K182" s="458"/>
      <c r="L182" s="458"/>
      <c r="M182" s="458"/>
      <c r="N182" s="458"/>
      <c r="O182" s="458"/>
      <c r="P182" s="459"/>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c r="AT182" s="20"/>
      <c r="AU182" s="20"/>
      <c r="AV182" s="20"/>
      <c r="AW182" s="20"/>
      <c r="AX182" s="20"/>
      <c r="AY182" s="20"/>
      <c r="AZ182" s="20"/>
      <c r="BA182" s="20"/>
      <c r="BB182" s="20"/>
      <c r="BC182" s="20"/>
      <c r="BD182" s="20"/>
      <c r="BE182" s="20"/>
      <c r="BF182" s="20"/>
      <c r="BG182" s="20"/>
      <c r="BH182" s="20"/>
      <c r="BI182" s="20"/>
      <c r="BJ182" s="20"/>
      <c r="BK182" s="20"/>
      <c r="BL182" s="20"/>
      <c r="BM182" s="20"/>
      <c r="BN182" s="20"/>
      <c r="BO182" s="20"/>
      <c r="BP182" s="20"/>
      <c r="BQ182" s="20"/>
      <c r="BR182" s="20"/>
    </row>
    <row r="183" spans="1:70" x14ac:dyDescent="0.3">
      <c r="A183" s="418" t="s">
        <v>867</v>
      </c>
      <c r="B183" s="419"/>
      <c r="C183" s="419"/>
      <c r="D183" s="419"/>
      <c r="E183" s="419"/>
      <c r="F183" s="419"/>
      <c r="G183" s="419"/>
      <c r="H183" s="419"/>
      <c r="I183" s="419"/>
      <c r="J183" s="419"/>
      <c r="K183" s="419"/>
      <c r="L183" s="419"/>
      <c r="M183" s="419"/>
      <c r="N183" s="419"/>
      <c r="O183" s="419"/>
      <c r="P183" s="4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c r="AX183" s="20"/>
      <c r="AY183" s="20"/>
      <c r="AZ183" s="20"/>
      <c r="BA183" s="20"/>
      <c r="BB183" s="20"/>
      <c r="BC183" s="20"/>
      <c r="BD183" s="20"/>
      <c r="BE183" s="20"/>
      <c r="BF183" s="20"/>
      <c r="BG183" s="20"/>
      <c r="BH183" s="20"/>
      <c r="BI183" s="20"/>
      <c r="BJ183" s="20"/>
      <c r="BK183" s="20"/>
      <c r="BL183" s="20"/>
      <c r="BM183" s="20"/>
      <c r="BN183" s="20"/>
      <c r="BO183" s="20"/>
      <c r="BP183" s="20"/>
      <c r="BQ183" s="20"/>
      <c r="BR183" s="20"/>
    </row>
    <row r="184" spans="1:70" x14ac:dyDescent="0.3">
      <c r="A184" s="421"/>
      <c r="B184" s="422"/>
      <c r="C184" s="422"/>
      <c r="D184" s="422"/>
      <c r="E184" s="422"/>
      <c r="F184" s="422"/>
      <c r="G184" s="422"/>
      <c r="H184" s="422"/>
      <c r="I184" s="422"/>
      <c r="J184" s="422"/>
      <c r="K184" s="422"/>
      <c r="L184" s="422"/>
      <c r="M184" s="422"/>
      <c r="N184" s="422"/>
      <c r="O184" s="422"/>
      <c r="P184" s="423"/>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c r="AT184" s="20"/>
      <c r="AU184" s="20"/>
      <c r="AV184" s="20"/>
      <c r="AW184" s="20"/>
      <c r="AX184" s="20"/>
      <c r="AY184" s="20"/>
      <c r="AZ184" s="20"/>
      <c r="BA184" s="20"/>
      <c r="BB184" s="20"/>
      <c r="BC184" s="20"/>
      <c r="BD184" s="20"/>
      <c r="BE184" s="20"/>
      <c r="BF184" s="20"/>
      <c r="BG184" s="20"/>
      <c r="BH184" s="20"/>
      <c r="BI184" s="20"/>
      <c r="BJ184" s="20"/>
      <c r="BK184" s="20"/>
      <c r="BL184" s="20"/>
      <c r="BM184" s="20"/>
      <c r="BN184" s="20"/>
      <c r="BO184" s="20"/>
      <c r="BP184" s="20"/>
      <c r="BQ184" s="20"/>
      <c r="BR184" s="20"/>
    </row>
    <row r="185" spans="1:70" x14ac:dyDescent="0.3">
      <c r="A185" s="421"/>
      <c r="B185" s="422"/>
      <c r="C185" s="422"/>
      <c r="D185" s="422"/>
      <c r="E185" s="422"/>
      <c r="F185" s="422"/>
      <c r="G185" s="422"/>
      <c r="H185" s="422"/>
      <c r="I185" s="422"/>
      <c r="J185" s="422"/>
      <c r="K185" s="422"/>
      <c r="L185" s="422"/>
      <c r="M185" s="422"/>
      <c r="N185" s="422"/>
      <c r="O185" s="422"/>
      <c r="P185" s="423"/>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c r="AT185" s="20"/>
      <c r="AU185" s="20"/>
      <c r="AV185" s="20"/>
      <c r="AW185" s="20"/>
      <c r="AX185" s="20"/>
      <c r="AY185" s="20"/>
      <c r="AZ185" s="20"/>
      <c r="BA185" s="20"/>
      <c r="BB185" s="20"/>
      <c r="BC185" s="20"/>
      <c r="BD185" s="20"/>
      <c r="BE185" s="20"/>
      <c r="BF185" s="20"/>
      <c r="BG185" s="20"/>
      <c r="BH185" s="20"/>
      <c r="BI185" s="20"/>
      <c r="BJ185" s="20"/>
      <c r="BK185" s="20"/>
      <c r="BL185" s="20"/>
      <c r="BM185" s="20"/>
      <c r="BN185" s="20"/>
      <c r="BO185" s="20"/>
      <c r="BP185" s="20"/>
      <c r="BQ185" s="20"/>
      <c r="BR185" s="20"/>
    </row>
    <row r="186" spans="1:70" x14ac:dyDescent="0.3">
      <c r="A186" s="421"/>
      <c r="B186" s="422"/>
      <c r="C186" s="422"/>
      <c r="D186" s="422"/>
      <c r="E186" s="422"/>
      <c r="F186" s="422"/>
      <c r="G186" s="422"/>
      <c r="H186" s="422"/>
      <c r="I186" s="422"/>
      <c r="J186" s="422"/>
      <c r="K186" s="422"/>
      <c r="L186" s="422"/>
      <c r="M186" s="422"/>
      <c r="N186" s="422"/>
      <c r="O186" s="422"/>
      <c r="P186" s="423"/>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c r="AT186" s="20"/>
      <c r="AU186" s="20"/>
      <c r="AV186" s="20"/>
      <c r="AW186" s="20"/>
      <c r="AX186" s="20"/>
      <c r="AY186" s="20"/>
      <c r="AZ186" s="20"/>
      <c r="BA186" s="20"/>
      <c r="BB186" s="20"/>
      <c r="BC186" s="20"/>
      <c r="BD186" s="20"/>
      <c r="BE186" s="20"/>
      <c r="BF186" s="20"/>
      <c r="BG186" s="20"/>
      <c r="BH186" s="20"/>
      <c r="BI186" s="20"/>
      <c r="BJ186" s="20"/>
      <c r="BK186" s="20"/>
      <c r="BL186" s="20"/>
      <c r="BM186" s="20"/>
      <c r="BN186" s="20"/>
      <c r="BO186" s="20"/>
      <c r="BP186" s="20"/>
      <c r="BQ186" s="20"/>
      <c r="BR186" s="20"/>
    </row>
    <row r="187" spans="1:70" x14ac:dyDescent="0.3">
      <c r="A187" s="421"/>
      <c r="B187" s="422"/>
      <c r="C187" s="422"/>
      <c r="D187" s="422"/>
      <c r="E187" s="422"/>
      <c r="F187" s="422"/>
      <c r="G187" s="422"/>
      <c r="H187" s="422"/>
      <c r="I187" s="422"/>
      <c r="J187" s="422"/>
      <c r="K187" s="422"/>
      <c r="L187" s="422"/>
      <c r="M187" s="422"/>
      <c r="N187" s="422"/>
      <c r="O187" s="422"/>
      <c r="P187" s="423"/>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c r="AT187" s="20"/>
      <c r="AU187" s="20"/>
      <c r="AV187" s="20"/>
      <c r="AW187" s="20"/>
      <c r="AX187" s="20"/>
      <c r="AY187" s="20"/>
      <c r="AZ187" s="20"/>
      <c r="BA187" s="20"/>
      <c r="BB187" s="20"/>
      <c r="BC187" s="20"/>
      <c r="BD187" s="20"/>
      <c r="BE187" s="20"/>
      <c r="BF187" s="20"/>
      <c r="BG187" s="20"/>
      <c r="BH187" s="20"/>
      <c r="BI187" s="20"/>
      <c r="BJ187" s="20"/>
      <c r="BK187" s="20"/>
      <c r="BL187" s="20"/>
      <c r="BM187" s="20"/>
      <c r="BN187" s="20"/>
      <c r="BO187" s="20"/>
      <c r="BP187" s="20"/>
      <c r="BQ187" s="20"/>
      <c r="BR187" s="20"/>
    </row>
    <row r="188" spans="1:70" ht="103.05" customHeight="1" x14ac:dyDescent="0.3">
      <c r="A188" s="424"/>
      <c r="B188" s="425"/>
      <c r="C188" s="425"/>
      <c r="D188" s="425"/>
      <c r="E188" s="425"/>
      <c r="F188" s="425"/>
      <c r="G188" s="425"/>
      <c r="H188" s="425"/>
      <c r="I188" s="425"/>
      <c r="J188" s="425"/>
      <c r="K188" s="425"/>
      <c r="L188" s="425"/>
      <c r="M188" s="425"/>
      <c r="N188" s="425"/>
      <c r="O188" s="425"/>
      <c r="P188" s="426"/>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c r="AT188" s="20"/>
      <c r="AU188" s="20"/>
      <c r="AV188" s="20"/>
      <c r="AW188" s="20"/>
      <c r="AX188" s="20"/>
      <c r="AY188" s="20"/>
      <c r="AZ188" s="20"/>
      <c r="BA188" s="20"/>
      <c r="BB188" s="20"/>
      <c r="BC188" s="20"/>
      <c r="BD188" s="20"/>
      <c r="BE188" s="20"/>
      <c r="BF188" s="20"/>
      <c r="BG188" s="20"/>
      <c r="BH188" s="20"/>
      <c r="BI188" s="20"/>
      <c r="BJ188" s="20"/>
      <c r="BK188" s="20"/>
      <c r="BL188" s="20"/>
      <c r="BM188" s="20"/>
      <c r="BN188" s="20"/>
      <c r="BO188" s="20"/>
      <c r="BP188" s="20"/>
      <c r="BQ188" s="20"/>
      <c r="BR188" s="20"/>
    </row>
    <row r="189" spans="1:70"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c r="AT189" s="20"/>
      <c r="AU189" s="20"/>
      <c r="AV189" s="20"/>
      <c r="AW189" s="20"/>
      <c r="AX189" s="20"/>
      <c r="AY189" s="20"/>
      <c r="AZ189" s="20"/>
      <c r="BA189" s="20"/>
      <c r="BB189" s="20"/>
      <c r="BC189" s="20"/>
      <c r="BD189" s="20"/>
      <c r="BE189" s="20"/>
      <c r="BF189" s="20"/>
      <c r="BG189" s="20"/>
      <c r="BH189" s="20"/>
      <c r="BI189" s="20"/>
      <c r="BJ189" s="20"/>
      <c r="BK189" s="20"/>
      <c r="BL189" s="20"/>
      <c r="BM189" s="20"/>
      <c r="BN189" s="20"/>
      <c r="BO189" s="20"/>
      <c r="BP189" s="20"/>
      <c r="BQ189" s="20"/>
      <c r="BR189" s="20"/>
    </row>
    <row r="190" spans="1:70"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c r="AT190" s="20"/>
      <c r="AU190" s="20"/>
      <c r="AV190" s="20"/>
      <c r="AW190" s="20"/>
      <c r="AX190" s="20"/>
      <c r="AY190" s="20"/>
      <c r="AZ190" s="20"/>
      <c r="BA190" s="20"/>
      <c r="BB190" s="20"/>
      <c r="BC190" s="20"/>
      <c r="BD190" s="20"/>
      <c r="BE190" s="20"/>
      <c r="BF190" s="20"/>
      <c r="BG190" s="20"/>
      <c r="BH190" s="20"/>
      <c r="BI190" s="20"/>
      <c r="BJ190" s="20"/>
      <c r="BK190" s="20"/>
      <c r="BL190" s="20"/>
      <c r="BM190" s="20"/>
      <c r="BN190" s="20"/>
      <c r="BO190" s="20"/>
      <c r="BP190" s="20"/>
      <c r="BQ190" s="20"/>
      <c r="BR190" s="20"/>
    </row>
    <row r="191" spans="1:70"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c r="AT191" s="20"/>
      <c r="AU191" s="20"/>
      <c r="AV191" s="20"/>
      <c r="AW191" s="20"/>
      <c r="AX191" s="20"/>
      <c r="AY191" s="20"/>
      <c r="AZ191" s="20"/>
      <c r="BA191" s="20"/>
      <c r="BB191" s="20"/>
      <c r="BC191" s="20"/>
      <c r="BD191" s="20"/>
      <c r="BE191" s="20"/>
      <c r="BF191" s="20"/>
      <c r="BG191" s="20"/>
      <c r="BH191" s="20"/>
      <c r="BI191" s="20"/>
      <c r="BJ191" s="20"/>
      <c r="BK191" s="20"/>
      <c r="BL191" s="20"/>
      <c r="BM191" s="20"/>
      <c r="BN191" s="20"/>
      <c r="BO191" s="20"/>
      <c r="BP191" s="20"/>
      <c r="BQ191" s="20"/>
      <c r="BR191" s="20"/>
    </row>
    <row r="192" spans="1:70"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c r="AT192" s="20"/>
      <c r="AU192" s="20"/>
      <c r="AV192" s="20"/>
      <c r="AW192" s="20"/>
      <c r="AX192" s="20"/>
      <c r="AY192" s="20"/>
      <c r="AZ192" s="20"/>
      <c r="BA192" s="20"/>
      <c r="BB192" s="20"/>
      <c r="BC192" s="20"/>
      <c r="BD192" s="20"/>
      <c r="BE192" s="20"/>
      <c r="BF192" s="20"/>
      <c r="BG192" s="20"/>
      <c r="BH192" s="20"/>
      <c r="BI192" s="20"/>
      <c r="BJ192" s="20"/>
      <c r="BK192" s="20"/>
      <c r="BL192" s="20"/>
      <c r="BM192" s="20"/>
      <c r="BN192" s="20"/>
      <c r="BO192" s="20"/>
      <c r="BP192" s="20"/>
      <c r="BQ192" s="20"/>
      <c r="BR192" s="20"/>
    </row>
    <row r="193" spans="1:70"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c r="AT193" s="20"/>
      <c r="AU193" s="20"/>
      <c r="AV193" s="20"/>
      <c r="AW193" s="20"/>
      <c r="AX193" s="20"/>
      <c r="AY193" s="20"/>
      <c r="AZ193" s="20"/>
      <c r="BA193" s="20"/>
      <c r="BB193" s="20"/>
      <c r="BC193" s="20"/>
      <c r="BD193" s="20"/>
      <c r="BE193" s="20"/>
      <c r="BF193" s="20"/>
      <c r="BG193" s="20"/>
      <c r="BH193" s="20"/>
      <c r="BI193" s="20"/>
      <c r="BJ193" s="20"/>
      <c r="BK193" s="20"/>
      <c r="BL193" s="20"/>
      <c r="BM193" s="20"/>
      <c r="BN193" s="20"/>
      <c r="BO193" s="20"/>
      <c r="BP193" s="20"/>
      <c r="BQ193" s="20"/>
      <c r="BR193" s="20"/>
    </row>
    <row r="194" spans="1:70"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c r="AT194" s="20"/>
      <c r="AU194" s="20"/>
      <c r="AV194" s="20"/>
      <c r="AW194" s="20"/>
      <c r="AX194" s="20"/>
      <c r="AY194" s="20"/>
      <c r="AZ194" s="20"/>
      <c r="BA194" s="20"/>
      <c r="BB194" s="20"/>
      <c r="BC194" s="20"/>
      <c r="BD194" s="20"/>
      <c r="BE194" s="20"/>
      <c r="BF194" s="20"/>
      <c r="BG194" s="20"/>
      <c r="BH194" s="20"/>
      <c r="BI194" s="20"/>
      <c r="BJ194" s="20"/>
      <c r="BK194" s="20"/>
      <c r="BL194" s="20"/>
      <c r="BM194" s="20"/>
      <c r="BN194" s="20"/>
      <c r="BO194" s="20"/>
      <c r="BP194" s="20"/>
      <c r="BQ194" s="20"/>
      <c r="BR194" s="20"/>
    </row>
    <row r="195" spans="1:70"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c r="AT195" s="20"/>
      <c r="AU195" s="20"/>
      <c r="AV195" s="20"/>
      <c r="AW195" s="20"/>
      <c r="AX195" s="20"/>
      <c r="AY195" s="20"/>
      <c r="AZ195" s="20"/>
      <c r="BA195" s="20"/>
      <c r="BB195" s="20"/>
      <c r="BC195" s="20"/>
      <c r="BD195" s="20"/>
      <c r="BE195" s="20"/>
      <c r="BF195" s="20"/>
      <c r="BG195" s="20"/>
      <c r="BH195" s="20"/>
      <c r="BI195" s="20"/>
      <c r="BJ195" s="20"/>
      <c r="BK195" s="20"/>
      <c r="BL195" s="20"/>
      <c r="BM195" s="20"/>
      <c r="BN195" s="20"/>
      <c r="BO195" s="20"/>
      <c r="BP195" s="20"/>
      <c r="BQ195" s="20"/>
      <c r="BR195" s="20"/>
    </row>
    <row r="196" spans="1:70"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c r="AT196" s="20"/>
      <c r="AU196" s="20"/>
      <c r="AV196" s="20"/>
      <c r="AW196" s="20"/>
      <c r="AX196" s="20"/>
      <c r="AY196" s="20"/>
      <c r="AZ196" s="20"/>
      <c r="BA196" s="20"/>
      <c r="BB196" s="20"/>
      <c r="BC196" s="20"/>
      <c r="BD196" s="20"/>
      <c r="BE196" s="20"/>
      <c r="BF196" s="20"/>
      <c r="BG196" s="20"/>
      <c r="BH196" s="20"/>
      <c r="BI196" s="20"/>
      <c r="BJ196" s="20"/>
      <c r="BK196" s="20"/>
      <c r="BL196" s="20"/>
      <c r="BM196" s="20"/>
      <c r="BN196" s="20"/>
      <c r="BO196" s="20"/>
      <c r="BP196" s="20"/>
      <c r="BQ196" s="20"/>
      <c r="BR196" s="20"/>
    </row>
    <row r="197" spans="1:70"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c r="AT197" s="20"/>
      <c r="AU197" s="20"/>
      <c r="AV197" s="20"/>
      <c r="AW197" s="20"/>
      <c r="AX197" s="20"/>
      <c r="AY197" s="20"/>
      <c r="AZ197" s="20"/>
      <c r="BA197" s="20"/>
      <c r="BB197" s="20"/>
      <c r="BC197" s="20"/>
      <c r="BD197" s="20"/>
      <c r="BE197" s="20"/>
      <c r="BF197" s="20"/>
      <c r="BG197" s="20"/>
      <c r="BH197" s="20"/>
      <c r="BI197" s="20"/>
      <c r="BJ197" s="20"/>
      <c r="BK197" s="20"/>
      <c r="BL197" s="20"/>
      <c r="BM197" s="20"/>
      <c r="BN197" s="20"/>
      <c r="BO197" s="20"/>
      <c r="BP197" s="20"/>
      <c r="BQ197" s="20"/>
      <c r="BR197" s="20"/>
    </row>
    <row r="198" spans="1:70"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c r="AT198" s="20"/>
      <c r="AU198" s="20"/>
      <c r="AV198" s="20"/>
      <c r="AW198" s="20"/>
      <c r="AX198" s="20"/>
      <c r="AY198" s="20"/>
      <c r="AZ198" s="20"/>
      <c r="BA198" s="20"/>
      <c r="BB198" s="20"/>
      <c r="BC198" s="20"/>
      <c r="BD198" s="20"/>
      <c r="BE198" s="20"/>
      <c r="BF198" s="20"/>
      <c r="BG198" s="20"/>
      <c r="BH198" s="20"/>
      <c r="BI198" s="20"/>
      <c r="BJ198" s="20"/>
      <c r="BK198" s="20"/>
      <c r="BL198" s="20"/>
      <c r="BM198" s="20"/>
      <c r="BN198" s="20"/>
      <c r="BO198" s="20"/>
      <c r="BP198" s="20"/>
      <c r="BQ198" s="20"/>
      <c r="BR198" s="20"/>
    </row>
    <row r="199" spans="1:70"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c r="AT199" s="20"/>
      <c r="AU199" s="20"/>
      <c r="AV199" s="20"/>
      <c r="AW199" s="20"/>
      <c r="AX199" s="20"/>
      <c r="AY199" s="20"/>
      <c r="AZ199" s="20"/>
      <c r="BA199" s="20"/>
      <c r="BB199" s="20"/>
      <c r="BC199" s="20"/>
      <c r="BD199" s="20"/>
      <c r="BE199" s="20"/>
      <c r="BF199" s="20"/>
      <c r="BG199" s="20"/>
      <c r="BH199" s="20"/>
      <c r="BI199" s="20"/>
      <c r="BJ199" s="20"/>
      <c r="BK199" s="20"/>
      <c r="BL199" s="20"/>
      <c r="BM199" s="20"/>
      <c r="BN199" s="20"/>
      <c r="BO199" s="20"/>
      <c r="BP199" s="20"/>
      <c r="BQ199" s="20"/>
      <c r="BR199" s="20"/>
    </row>
    <row r="200" spans="1:70"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c r="AT200" s="20"/>
      <c r="AU200" s="20"/>
      <c r="AV200" s="20"/>
      <c r="AW200" s="20"/>
      <c r="AX200" s="20"/>
      <c r="AY200" s="20"/>
      <c r="AZ200" s="20"/>
      <c r="BA200" s="20"/>
      <c r="BB200" s="20"/>
      <c r="BC200" s="20"/>
      <c r="BD200" s="20"/>
      <c r="BE200" s="20"/>
      <c r="BF200" s="20"/>
      <c r="BG200" s="20"/>
      <c r="BH200" s="20"/>
      <c r="BI200" s="20"/>
      <c r="BJ200" s="20"/>
      <c r="BK200" s="20"/>
      <c r="BL200" s="20"/>
      <c r="BM200" s="20"/>
      <c r="BN200" s="20"/>
      <c r="BO200" s="20"/>
      <c r="BP200" s="20"/>
      <c r="BQ200" s="20"/>
      <c r="BR200" s="20"/>
    </row>
    <row r="201" spans="1:70"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c r="AT201" s="20"/>
      <c r="AU201" s="20"/>
      <c r="AV201" s="20"/>
      <c r="AW201" s="20"/>
      <c r="AX201" s="20"/>
      <c r="AY201" s="20"/>
      <c r="AZ201" s="20"/>
      <c r="BA201" s="20"/>
      <c r="BB201" s="20"/>
      <c r="BC201" s="20"/>
      <c r="BD201" s="20"/>
      <c r="BE201" s="20"/>
      <c r="BF201" s="20"/>
      <c r="BG201" s="20"/>
      <c r="BH201" s="20"/>
      <c r="BI201" s="20"/>
      <c r="BJ201" s="20"/>
      <c r="BK201" s="20"/>
      <c r="BL201" s="20"/>
      <c r="BM201" s="20"/>
      <c r="BN201" s="20"/>
      <c r="BO201" s="20"/>
      <c r="BP201" s="20"/>
      <c r="BQ201" s="20"/>
      <c r="BR201" s="20"/>
    </row>
    <row r="202" spans="1:70"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c r="AT202" s="20"/>
      <c r="AU202" s="20"/>
      <c r="AV202" s="20"/>
      <c r="AW202" s="20"/>
      <c r="AX202" s="20"/>
      <c r="AY202" s="20"/>
      <c r="AZ202" s="20"/>
      <c r="BA202" s="20"/>
      <c r="BB202" s="20"/>
      <c r="BC202" s="20"/>
      <c r="BD202" s="20"/>
      <c r="BE202" s="20"/>
      <c r="BF202" s="20"/>
      <c r="BG202" s="20"/>
      <c r="BH202" s="20"/>
      <c r="BI202" s="20"/>
      <c r="BJ202" s="20"/>
      <c r="BK202" s="20"/>
      <c r="BL202" s="20"/>
      <c r="BM202" s="20"/>
      <c r="BN202" s="20"/>
      <c r="BO202" s="20"/>
      <c r="BP202" s="20"/>
      <c r="BQ202" s="20"/>
      <c r="BR202" s="20"/>
    </row>
    <row r="203" spans="1:70"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c r="AT203" s="20"/>
      <c r="AU203" s="20"/>
      <c r="AV203" s="20"/>
      <c r="AW203" s="20"/>
      <c r="AX203" s="20"/>
      <c r="AY203" s="20"/>
      <c r="AZ203" s="20"/>
      <c r="BA203" s="20"/>
      <c r="BB203" s="20"/>
      <c r="BC203" s="20"/>
      <c r="BD203" s="20"/>
      <c r="BE203" s="20"/>
      <c r="BF203" s="20"/>
      <c r="BG203" s="20"/>
      <c r="BH203" s="20"/>
      <c r="BI203" s="20"/>
      <c r="BJ203" s="20"/>
      <c r="BK203" s="20"/>
      <c r="BL203" s="20"/>
      <c r="BM203" s="20"/>
      <c r="BN203" s="20"/>
      <c r="BO203" s="20"/>
      <c r="BP203" s="20"/>
      <c r="BQ203" s="20"/>
      <c r="BR203" s="20"/>
    </row>
    <row r="204" spans="1:70"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c r="AT204" s="20"/>
      <c r="AU204" s="20"/>
      <c r="AV204" s="20"/>
      <c r="AW204" s="20"/>
      <c r="AX204" s="20"/>
      <c r="AY204" s="20"/>
      <c r="AZ204" s="20"/>
      <c r="BA204" s="20"/>
      <c r="BB204" s="20"/>
      <c r="BC204" s="20"/>
      <c r="BD204" s="20"/>
      <c r="BE204" s="20"/>
      <c r="BF204" s="20"/>
      <c r="BG204" s="20"/>
      <c r="BH204" s="20"/>
      <c r="BI204" s="20"/>
      <c r="BJ204" s="20"/>
      <c r="BK204" s="20"/>
      <c r="BL204" s="20"/>
      <c r="BM204" s="20"/>
      <c r="BN204" s="20"/>
      <c r="BO204" s="20"/>
      <c r="BP204" s="20"/>
      <c r="BQ204" s="20"/>
      <c r="BR204" s="20"/>
    </row>
    <row r="205" spans="1:70"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c r="AT205" s="20"/>
      <c r="AU205" s="20"/>
      <c r="AV205" s="20"/>
      <c r="AW205" s="20"/>
      <c r="AX205" s="20"/>
      <c r="AY205" s="20"/>
      <c r="AZ205" s="20"/>
      <c r="BA205" s="20"/>
      <c r="BB205" s="20"/>
      <c r="BC205" s="20"/>
      <c r="BD205" s="20"/>
      <c r="BE205" s="20"/>
      <c r="BF205" s="20"/>
      <c r="BG205" s="20"/>
      <c r="BH205" s="20"/>
      <c r="BI205" s="20"/>
      <c r="BJ205" s="20"/>
      <c r="BK205" s="20"/>
      <c r="BL205" s="20"/>
      <c r="BM205" s="20"/>
      <c r="BN205" s="20"/>
      <c r="BO205" s="20"/>
      <c r="BP205" s="20"/>
      <c r="BQ205" s="20"/>
      <c r="BR205" s="20"/>
    </row>
    <row r="206" spans="1:70"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c r="AT206" s="20"/>
      <c r="AU206" s="20"/>
      <c r="AV206" s="20"/>
      <c r="AW206" s="20"/>
      <c r="AX206" s="20"/>
      <c r="AY206" s="20"/>
      <c r="AZ206" s="20"/>
      <c r="BA206" s="20"/>
      <c r="BB206" s="20"/>
      <c r="BC206" s="20"/>
      <c r="BD206" s="20"/>
      <c r="BE206" s="20"/>
      <c r="BF206" s="20"/>
      <c r="BG206" s="20"/>
      <c r="BH206" s="20"/>
      <c r="BI206" s="20"/>
      <c r="BJ206" s="20"/>
      <c r="BK206" s="20"/>
      <c r="BL206" s="20"/>
      <c r="BM206" s="20"/>
      <c r="BN206" s="20"/>
      <c r="BO206" s="20"/>
      <c r="BP206" s="20"/>
      <c r="BQ206" s="20"/>
      <c r="BR206" s="20"/>
    </row>
    <row r="207" spans="1:70"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c r="AQ207" s="20"/>
      <c r="AR207" s="20"/>
      <c r="AS207" s="20"/>
      <c r="AT207" s="20"/>
      <c r="AU207" s="20"/>
      <c r="AV207" s="20"/>
      <c r="AW207" s="20"/>
      <c r="AX207" s="20"/>
      <c r="AY207" s="20"/>
      <c r="AZ207" s="20"/>
      <c r="BA207" s="20"/>
      <c r="BB207" s="20"/>
      <c r="BC207" s="20"/>
      <c r="BD207" s="20"/>
      <c r="BE207" s="20"/>
      <c r="BF207" s="20"/>
      <c r="BG207" s="20"/>
      <c r="BH207" s="20"/>
      <c r="BI207" s="20"/>
      <c r="BJ207" s="20"/>
      <c r="BK207" s="20"/>
      <c r="BL207" s="20"/>
      <c r="BM207" s="20"/>
      <c r="BN207" s="20"/>
      <c r="BO207" s="20"/>
      <c r="BP207" s="20"/>
      <c r="BQ207" s="20"/>
      <c r="BR207" s="20"/>
    </row>
    <row r="208" spans="1:70"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c r="AT208" s="20"/>
      <c r="AU208" s="20"/>
      <c r="AV208" s="20"/>
      <c r="AW208" s="20"/>
      <c r="AX208" s="20"/>
      <c r="AY208" s="20"/>
      <c r="AZ208" s="20"/>
      <c r="BA208" s="20"/>
      <c r="BB208" s="20"/>
      <c r="BC208" s="20"/>
      <c r="BD208" s="20"/>
      <c r="BE208" s="20"/>
      <c r="BF208" s="20"/>
      <c r="BG208" s="20"/>
      <c r="BH208" s="20"/>
      <c r="BI208" s="20"/>
      <c r="BJ208" s="20"/>
      <c r="BK208" s="20"/>
      <c r="BL208" s="20"/>
      <c r="BM208" s="20"/>
      <c r="BN208" s="20"/>
      <c r="BO208" s="20"/>
      <c r="BP208" s="20"/>
      <c r="BQ208" s="20"/>
      <c r="BR208" s="20"/>
    </row>
    <row r="209" spans="1:70"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c r="AT209" s="20"/>
      <c r="AU209" s="20"/>
      <c r="AV209" s="20"/>
      <c r="AW209" s="20"/>
      <c r="AX209" s="20"/>
      <c r="AY209" s="20"/>
      <c r="AZ209" s="20"/>
      <c r="BA209" s="20"/>
      <c r="BB209" s="20"/>
      <c r="BC209" s="20"/>
      <c r="BD209" s="20"/>
      <c r="BE209" s="20"/>
      <c r="BF209" s="20"/>
      <c r="BG209" s="20"/>
      <c r="BH209" s="20"/>
      <c r="BI209" s="20"/>
      <c r="BJ209" s="20"/>
      <c r="BK209" s="20"/>
      <c r="BL209" s="20"/>
      <c r="BM209" s="20"/>
      <c r="BN209" s="20"/>
      <c r="BO209" s="20"/>
      <c r="BP209" s="20"/>
      <c r="BQ209" s="20"/>
      <c r="BR209" s="20"/>
    </row>
    <row r="210" spans="1:70"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c r="AT210" s="20"/>
      <c r="AU210" s="20"/>
      <c r="AV210" s="20"/>
      <c r="AW210" s="20"/>
      <c r="AX210" s="20"/>
      <c r="AY210" s="20"/>
      <c r="AZ210" s="20"/>
      <c r="BA210" s="20"/>
      <c r="BB210" s="20"/>
      <c r="BC210" s="20"/>
      <c r="BD210" s="20"/>
      <c r="BE210" s="20"/>
      <c r="BF210" s="20"/>
      <c r="BG210" s="20"/>
      <c r="BH210" s="20"/>
      <c r="BI210" s="20"/>
      <c r="BJ210" s="20"/>
      <c r="BK210" s="20"/>
      <c r="BL210" s="20"/>
      <c r="BM210" s="20"/>
      <c r="BN210" s="20"/>
      <c r="BO210" s="20"/>
      <c r="BP210" s="20"/>
      <c r="BQ210" s="20"/>
      <c r="BR210" s="20"/>
    </row>
    <row r="211" spans="1:70"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c r="AT211" s="20"/>
      <c r="AU211" s="20"/>
      <c r="AV211" s="20"/>
      <c r="AW211" s="20"/>
      <c r="AX211" s="20"/>
      <c r="AY211" s="20"/>
      <c r="AZ211" s="20"/>
      <c r="BA211" s="20"/>
      <c r="BB211" s="20"/>
      <c r="BC211" s="20"/>
      <c r="BD211" s="20"/>
      <c r="BE211" s="20"/>
      <c r="BF211" s="20"/>
      <c r="BG211" s="20"/>
      <c r="BH211" s="20"/>
      <c r="BI211" s="20"/>
      <c r="BJ211" s="20"/>
      <c r="BK211" s="20"/>
      <c r="BL211" s="20"/>
      <c r="BM211" s="20"/>
      <c r="BN211" s="20"/>
      <c r="BO211" s="20"/>
      <c r="BP211" s="20"/>
      <c r="BQ211" s="20"/>
      <c r="BR211" s="20"/>
    </row>
    <row r="212" spans="1:70"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c r="AT212" s="20"/>
      <c r="AU212" s="20"/>
      <c r="AV212" s="20"/>
      <c r="AW212" s="20"/>
      <c r="AX212" s="20"/>
      <c r="AY212" s="20"/>
      <c r="AZ212" s="20"/>
      <c r="BA212" s="20"/>
      <c r="BB212" s="20"/>
      <c r="BC212" s="20"/>
      <c r="BD212" s="20"/>
      <c r="BE212" s="20"/>
      <c r="BF212" s="20"/>
      <c r="BG212" s="20"/>
      <c r="BH212" s="20"/>
      <c r="BI212" s="20"/>
      <c r="BJ212" s="20"/>
      <c r="BK212" s="20"/>
      <c r="BL212" s="20"/>
      <c r="BM212" s="20"/>
      <c r="BN212" s="20"/>
      <c r="BO212" s="20"/>
      <c r="BP212" s="20"/>
      <c r="BQ212" s="20"/>
      <c r="BR212" s="20"/>
    </row>
    <row r="213" spans="1:70"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c r="AT213" s="20"/>
      <c r="AU213" s="20"/>
      <c r="AV213" s="20"/>
      <c r="AW213" s="20"/>
      <c r="AX213" s="20"/>
      <c r="AY213" s="20"/>
      <c r="AZ213" s="20"/>
      <c r="BA213" s="20"/>
      <c r="BB213" s="20"/>
      <c r="BC213" s="20"/>
      <c r="BD213" s="20"/>
      <c r="BE213" s="20"/>
      <c r="BF213" s="20"/>
      <c r="BG213" s="20"/>
      <c r="BH213" s="20"/>
      <c r="BI213" s="20"/>
      <c r="BJ213" s="20"/>
      <c r="BK213" s="20"/>
      <c r="BL213" s="20"/>
      <c r="BM213" s="20"/>
      <c r="BN213" s="20"/>
      <c r="BO213" s="20"/>
      <c r="BP213" s="20"/>
      <c r="BQ213" s="20"/>
      <c r="BR213" s="20"/>
    </row>
    <row r="214" spans="1:70"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c r="AT214" s="20"/>
      <c r="AU214" s="20"/>
      <c r="AV214" s="20"/>
      <c r="AW214" s="20"/>
      <c r="AX214" s="20"/>
      <c r="AY214" s="20"/>
      <c r="AZ214" s="20"/>
      <c r="BA214" s="20"/>
      <c r="BB214" s="20"/>
      <c r="BC214" s="20"/>
      <c r="BD214" s="20"/>
      <c r="BE214" s="20"/>
      <c r="BF214" s="20"/>
      <c r="BG214" s="20"/>
      <c r="BH214" s="20"/>
      <c r="BI214" s="20"/>
      <c r="BJ214" s="20"/>
      <c r="BK214" s="20"/>
      <c r="BL214" s="20"/>
      <c r="BM214" s="20"/>
      <c r="BN214" s="20"/>
      <c r="BO214" s="20"/>
      <c r="BP214" s="20"/>
      <c r="BQ214" s="20"/>
      <c r="BR214" s="20"/>
    </row>
    <row r="215" spans="1:70"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c r="AT215" s="20"/>
      <c r="AU215" s="20"/>
      <c r="AV215" s="20"/>
      <c r="AW215" s="20"/>
      <c r="AX215" s="20"/>
      <c r="AY215" s="20"/>
      <c r="AZ215" s="20"/>
      <c r="BA215" s="20"/>
      <c r="BB215" s="20"/>
      <c r="BC215" s="20"/>
      <c r="BD215" s="20"/>
      <c r="BE215" s="20"/>
      <c r="BF215" s="20"/>
      <c r="BG215" s="20"/>
      <c r="BH215" s="20"/>
      <c r="BI215" s="20"/>
      <c r="BJ215" s="20"/>
      <c r="BK215" s="20"/>
      <c r="BL215" s="20"/>
      <c r="BM215" s="20"/>
      <c r="BN215" s="20"/>
      <c r="BO215" s="20"/>
      <c r="BP215" s="20"/>
      <c r="BQ215" s="20"/>
      <c r="BR215" s="20"/>
    </row>
    <row r="216" spans="1:70"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c r="AT216" s="20"/>
      <c r="AU216" s="20"/>
      <c r="AV216" s="20"/>
      <c r="AW216" s="20"/>
      <c r="AX216" s="20"/>
      <c r="AY216" s="20"/>
      <c r="AZ216" s="20"/>
      <c r="BA216" s="20"/>
      <c r="BB216" s="20"/>
      <c r="BC216" s="20"/>
      <c r="BD216" s="20"/>
      <c r="BE216" s="20"/>
      <c r="BF216" s="20"/>
      <c r="BG216" s="20"/>
      <c r="BH216" s="20"/>
      <c r="BI216" s="20"/>
      <c r="BJ216" s="20"/>
      <c r="BK216" s="20"/>
      <c r="BL216" s="20"/>
      <c r="BM216" s="20"/>
      <c r="BN216" s="20"/>
      <c r="BO216" s="20"/>
      <c r="BP216" s="20"/>
      <c r="BQ216" s="20"/>
      <c r="BR216" s="20"/>
    </row>
    <row r="217" spans="1:70"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c r="AT217" s="20"/>
      <c r="AU217" s="20"/>
      <c r="AV217" s="20"/>
      <c r="AW217" s="20"/>
      <c r="AX217" s="20"/>
      <c r="AY217" s="20"/>
      <c r="AZ217" s="20"/>
      <c r="BA217" s="20"/>
      <c r="BB217" s="20"/>
      <c r="BC217" s="20"/>
      <c r="BD217" s="20"/>
      <c r="BE217" s="20"/>
      <c r="BF217" s="20"/>
      <c r="BG217" s="20"/>
      <c r="BH217" s="20"/>
      <c r="BI217" s="20"/>
      <c r="BJ217" s="20"/>
      <c r="BK217" s="20"/>
      <c r="BL217" s="20"/>
      <c r="BM217" s="20"/>
      <c r="BN217" s="20"/>
      <c r="BO217" s="20"/>
      <c r="BP217" s="20"/>
      <c r="BQ217" s="20"/>
      <c r="BR217" s="20"/>
    </row>
    <row r="218" spans="1:70"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c r="AT218" s="20"/>
      <c r="AU218" s="20"/>
      <c r="AV218" s="20"/>
      <c r="AW218" s="20"/>
      <c r="AX218" s="20"/>
      <c r="AY218" s="20"/>
      <c r="AZ218" s="20"/>
      <c r="BA218" s="20"/>
      <c r="BB218" s="20"/>
      <c r="BC218" s="20"/>
      <c r="BD218" s="20"/>
      <c r="BE218" s="20"/>
      <c r="BF218" s="20"/>
      <c r="BG218" s="20"/>
      <c r="BH218" s="20"/>
      <c r="BI218" s="20"/>
      <c r="BJ218" s="20"/>
      <c r="BK218" s="20"/>
      <c r="BL218" s="20"/>
      <c r="BM218" s="20"/>
      <c r="BN218" s="20"/>
      <c r="BO218" s="20"/>
      <c r="BP218" s="20"/>
      <c r="BQ218" s="20"/>
      <c r="BR218" s="20"/>
    </row>
    <row r="219" spans="1:70"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c r="AT219" s="20"/>
      <c r="AU219" s="20"/>
      <c r="AV219" s="20"/>
      <c r="AW219" s="20"/>
      <c r="AX219" s="20"/>
      <c r="AY219" s="20"/>
      <c r="AZ219" s="20"/>
      <c r="BA219" s="20"/>
      <c r="BB219" s="20"/>
      <c r="BC219" s="20"/>
      <c r="BD219" s="20"/>
      <c r="BE219" s="20"/>
      <c r="BF219" s="20"/>
      <c r="BG219" s="20"/>
      <c r="BH219" s="20"/>
      <c r="BI219" s="20"/>
      <c r="BJ219" s="20"/>
      <c r="BK219" s="20"/>
      <c r="BL219" s="20"/>
      <c r="BM219" s="20"/>
      <c r="BN219" s="20"/>
      <c r="BO219" s="20"/>
      <c r="BP219" s="20"/>
      <c r="BQ219" s="20"/>
      <c r="BR219" s="20"/>
    </row>
    <row r="220" spans="1:70"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c r="AT220" s="20"/>
      <c r="AU220" s="20"/>
      <c r="AV220" s="20"/>
      <c r="AW220" s="20"/>
      <c r="AX220" s="20"/>
      <c r="AY220" s="20"/>
      <c r="AZ220" s="20"/>
      <c r="BA220" s="20"/>
      <c r="BB220" s="20"/>
      <c r="BC220" s="20"/>
      <c r="BD220" s="20"/>
      <c r="BE220" s="20"/>
      <c r="BF220" s="20"/>
      <c r="BG220" s="20"/>
      <c r="BH220" s="20"/>
      <c r="BI220" s="20"/>
      <c r="BJ220" s="20"/>
      <c r="BK220" s="20"/>
      <c r="BL220" s="20"/>
      <c r="BM220" s="20"/>
      <c r="BN220" s="20"/>
      <c r="BO220" s="20"/>
      <c r="BP220" s="20"/>
      <c r="BQ220" s="20"/>
      <c r="BR220" s="20"/>
    </row>
    <row r="221" spans="1:70"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c r="AT221" s="20"/>
      <c r="AU221" s="20"/>
      <c r="AV221" s="20"/>
      <c r="AW221" s="20"/>
      <c r="AX221" s="20"/>
      <c r="AY221" s="20"/>
      <c r="AZ221" s="20"/>
      <c r="BA221" s="20"/>
      <c r="BB221" s="20"/>
      <c r="BC221" s="20"/>
      <c r="BD221" s="20"/>
      <c r="BE221" s="20"/>
      <c r="BF221" s="20"/>
      <c r="BG221" s="20"/>
      <c r="BH221" s="20"/>
      <c r="BI221" s="20"/>
      <c r="BJ221" s="20"/>
      <c r="BK221" s="20"/>
      <c r="BL221" s="20"/>
      <c r="BM221" s="20"/>
      <c r="BN221" s="20"/>
      <c r="BO221" s="20"/>
      <c r="BP221" s="20"/>
      <c r="BQ221" s="20"/>
      <c r="BR221" s="20"/>
    </row>
    <row r="222" spans="1:70"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c r="AT222" s="20"/>
      <c r="AU222" s="20"/>
      <c r="AV222" s="20"/>
      <c r="AW222" s="20"/>
      <c r="AX222" s="20"/>
      <c r="AY222" s="20"/>
      <c r="AZ222" s="20"/>
      <c r="BA222" s="20"/>
      <c r="BB222" s="20"/>
      <c r="BC222" s="20"/>
      <c r="BD222" s="20"/>
      <c r="BE222" s="20"/>
      <c r="BF222" s="20"/>
      <c r="BG222" s="20"/>
      <c r="BH222" s="20"/>
      <c r="BI222" s="20"/>
      <c r="BJ222" s="20"/>
      <c r="BK222" s="20"/>
      <c r="BL222" s="20"/>
      <c r="BM222" s="20"/>
      <c r="BN222" s="20"/>
      <c r="BO222" s="20"/>
      <c r="BP222" s="20"/>
      <c r="BQ222" s="20"/>
      <c r="BR222" s="20"/>
    </row>
    <row r="223" spans="1:70"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c r="AT223" s="20"/>
      <c r="AU223" s="20"/>
      <c r="AV223" s="20"/>
      <c r="AW223" s="20"/>
      <c r="AX223" s="20"/>
      <c r="AY223" s="20"/>
      <c r="AZ223" s="20"/>
      <c r="BA223" s="20"/>
      <c r="BB223" s="20"/>
      <c r="BC223" s="20"/>
      <c r="BD223" s="20"/>
      <c r="BE223" s="20"/>
      <c r="BF223" s="20"/>
      <c r="BG223" s="20"/>
      <c r="BH223" s="20"/>
      <c r="BI223" s="20"/>
      <c r="BJ223" s="20"/>
      <c r="BK223" s="20"/>
      <c r="BL223" s="20"/>
      <c r="BM223" s="20"/>
      <c r="BN223" s="20"/>
      <c r="BO223" s="20"/>
      <c r="BP223" s="20"/>
      <c r="BQ223" s="20"/>
      <c r="BR223" s="20"/>
    </row>
    <row r="224" spans="1:70"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c r="AT224" s="20"/>
      <c r="AU224" s="20"/>
      <c r="AV224" s="20"/>
      <c r="AW224" s="20"/>
      <c r="AX224" s="20"/>
      <c r="AY224" s="20"/>
      <c r="AZ224" s="20"/>
      <c r="BA224" s="20"/>
      <c r="BB224" s="20"/>
      <c r="BC224" s="20"/>
      <c r="BD224" s="20"/>
      <c r="BE224" s="20"/>
      <c r="BF224" s="20"/>
      <c r="BG224" s="20"/>
      <c r="BH224" s="20"/>
      <c r="BI224" s="20"/>
      <c r="BJ224" s="20"/>
      <c r="BK224" s="20"/>
      <c r="BL224" s="20"/>
      <c r="BM224" s="20"/>
      <c r="BN224" s="20"/>
      <c r="BO224" s="20"/>
      <c r="BP224" s="20"/>
      <c r="BQ224" s="20"/>
      <c r="BR224" s="20"/>
    </row>
    <row r="225" spans="1:70"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c r="AT225" s="20"/>
      <c r="AU225" s="20"/>
      <c r="AV225" s="20"/>
      <c r="AW225" s="20"/>
      <c r="AX225" s="20"/>
      <c r="AY225" s="20"/>
      <c r="AZ225" s="20"/>
      <c r="BA225" s="20"/>
      <c r="BB225" s="20"/>
      <c r="BC225" s="20"/>
      <c r="BD225" s="20"/>
      <c r="BE225" s="20"/>
      <c r="BF225" s="20"/>
      <c r="BG225" s="20"/>
      <c r="BH225" s="20"/>
      <c r="BI225" s="20"/>
      <c r="BJ225" s="20"/>
      <c r="BK225" s="20"/>
      <c r="BL225" s="20"/>
      <c r="BM225" s="20"/>
      <c r="BN225" s="20"/>
      <c r="BO225" s="20"/>
      <c r="BP225" s="20"/>
      <c r="BQ225" s="20"/>
      <c r="BR225" s="20"/>
    </row>
    <row r="226" spans="1:70"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c r="AT226" s="20"/>
      <c r="AU226" s="20"/>
      <c r="AV226" s="20"/>
      <c r="AW226" s="20"/>
      <c r="AX226" s="20"/>
      <c r="AY226" s="20"/>
      <c r="AZ226" s="20"/>
      <c r="BA226" s="20"/>
      <c r="BB226" s="20"/>
      <c r="BC226" s="20"/>
      <c r="BD226" s="20"/>
      <c r="BE226" s="20"/>
      <c r="BF226" s="20"/>
      <c r="BG226" s="20"/>
      <c r="BH226" s="20"/>
      <c r="BI226" s="20"/>
      <c r="BJ226" s="20"/>
      <c r="BK226" s="20"/>
      <c r="BL226" s="20"/>
      <c r="BM226" s="20"/>
      <c r="BN226" s="20"/>
      <c r="BO226" s="20"/>
      <c r="BP226" s="20"/>
      <c r="BQ226" s="20"/>
      <c r="BR226" s="20"/>
    </row>
    <row r="227" spans="1:70"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c r="AQ227" s="20"/>
      <c r="AR227" s="20"/>
      <c r="AS227" s="20"/>
      <c r="AT227" s="20"/>
      <c r="AU227" s="20"/>
      <c r="AV227" s="20"/>
      <c r="AW227" s="20"/>
      <c r="AX227" s="20"/>
      <c r="AY227" s="20"/>
      <c r="AZ227" s="20"/>
      <c r="BA227" s="20"/>
      <c r="BB227" s="20"/>
      <c r="BC227" s="20"/>
      <c r="BD227" s="20"/>
      <c r="BE227" s="20"/>
      <c r="BF227" s="20"/>
      <c r="BG227" s="20"/>
      <c r="BH227" s="20"/>
      <c r="BI227" s="20"/>
      <c r="BJ227" s="20"/>
      <c r="BK227" s="20"/>
      <c r="BL227" s="20"/>
      <c r="BM227" s="20"/>
      <c r="BN227" s="20"/>
      <c r="BO227" s="20"/>
      <c r="BP227" s="20"/>
      <c r="BQ227" s="20"/>
      <c r="BR227" s="20"/>
    </row>
    <row r="228" spans="1:70"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c r="AQ228" s="20"/>
      <c r="AR228" s="20"/>
      <c r="AS228" s="20"/>
      <c r="AT228" s="20"/>
      <c r="AU228" s="20"/>
      <c r="AV228" s="20"/>
      <c r="AW228" s="20"/>
      <c r="AX228" s="20"/>
      <c r="AY228" s="20"/>
      <c r="AZ228" s="20"/>
      <c r="BA228" s="20"/>
      <c r="BB228" s="20"/>
      <c r="BC228" s="20"/>
      <c r="BD228" s="20"/>
      <c r="BE228" s="20"/>
      <c r="BF228" s="20"/>
      <c r="BG228" s="20"/>
      <c r="BH228" s="20"/>
      <c r="BI228" s="20"/>
      <c r="BJ228" s="20"/>
      <c r="BK228" s="20"/>
      <c r="BL228" s="20"/>
      <c r="BM228" s="20"/>
      <c r="BN228" s="20"/>
      <c r="BO228" s="20"/>
      <c r="BP228" s="20"/>
      <c r="BQ228" s="20"/>
      <c r="BR228" s="20"/>
    </row>
    <row r="229" spans="1:70"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20"/>
      <c r="AR229" s="20"/>
      <c r="AS229" s="20"/>
      <c r="AT229" s="20"/>
      <c r="AU229" s="20"/>
      <c r="AV229" s="20"/>
      <c r="AW229" s="20"/>
      <c r="AX229" s="20"/>
      <c r="AY229" s="20"/>
      <c r="AZ229" s="20"/>
      <c r="BA229" s="20"/>
      <c r="BB229" s="20"/>
      <c r="BC229" s="20"/>
      <c r="BD229" s="20"/>
      <c r="BE229" s="20"/>
      <c r="BF229" s="20"/>
      <c r="BG229" s="20"/>
      <c r="BH229" s="20"/>
      <c r="BI229" s="20"/>
      <c r="BJ229" s="20"/>
      <c r="BK229" s="20"/>
      <c r="BL229" s="20"/>
      <c r="BM229" s="20"/>
      <c r="BN229" s="20"/>
      <c r="BO229" s="20"/>
      <c r="BP229" s="20"/>
      <c r="BQ229" s="20"/>
      <c r="BR229" s="20"/>
    </row>
    <row r="230" spans="1:70"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c r="AQ230" s="20"/>
      <c r="AR230" s="20"/>
      <c r="AS230" s="20"/>
      <c r="AT230" s="20"/>
      <c r="AU230" s="20"/>
      <c r="AV230" s="20"/>
      <c r="AW230" s="20"/>
      <c r="AX230" s="20"/>
      <c r="AY230" s="20"/>
      <c r="AZ230" s="20"/>
      <c r="BA230" s="20"/>
      <c r="BB230" s="20"/>
      <c r="BC230" s="20"/>
      <c r="BD230" s="20"/>
      <c r="BE230" s="20"/>
      <c r="BF230" s="20"/>
      <c r="BG230" s="20"/>
      <c r="BH230" s="20"/>
      <c r="BI230" s="20"/>
      <c r="BJ230" s="20"/>
      <c r="BK230" s="20"/>
      <c r="BL230" s="20"/>
      <c r="BM230" s="20"/>
      <c r="BN230" s="20"/>
      <c r="BO230" s="20"/>
      <c r="BP230" s="20"/>
      <c r="BQ230" s="20"/>
      <c r="BR230" s="20"/>
    </row>
    <row r="231" spans="1:70"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c r="AQ231" s="20"/>
      <c r="AR231" s="20"/>
      <c r="AS231" s="20"/>
      <c r="AT231" s="20"/>
      <c r="AU231" s="20"/>
      <c r="AV231" s="20"/>
      <c r="AW231" s="20"/>
      <c r="AX231" s="20"/>
      <c r="AY231" s="20"/>
      <c r="AZ231" s="20"/>
      <c r="BA231" s="20"/>
      <c r="BB231" s="20"/>
      <c r="BC231" s="20"/>
      <c r="BD231" s="20"/>
      <c r="BE231" s="20"/>
      <c r="BF231" s="20"/>
      <c r="BG231" s="20"/>
      <c r="BH231" s="20"/>
      <c r="BI231" s="20"/>
      <c r="BJ231" s="20"/>
      <c r="BK231" s="20"/>
      <c r="BL231" s="20"/>
      <c r="BM231" s="20"/>
      <c r="BN231" s="20"/>
      <c r="BO231" s="20"/>
      <c r="BP231" s="20"/>
      <c r="BQ231" s="20"/>
      <c r="BR231" s="20"/>
    </row>
    <row r="232" spans="1:70"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c r="AQ232" s="20"/>
      <c r="AR232" s="20"/>
      <c r="AS232" s="20"/>
      <c r="AT232" s="20"/>
      <c r="AU232" s="20"/>
      <c r="AV232" s="20"/>
      <c r="AW232" s="20"/>
      <c r="AX232" s="20"/>
      <c r="AY232" s="20"/>
      <c r="AZ232" s="20"/>
      <c r="BA232" s="20"/>
      <c r="BB232" s="20"/>
      <c r="BC232" s="20"/>
      <c r="BD232" s="20"/>
      <c r="BE232" s="20"/>
      <c r="BF232" s="20"/>
      <c r="BG232" s="20"/>
      <c r="BH232" s="20"/>
      <c r="BI232" s="20"/>
      <c r="BJ232" s="20"/>
      <c r="BK232" s="20"/>
      <c r="BL232" s="20"/>
      <c r="BM232" s="20"/>
      <c r="BN232" s="20"/>
      <c r="BO232" s="20"/>
      <c r="BP232" s="20"/>
      <c r="BQ232" s="20"/>
      <c r="BR232" s="20"/>
    </row>
    <row r="233" spans="1:70"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c r="AQ233" s="20"/>
      <c r="AR233" s="20"/>
      <c r="AS233" s="20"/>
      <c r="AT233" s="20"/>
      <c r="AU233" s="20"/>
      <c r="AV233" s="20"/>
      <c r="AW233" s="20"/>
      <c r="AX233" s="20"/>
      <c r="AY233" s="20"/>
      <c r="AZ233" s="20"/>
      <c r="BA233" s="20"/>
      <c r="BB233" s="20"/>
      <c r="BC233" s="20"/>
      <c r="BD233" s="20"/>
      <c r="BE233" s="20"/>
      <c r="BF233" s="20"/>
      <c r="BG233" s="20"/>
      <c r="BH233" s="20"/>
      <c r="BI233" s="20"/>
      <c r="BJ233" s="20"/>
      <c r="BK233" s="20"/>
      <c r="BL233" s="20"/>
      <c r="BM233" s="20"/>
      <c r="BN233" s="20"/>
      <c r="BO233" s="20"/>
      <c r="BP233" s="20"/>
      <c r="BQ233" s="20"/>
      <c r="BR233" s="20"/>
    </row>
    <row r="234" spans="1:70"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c r="AQ234" s="20"/>
      <c r="AR234" s="20"/>
      <c r="AS234" s="20"/>
      <c r="AT234" s="20"/>
      <c r="AU234" s="20"/>
      <c r="AV234" s="20"/>
      <c r="AW234" s="20"/>
      <c r="AX234" s="20"/>
      <c r="AY234" s="20"/>
      <c r="AZ234" s="20"/>
      <c r="BA234" s="20"/>
      <c r="BB234" s="20"/>
      <c r="BC234" s="20"/>
      <c r="BD234" s="20"/>
      <c r="BE234" s="20"/>
      <c r="BF234" s="20"/>
      <c r="BG234" s="20"/>
      <c r="BH234" s="20"/>
      <c r="BI234" s="20"/>
      <c r="BJ234" s="20"/>
      <c r="BK234" s="20"/>
      <c r="BL234" s="20"/>
      <c r="BM234" s="20"/>
      <c r="BN234" s="20"/>
      <c r="BO234" s="20"/>
      <c r="BP234" s="20"/>
      <c r="BQ234" s="20"/>
      <c r="BR234" s="20"/>
    </row>
    <row r="235" spans="1:70"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c r="AQ235" s="20"/>
      <c r="AR235" s="20"/>
      <c r="AS235" s="20"/>
      <c r="AT235" s="20"/>
      <c r="AU235" s="20"/>
      <c r="AV235" s="20"/>
      <c r="AW235" s="20"/>
      <c r="AX235" s="20"/>
      <c r="AY235" s="20"/>
      <c r="AZ235" s="20"/>
      <c r="BA235" s="20"/>
      <c r="BB235" s="20"/>
      <c r="BC235" s="20"/>
      <c r="BD235" s="20"/>
      <c r="BE235" s="20"/>
      <c r="BF235" s="20"/>
      <c r="BG235" s="20"/>
      <c r="BH235" s="20"/>
      <c r="BI235" s="20"/>
      <c r="BJ235" s="20"/>
      <c r="BK235" s="20"/>
      <c r="BL235" s="20"/>
      <c r="BM235" s="20"/>
      <c r="BN235" s="20"/>
      <c r="BO235" s="20"/>
      <c r="BP235" s="20"/>
      <c r="BQ235" s="20"/>
      <c r="BR235" s="20"/>
    </row>
    <row r="236" spans="1:70"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c r="AQ236" s="20"/>
      <c r="AR236" s="20"/>
      <c r="AS236" s="20"/>
      <c r="AT236" s="20"/>
      <c r="AU236" s="20"/>
      <c r="AV236" s="20"/>
      <c r="AW236" s="20"/>
      <c r="AX236" s="20"/>
      <c r="AY236" s="20"/>
      <c r="AZ236" s="20"/>
      <c r="BA236" s="20"/>
      <c r="BB236" s="20"/>
      <c r="BC236" s="20"/>
      <c r="BD236" s="20"/>
      <c r="BE236" s="20"/>
      <c r="BF236" s="20"/>
      <c r="BG236" s="20"/>
      <c r="BH236" s="20"/>
      <c r="BI236" s="20"/>
      <c r="BJ236" s="20"/>
      <c r="BK236" s="20"/>
      <c r="BL236" s="20"/>
      <c r="BM236" s="20"/>
      <c r="BN236" s="20"/>
      <c r="BO236" s="20"/>
      <c r="BP236" s="20"/>
      <c r="BQ236" s="20"/>
      <c r="BR236" s="20"/>
    </row>
    <row r="237" spans="1:70"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c r="AQ237" s="20"/>
      <c r="AR237" s="20"/>
      <c r="AS237" s="20"/>
      <c r="AT237" s="20"/>
      <c r="AU237" s="20"/>
      <c r="AV237" s="20"/>
      <c r="AW237" s="20"/>
      <c r="AX237" s="20"/>
      <c r="AY237" s="20"/>
      <c r="AZ237" s="20"/>
      <c r="BA237" s="20"/>
      <c r="BB237" s="20"/>
      <c r="BC237" s="20"/>
      <c r="BD237" s="20"/>
      <c r="BE237" s="20"/>
      <c r="BF237" s="20"/>
      <c r="BG237" s="20"/>
      <c r="BH237" s="20"/>
      <c r="BI237" s="20"/>
      <c r="BJ237" s="20"/>
      <c r="BK237" s="20"/>
      <c r="BL237" s="20"/>
      <c r="BM237" s="20"/>
      <c r="BN237" s="20"/>
      <c r="BO237" s="20"/>
      <c r="BP237" s="20"/>
      <c r="BQ237" s="20"/>
      <c r="BR237" s="20"/>
    </row>
    <row r="238" spans="1:70"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c r="AQ238" s="20"/>
      <c r="AR238" s="20"/>
      <c r="AS238" s="20"/>
      <c r="AT238" s="20"/>
      <c r="AU238" s="20"/>
      <c r="AV238" s="20"/>
      <c r="AW238" s="20"/>
      <c r="AX238" s="20"/>
      <c r="AY238" s="20"/>
      <c r="AZ238" s="20"/>
      <c r="BA238" s="20"/>
      <c r="BB238" s="20"/>
      <c r="BC238" s="20"/>
      <c r="BD238" s="20"/>
      <c r="BE238" s="20"/>
      <c r="BF238" s="20"/>
      <c r="BG238" s="20"/>
      <c r="BH238" s="20"/>
      <c r="BI238" s="20"/>
      <c r="BJ238" s="20"/>
      <c r="BK238" s="20"/>
      <c r="BL238" s="20"/>
      <c r="BM238" s="20"/>
      <c r="BN238" s="20"/>
      <c r="BO238" s="20"/>
      <c r="BP238" s="20"/>
      <c r="BQ238" s="20"/>
      <c r="BR238" s="20"/>
    </row>
    <row r="239" spans="1:70"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c r="AQ239" s="20"/>
      <c r="AR239" s="20"/>
      <c r="AS239" s="20"/>
      <c r="AT239" s="20"/>
      <c r="AU239" s="20"/>
      <c r="AV239" s="20"/>
      <c r="AW239" s="20"/>
      <c r="AX239" s="20"/>
      <c r="AY239" s="20"/>
      <c r="AZ239" s="20"/>
      <c r="BA239" s="20"/>
      <c r="BB239" s="20"/>
      <c r="BC239" s="20"/>
      <c r="BD239" s="20"/>
      <c r="BE239" s="20"/>
      <c r="BF239" s="20"/>
      <c r="BG239" s="20"/>
      <c r="BH239" s="20"/>
      <c r="BI239" s="20"/>
      <c r="BJ239" s="20"/>
      <c r="BK239" s="20"/>
      <c r="BL239" s="20"/>
      <c r="BM239" s="20"/>
      <c r="BN239" s="20"/>
      <c r="BO239" s="20"/>
      <c r="BP239" s="20"/>
      <c r="BQ239" s="20"/>
      <c r="BR239" s="20"/>
    </row>
    <row r="240" spans="1:70"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c r="AQ240" s="20"/>
      <c r="AR240" s="20"/>
      <c r="AS240" s="20"/>
      <c r="AT240" s="20"/>
      <c r="AU240" s="20"/>
      <c r="AV240" s="20"/>
      <c r="AW240" s="20"/>
      <c r="AX240" s="20"/>
      <c r="AY240" s="20"/>
      <c r="AZ240" s="20"/>
      <c r="BA240" s="20"/>
      <c r="BB240" s="20"/>
      <c r="BC240" s="20"/>
      <c r="BD240" s="20"/>
      <c r="BE240" s="20"/>
      <c r="BF240" s="20"/>
      <c r="BG240" s="20"/>
      <c r="BH240" s="20"/>
      <c r="BI240" s="20"/>
      <c r="BJ240" s="20"/>
      <c r="BK240" s="20"/>
      <c r="BL240" s="20"/>
      <c r="BM240" s="20"/>
      <c r="BN240" s="20"/>
      <c r="BO240" s="20"/>
      <c r="BP240" s="20"/>
      <c r="BQ240" s="20"/>
      <c r="BR240" s="20"/>
    </row>
    <row r="241" spans="1:70"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c r="AQ241" s="20"/>
      <c r="AR241" s="20"/>
      <c r="AS241" s="20"/>
      <c r="AT241" s="20"/>
      <c r="AU241" s="20"/>
      <c r="AV241" s="20"/>
      <c r="AW241" s="20"/>
      <c r="AX241" s="20"/>
      <c r="AY241" s="20"/>
      <c r="AZ241" s="20"/>
      <c r="BA241" s="20"/>
      <c r="BB241" s="20"/>
      <c r="BC241" s="20"/>
      <c r="BD241" s="20"/>
      <c r="BE241" s="20"/>
      <c r="BF241" s="20"/>
      <c r="BG241" s="20"/>
      <c r="BH241" s="20"/>
      <c r="BI241" s="20"/>
      <c r="BJ241" s="20"/>
      <c r="BK241" s="20"/>
      <c r="BL241" s="20"/>
      <c r="BM241" s="20"/>
      <c r="BN241" s="20"/>
      <c r="BO241" s="20"/>
      <c r="BP241" s="20"/>
      <c r="BQ241" s="20"/>
      <c r="BR241" s="20"/>
    </row>
    <row r="242" spans="1:70"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c r="AQ242" s="20"/>
      <c r="AR242" s="20"/>
      <c r="AS242" s="20"/>
      <c r="AT242" s="20"/>
      <c r="AU242" s="20"/>
      <c r="AV242" s="20"/>
      <c r="AW242" s="20"/>
      <c r="AX242" s="20"/>
      <c r="AY242" s="20"/>
      <c r="AZ242" s="20"/>
      <c r="BA242" s="20"/>
      <c r="BB242" s="20"/>
      <c r="BC242" s="20"/>
      <c r="BD242" s="20"/>
      <c r="BE242" s="20"/>
      <c r="BF242" s="20"/>
      <c r="BG242" s="20"/>
      <c r="BH242" s="20"/>
      <c r="BI242" s="20"/>
      <c r="BJ242" s="20"/>
      <c r="BK242" s="20"/>
      <c r="BL242" s="20"/>
      <c r="BM242" s="20"/>
      <c r="BN242" s="20"/>
      <c r="BO242" s="20"/>
      <c r="BP242" s="20"/>
      <c r="BQ242" s="20"/>
      <c r="BR242" s="20"/>
    </row>
    <row r="243" spans="1:70"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c r="AQ243" s="20"/>
      <c r="AR243" s="20"/>
      <c r="AS243" s="20"/>
      <c r="AT243" s="20"/>
      <c r="AU243" s="20"/>
      <c r="AV243" s="20"/>
      <c r="AW243" s="20"/>
      <c r="AX243" s="20"/>
      <c r="AY243" s="20"/>
      <c r="AZ243" s="20"/>
      <c r="BA243" s="20"/>
      <c r="BB243" s="20"/>
      <c r="BC243" s="20"/>
      <c r="BD243" s="20"/>
      <c r="BE243" s="20"/>
      <c r="BF243" s="20"/>
      <c r="BG243" s="20"/>
      <c r="BH243" s="20"/>
      <c r="BI243" s="20"/>
      <c r="BJ243" s="20"/>
      <c r="BK243" s="20"/>
      <c r="BL243" s="20"/>
      <c r="BM243" s="20"/>
      <c r="BN243" s="20"/>
      <c r="BO243" s="20"/>
      <c r="BP243" s="20"/>
      <c r="BQ243" s="20"/>
      <c r="BR243" s="20"/>
    </row>
    <row r="244" spans="1:70"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c r="AQ244" s="20"/>
      <c r="AR244" s="20"/>
      <c r="AS244" s="20"/>
      <c r="AT244" s="20"/>
      <c r="AU244" s="20"/>
      <c r="AV244" s="20"/>
      <c r="AW244" s="20"/>
      <c r="AX244" s="20"/>
      <c r="AY244" s="20"/>
      <c r="AZ244" s="20"/>
      <c r="BA244" s="20"/>
      <c r="BB244" s="20"/>
      <c r="BC244" s="20"/>
      <c r="BD244" s="20"/>
      <c r="BE244" s="20"/>
      <c r="BF244" s="20"/>
      <c r="BG244" s="20"/>
      <c r="BH244" s="20"/>
      <c r="BI244" s="20"/>
      <c r="BJ244" s="20"/>
      <c r="BK244" s="20"/>
      <c r="BL244" s="20"/>
      <c r="BM244" s="20"/>
      <c r="BN244" s="20"/>
      <c r="BO244" s="20"/>
      <c r="BP244" s="20"/>
      <c r="BQ244" s="20"/>
      <c r="BR244" s="20"/>
    </row>
    <row r="245" spans="1:70"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c r="AQ245" s="20"/>
      <c r="AR245" s="20"/>
      <c r="AS245" s="20"/>
      <c r="AT245" s="20"/>
      <c r="AU245" s="20"/>
      <c r="AV245" s="20"/>
      <c r="AW245" s="20"/>
      <c r="AX245" s="20"/>
      <c r="AY245" s="20"/>
      <c r="AZ245" s="20"/>
      <c r="BA245" s="20"/>
      <c r="BB245" s="20"/>
      <c r="BC245" s="20"/>
      <c r="BD245" s="20"/>
      <c r="BE245" s="20"/>
      <c r="BF245" s="20"/>
      <c r="BG245" s="20"/>
      <c r="BH245" s="20"/>
      <c r="BI245" s="20"/>
      <c r="BJ245" s="20"/>
      <c r="BK245" s="20"/>
      <c r="BL245" s="20"/>
      <c r="BM245" s="20"/>
      <c r="BN245" s="20"/>
      <c r="BO245" s="20"/>
      <c r="BP245" s="20"/>
      <c r="BQ245" s="20"/>
      <c r="BR245" s="20"/>
    </row>
    <row r="246" spans="1:70"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c r="AQ246" s="20"/>
      <c r="AR246" s="20"/>
      <c r="AS246" s="20"/>
      <c r="AT246" s="20"/>
      <c r="AU246" s="20"/>
      <c r="AV246" s="20"/>
      <c r="AW246" s="20"/>
      <c r="AX246" s="20"/>
      <c r="AY246" s="20"/>
      <c r="AZ246" s="20"/>
      <c r="BA246" s="20"/>
      <c r="BB246" s="20"/>
      <c r="BC246" s="20"/>
      <c r="BD246" s="20"/>
      <c r="BE246" s="20"/>
      <c r="BF246" s="20"/>
      <c r="BG246" s="20"/>
      <c r="BH246" s="20"/>
      <c r="BI246" s="20"/>
      <c r="BJ246" s="20"/>
      <c r="BK246" s="20"/>
      <c r="BL246" s="20"/>
      <c r="BM246" s="20"/>
      <c r="BN246" s="20"/>
      <c r="BO246" s="20"/>
      <c r="BP246" s="20"/>
      <c r="BQ246" s="20"/>
      <c r="BR246" s="20"/>
    </row>
    <row r="247" spans="1:70"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c r="AQ247" s="20"/>
      <c r="AR247" s="20"/>
      <c r="AS247" s="20"/>
      <c r="AT247" s="20"/>
      <c r="AU247" s="20"/>
      <c r="AV247" s="20"/>
      <c r="AW247" s="20"/>
      <c r="AX247" s="20"/>
      <c r="AY247" s="20"/>
      <c r="AZ247" s="20"/>
      <c r="BA247" s="20"/>
      <c r="BB247" s="20"/>
      <c r="BC247" s="20"/>
      <c r="BD247" s="20"/>
      <c r="BE247" s="20"/>
      <c r="BF247" s="20"/>
      <c r="BG247" s="20"/>
      <c r="BH247" s="20"/>
      <c r="BI247" s="20"/>
      <c r="BJ247" s="20"/>
      <c r="BK247" s="20"/>
      <c r="BL247" s="20"/>
      <c r="BM247" s="20"/>
      <c r="BN247" s="20"/>
      <c r="BO247" s="20"/>
      <c r="BP247" s="20"/>
      <c r="BQ247" s="20"/>
      <c r="BR247" s="20"/>
    </row>
    <row r="248" spans="1:70"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c r="AQ248" s="20"/>
      <c r="AR248" s="20"/>
      <c r="AS248" s="20"/>
      <c r="AT248" s="20"/>
      <c r="AU248" s="20"/>
      <c r="AV248" s="20"/>
      <c r="AW248" s="20"/>
      <c r="AX248" s="20"/>
      <c r="AY248" s="20"/>
      <c r="AZ248" s="20"/>
      <c r="BA248" s="20"/>
      <c r="BB248" s="20"/>
      <c r="BC248" s="20"/>
      <c r="BD248" s="20"/>
      <c r="BE248" s="20"/>
      <c r="BF248" s="20"/>
      <c r="BG248" s="20"/>
      <c r="BH248" s="20"/>
      <c r="BI248" s="20"/>
      <c r="BJ248" s="20"/>
      <c r="BK248" s="20"/>
      <c r="BL248" s="20"/>
      <c r="BM248" s="20"/>
      <c r="BN248" s="20"/>
      <c r="BO248" s="20"/>
      <c r="BP248" s="20"/>
      <c r="BQ248" s="20"/>
      <c r="BR248" s="20"/>
    </row>
    <row r="249" spans="1:70"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c r="AT249" s="20"/>
      <c r="AU249" s="20"/>
      <c r="AV249" s="20"/>
      <c r="AW249" s="20"/>
      <c r="AX249" s="20"/>
      <c r="AY249" s="20"/>
      <c r="AZ249" s="20"/>
      <c r="BA249" s="20"/>
      <c r="BB249" s="20"/>
      <c r="BC249" s="20"/>
      <c r="BD249" s="20"/>
      <c r="BE249" s="20"/>
      <c r="BF249" s="20"/>
      <c r="BG249" s="20"/>
      <c r="BH249" s="20"/>
      <c r="BI249" s="20"/>
      <c r="BJ249" s="20"/>
      <c r="BK249" s="20"/>
      <c r="BL249" s="20"/>
      <c r="BM249" s="20"/>
      <c r="BN249" s="20"/>
      <c r="BO249" s="20"/>
      <c r="BP249" s="20"/>
      <c r="BQ249" s="20"/>
      <c r="BR249" s="20"/>
    </row>
  </sheetData>
  <mergeCells count="23">
    <mergeCell ref="A117:P164"/>
    <mergeCell ref="A1:P2"/>
    <mergeCell ref="A3:P10"/>
    <mergeCell ref="A12:P17"/>
    <mergeCell ref="A19:P23"/>
    <mergeCell ref="A24:P28"/>
    <mergeCell ref="A11:P11"/>
    <mergeCell ref="A183:P188"/>
    <mergeCell ref="A18:P18"/>
    <mergeCell ref="A46:P51"/>
    <mergeCell ref="A52:P58"/>
    <mergeCell ref="A59:P64"/>
    <mergeCell ref="A71:P76"/>
    <mergeCell ref="A77:P89"/>
    <mergeCell ref="A30:P34"/>
    <mergeCell ref="A36:P40"/>
    <mergeCell ref="A41:P45"/>
    <mergeCell ref="A65:P70"/>
    <mergeCell ref="A165:P170"/>
    <mergeCell ref="A171:P176"/>
    <mergeCell ref="A177:P182"/>
    <mergeCell ref="A90:P98"/>
    <mergeCell ref="A99:P11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9"/>
  <dimension ref="A1:AN155"/>
  <sheetViews>
    <sheetView topLeftCell="A3" zoomScale="55" zoomScaleNormal="55" workbookViewId="0">
      <selection activeCell="J13" sqref="J13"/>
    </sheetView>
  </sheetViews>
  <sheetFormatPr defaultColWidth="8.77734375" defaultRowHeight="14.4" x14ac:dyDescent="0.3"/>
  <cols>
    <col min="1" max="2" width="6.21875" customWidth="1"/>
    <col min="3" max="3" width="16.21875" customWidth="1"/>
    <col min="4" max="4" width="32.44140625" customWidth="1"/>
    <col min="5" max="7" width="16.21875" customWidth="1"/>
    <col min="8" max="8" width="35.77734375" customWidth="1"/>
    <col min="9" max="9" width="9.44140625" customWidth="1"/>
    <col min="10" max="10" width="19.44140625" customWidth="1"/>
    <col min="11" max="13" width="16.21875" customWidth="1"/>
    <col min="19" max="19" width="8.77734375" hidden="1" customWidth="1"/>
  </cols>
  <sheetData>
    <row r="1" spans="1:40" hidden="1" x14ac:dyDescent="0.3">
      <c r="A1" s="20"/>
      <c r="B1" s="20"/>
      <c r="C1" s="20"/>
      <c r="D1" s="20"/>
      <c r="E1" s="20"/>
      <c r="F1" s="20"/>
      <c r="G1" s="20"/>
      <c r="H1" s="20"/>
      <c r="I1" s="20"/>
      <c r="J1" s="20"/>
      <c r="K1" s="20"/>
      <c r="L1" s="20"/>
      <c r="M1" s="20"/>
      <c r="N1" s="20"/>
      <c r="O1" s="55" t="s">
        <v>129</v>
      </c>
      <c r="P1" s="20"/>
      <c r="Q1" s="20"/>
      <c r="R1" s="20"/>
      <c r="S1" s="20"/>
      <c r="T1" s="20"/>
      <c r="U1" s="20"/>
      <c r="V1" s="20"/>
      <c r="W1" s="20"/>
      <c r="X1" s="20"/>
      <c r="Y1" s="20"/>
      <c r="Z1" s="20"/>
      <c r="AA1" s="20"/>
      <c r="AB1" s="20"/>
      <c r="AC1" s="20"/>
      <c r="AD1" s="20"/>
      <c r="AE1" s="20"/>
      <c r="AF1" s="20"/>
      <c r="AG1" s="20"/>
      <c r="AH1" s="20"/>
      <c r="AI1" s="20"/>
      <c r="AJ1" s="20"/>
      <c r="AK1" s="20"/>
      <c r="AL1" s="20"/>
      <c r="AM1" s="20"/>
      <c r="AN1" s="20"/>
    </row>
    <row r="2" spans="1:40" hidden="1" x14ac:dyDescent="0.3">
      <c r="A2" s="20"/>
      <c r="B2" s="20"/>
      <c r="C2" s="20"/>
      <c r="D2" s="20"/>
      <c r="E2" s="20"/>
      <c r="F2" s="20"/>
      <c r="G2" s="20"/>
      <c r="H2" s="20"/>
      <c r="I2" s="20"/>
      <c r="J2" s="20"/>
      <c r="K2" s="20"/>
      <c r="L2" s="20"/>
      <c r="M2" s="20"/>
      <c r="N2" s="20"/>
      <c r="O2" s="55" t="s">
        <v>129</v>
      </c>
      <c r="P2" s="20"/>
      <c r="Q2" s="20"/>
      <c r="R2" s="20"/>
      <c r="S2" s="20"/>
      <c r="T2" s="20"/>
      <c r="U2" s="20"/>
      <c r="V2" s="20"/>
      <c r="W2" s="20"/>
      <c r="X2" s="20"/>
      <c r="Y2" s="20"/>
      <c r="Z2" s="20"/>
      <c r="AA2" s="20"/>
      <c r="AB2" s="20"/>
      <c r="AC2" s="20"/>
      <c r="AD2" s="20"/>
      <c r="AE2" s="20"/>
      <c r="AF2" s="20"/>
      <c r="AG2" s="20"/>
      <c r="AH2" s="20"/>
      <c r="AI2" s="20"/>
      <c r="AJ2" s="20"/>
      <c r="AK2" s="20"/>
      <c r="AL2" s="20"/>
      <c r="AM2" s="20"/>
      <c r="AN2" s="20"/>
    </row>
    <row r="3" spans="1:40" x14ac:dyDescent="0.3">
      <c r="A3" s="20"/>
      <c r="B3" s="20"/>
      <c r="C3" s="20"/>
      <c r="D3" s="20"/>
      <c r="E3" s="20"/>
      <c r="F3" s="20"/>
      <c r="G3" s="20"/>
      <c r="H3" s="20"/>
      <c r="I3" s="20"/>
      <c r="J3" s="20"/>
      <c r="K3" s="20"/>
      <c r="L3" s="20"/>
      <c r="M3" s="20"/>
      <c r="N3" s="20"/>
      <c r="O3" s="55" t="s">
        <v>129</v>
      </c>
      <c r="P3" s="20"/>
      <c r="Q3" s="20"/>
      <c r="R3" s="20"/>
      <c r="S3" s="20"/>
      <c r="T3" s="20"/>
      <c r="U3" s="20"/>
      <c r="V3" s="20"/>
      <c r="W3" s="20"/>
      <c r="X3" s="20"/>
      <c r="Y3" s="20"/>
      <c r="Z3" s="20"/>
      <c r="AA3" s="20"/>
      <c r="AB3" s="20"/>
      <c r="AC3" s="20"/>
      <c r="AD3" s="20"/>
      <c r="AE3" s="20"/>
      <c r="AF3" s="20"/>
      <c r="AG3" s="20"/>
      <c r="AH3" s="20"/>
      <c r="AI3" s="20"/>
      <c r="AJ3" s="20"/>
      <c r="AK3" s="20"/>
      <c r="AL3" s="20"/>
      <c r="AM3" s="20"/>
      <c r="AN3" s="20"/>
    </row>
    <row r="4" spans="1:40" hidden="1" x14ac:dyDescent="0.3">
      <c r="A4" s="20"/>
      <c r="B4" s="20"/>
      <c r="C4" s="20"/>
      <c r="D4" s="20"/>
      <c r="E4" s="20"/>
      <c r="F4" s="20"/>
      <c r="G4" s="20"/>
      <c r="H4" s="20"/>
      <c r="I4" s="20"/>
      <c r="J4" s="20"/>
      <c r="K4" s="20"/>
      <c r="L4" s="20"/>
      <c r="M4" s="20"/>
      <c r="N4" s="20"/>
      <c r="O4" s="55" t="s">
        <v>129</v>
      </c>
      <c r="P4" s="20"/>
      <c r="Q4" s="20"/>
      <c r="R4" s="20"/>
      <c r="S4" s="20"/>
      <c r="T4" s="20"/>
      <c r="U4" s="20"/>
      <c r="V4" s="20"/>
      <c r="W4" s="20"/>
      <c r="X4" s="20"/>
      <c r="Y4" s="20"/>
      <c r="Z4" s="20"/>
      <c r="AA4" s="20"/>
      <c r="AB4" s="20"/>
      <c r="AC4" s="20"/>
      <c r="AD4" s="20"/>
      <c r="AE4" s="20"/>
      <c r="AF4" s="20"/>
      <c r="AG4" s="20"/>
      <c r="AH4" s="20"/>
      <c r="AI4" s="20"/>
      <c r="AJ4" s="20"/>
      <c r="AK4" s="20"/>
      <c r="AL4" s="20"/>
      <c r="AM4" s="20"/>
      <c r="AN4" s="20"/>
    </row>
    <row r="5" spans="1:40" hidden="1" x14ac:dyDescent="0.3">
      <c r="A5" s="20"/>
      <c r="B5" s="20"/>
      <c r="C5" s="20"/>
      <c r="D5" s="20"/>
      <c r="E5" s="20"/>
      <c r="F5" s="20"/>
      <c r="G5" s="20"/>
      <c r="H5" s="20"/>
      <c r="I5" s="20"/>
      <c r="J5" s="20"/>
      <c r="K5" s="20"/>
      <c r="L5" s="20"/>
      <c r="M5" s="20"/>
      <c r="N5" s="20"/>
      <c r="O5" s="55" t="s">
        <v>129</v>
      </c>
      <c r="P5" s="20"/>
      <c r="Q5" s="20"/>
      <c r="R5" s="20"/>
      <c r="S5" s="20"/>
      <c r="T5" s="20"/>
      <c r="U5" s="20"/>
      <c r="V5" s="20"/>
      <c r="W5" s="20"/>
      <c r="X5" s="20"/>
      <c r="Y5" s="20"/>
      <c r="Z5" s="20"/>
      <c r="AA5" s="20"/>
      <c r="AB5" s="20"/>
      <c r="AC5" s="20"/>
      <c r="AD5" s="20"/>
      <c r="AE5" s="20"/>
      <c r="AF5" s="20"/>
      <c r="AG5" s="20"/>
      <c r="AH5" s="20"/>
      <c r="AI5" s="20"/>
      <c r="AJ5" s="20"/>
      <c r="AK5" s="20"/>
      <c r="AL5" s="20"/>
      <c r="AM5" s="20"/>
      <c r="AN5" s="20"/>
    </row>
    <row r="6" spans="1:40" ht="15" thickBot="1" x14ac:dyDescent="0.35">
      <c r="A6" s="20"/>
      <c r="B6" s="20"/>
      <c r="C6" s="20"/>
      <c r="D6" s="20"/>
      <c r="E6" s="20"/>
      <c r="F6" s="20"/>
      <c r="G6" s="20"/>
      <c r="H6" s="20"/>
      <c r="I6" s="20"/>
      <c r="J6" s="20"/>
      <c r="K6" s="20"/>
      <c r="L6" s="20"/>
      <c r="M6" s="20"/>
      <c r="N6" s="20"/>
      <c r="O6" s="55" t="s">
        <v>130</v>
      </c>
      <c r="P6" s="20"/>
      <c r="Q6" s="20"/>
      <c r="R6" s="20"/>
      <c r="S6" s="17">
        <v>0</v>
      </c>
      <c r="T6" s="20"/>
      <c r="U6" s="20"/>
      <c r="V6" s="20"/>
      <c r="W6" s="20"/>
      <c r="X6" s="20"/>
      <c r="Y6" s="20"/>
      <c r="Z6" s="20"/>
      <c r="AA6" s="20"/>
      <c r="AB6" s="20"/>
      <c r="AC6" s="20"/>
      <c r="AD6" s="20"/>
      <c r="AE6" s="20"/>
      <c r="AF6" s="20"/>
      <c r="AG6" s="20"/>
      <c r="AH6" s="20"/>
      <c r="AI6" s="20"/>
      <c r="AJ6" s="20"/>
      <c r="AK6" s="20"/>
      <c r="AL6" s="20"/>
      <c r="AM6" s="20"/>
      <c r="AN6" s="20"/>
    </row>
    <row r="7" spans="1:40" x14ac:dyDescent="0.3">
      <c r="A7" s="20"/>
      <c r="B7" s="20"/>
      <c r="C7" s="479" t="s">
        <v>201</v>
      </c>
      <c r="D7" s="480"/>
      <c r="E7" s="480"/>
      <c r="F7" s="480"/>
      <c r="G7" s="480"/>
      <c r="H7" s="480"/>
      <c r="I7" s="480"/>
      <c r="J7" s="480"/>
      <c r="K7" s="480"/>
      <c r="L7" s="480"/>
      <c r="M7" s="481"/>
      <c r="N7" s="20"/>
      <c r="O7" s="55"/>
      <c r="P7" s="20"/>
      <c r="Q7" s="20"/>
      <c r="R7" s="20"/>
      <c r="S7" s="17">
        <v>1</v>
      </c>
      <c r="T7" s="20"/>
      <c r="U7" s="20"/>
      <c r="V7" s="20"/>
      <c r="W7" s="20"/>
      <c r="X7" s="20"/>
      <c r="Y7" s="20"/>
      <c r="Z7" s="20"/>
      <c r="AA7" s="20"/>
      <c r="AB7" s="20"/>
      <c r="AC7" s="20"/>
      <c r="AD7" s="20"/>
      <c r="AE7" s="20"/>
      <c r="AF7" s="20"/>
      <c r="AG7" s="20"/>
      <c r="AH7" s="20"/>
      <c r="AI7" s="20"/>
      <c r="AJ7" s="20"/>
      <c r="AK7" s="20"/>
      <c r="AL7" s="20"/>
      <c r="AM7" s="20"/>
      <c r="AN7" s="20"/>
    </row>
    <row r="8" spans="1:40" ht="33.6" customHeight="1" thickBot="1" x14ac:dyDescent="0.35">
      <c r="A8" s="20"/>
      <c r="B8" s="20"/>
      <c r="C8" s="482"/>
      <c r="D8" s="483"/>
      <c r="E8" s="483"/>
      <c r="F8" s="483"/>
      <c r="G8" s="483"/>
      <c r="H8" s="483"/>
      <c r="I8" s="483"/>
      <c r="J8" s="483"/>
      <c r="K8" s="483"/>
      <c r="L8" s="483"/>
      <c r="M8" s="484"/>
      <c r="N8" s="20"/>
      <c r="O8" s="20"/>
      <c r="P8" s="20"/>
      <c r="Q8" s="20"/>
      <c r="R8" s="20"/>
      <c r="S8" s="17">
        <v>2</v>
      </c>
      <c r="T8" s="20"/>
      <c r="U8" s="20"/>
      <c r="V8" s="20"/>
      <c r="W8" s="20"/>
      <c r="X8" s="20"/>
      <c r="Y8" s="20"/>
      <c r="Z8" s="20"/>
      <c r="AA8" s="20"/>
      <c r="AB8" s="20"/>
      <c r="AC8" s="20"/>
      <c r="AD8" s="20"/>
      <c r="AE8" s="20"/>
      <c r="AF8" s="20"/>
      <c r="AG8" s="20"/>
      <c r="AH8" s="20"/>
      <c r="AI8" s="20"/>
      <c r="AJ8" s="20"/>
      <c r="AK8" s="20"/>
      <c r="AL8" s="20"/>
      <c r="AM8" s="20"/>
      <c r="AN8" s="20"/>
    </row>
    <row r="9" spans="1:40" x14ac:dyDescent="0.3">
      <c r="A9" s="20"/>
      <c r="B9" s="20"/>
      <c r="C9" s="20"/>
      <c r="D9" s="20"/>
      <c r="E9" s="20"/>
      <c r="F9" s="20"/>
      <c r="G9" s="20"/>
      <c r="H9" s="20"/>
      <c r="I9" s="20"/>
      <c r="J9" s="20"/>
      <c r="K9" s="20"/>
      <c r="L9" s="20"/>
      <c r="M9" s="20"/>
      <c r="N9" s="20"/>
      <c r="O9" s="20"/>
      <c r="P9" s="20"/>
      <c r="Q9" s="20"/>
      <c r="R9" s="20"/>
      <c r="S9" s="17">
        <v>3</v>
      </c>
      <c r="T9" s="20"/>
      <c r="U9" s="20"/>
      <c r="V9" s="20"/>
      <c r="W9" s="20"/>
      <c r="X9" s="20"/>
      <c r="Y9" s="20"/>
      <c r="Z9" s="20"/>
      <c r="AA9" s="20"/>
      <c r="AB9" s="20"/>
      <c r="AC9" s="20"/>
      <c r="AD9" s="20"/>
      <c r="AE9" s="20"/>
      <c r="AF9" s="20"/>
      <c r="AG9" s="20"/>
      <c r="AH9" s="20"/>
      <c r="AI9" s="20"/>
      <c r="AJ9" s="20"/>
      <c r="AK9" s="20"/>
      <c r="AL9" s="20"/>
      <c r="AM9" s="20"/>
      <c r="AN9" s="20"/>
    </row>
    <row r="10" spans="1:40" x14ac:dyDescent="0.3">
      <c r="A10" s="20"/>
      <c r="B10" s="20"/>
      <c r="C10" s="20"/>
      <c r="D10" s="20"/>
      <c r="E10" s="20"/>
      <c r="F10" s="20"/>
      <c r="G10" s="20"/>
      <c r="H10" s="20"/>
      <c r="I10" s="20"/>
      <c r="J10" s="20"/>
      <c r="K10" s="20"/>
      <c r="L10" s="20"/>
      <c r="M10" s="20"/>
      <c r="N10" s="20"/>
      <c r="O10" s="20"/>
      <c r="P10" s="20"/>
      <c r="Q10" s="20"/>
      <c r="R10" s="20"/>
      <c r="S10" s="17">
        <v>4</v>
      </c>
      <c r="T10" s="20"/>
      <c r="U10" s="20"/>
      <c r="V10" s="20"/>
      <c r="W10" s="20"/>
      <c r="X10" s="20"/>
      <c r="Y10" s="20"/>
      <c r="Z10" s="20"/>
      <c r="AA10" s="20"/>
      <c r="AB10" s="20"/>
      <c r="AC10" s="20"/>
      <c r="AD10" s="20"/>
      <c r="AE10" s="20"/>
      <c r="AF10" s="20"/>
      <c r="AG10" s="20"/>
      <c r="AH10" s="20"/>
      <c r="AI10" s="20"/>
      <c r="AJ10" s="20"/>
      <c r="AK10" s="20"/>
      <c r="AL10" s="20"/>
      <c r="AM10" s="20"/>
      <c r="AN10" s="20"/>
    </row>
    <row r="11" spans="1:40" ht="15" thickBot="1" x14ac:dyDescent="0.35">
      <c r="A11" s="20"/>
      <c r="B11" s="20"/>
      <c r="C11" s="20"/>
      <c r="D11" s="20"/>
      <c r="E11" s="20"/>
      <c r="F11" s="20"/>
      <c r="G11" s="20"/>
      <c r="H11" s="20"/>
      <c r="I11" s="20"/>
      <c r="J11" s="20"/>
      <c r="K11" s="20"/>
      <c r="L11" s="20"/>
      <c r="M11" s="20"/>
      <c r="N11" s="20"/>
      <c r="O11" s="20"/>
      <c r="P11" s="20"/>
      <c r="Q11" s="20"/>
      <c r="R11" s="20"/>
      <c r="S11" s="17">
        <v>5</v>
      </c>
      <c r="T11" s="20"/>
      <c r="U11" s="20"/>
      <c r="V11" s="20"/>
      <c r="W11" s="20"/>
      <c r="X11" s="20"/>
      <c r="Y11" s="20"/>
      <c r="Z11" s="20"/>
      <c r="AA11" s="20"/>
      <c r="AB11" s="20"/>
      <c r="AC11" s="20"/>
      <c r="AD11" s="20"/>
      <c r="AE11" s="20"/>
      <c r="AF11" s="20"/>
      <c r="AG11" s="20"/>
      <c r="AH11" s="20"/>
      <c r="AI11" s="20"/>
      <c r="AJ11" s="20"/>
      <c r="AK11" s="20"/>
      <c r="AL11" s="20"/>
      <c r="AM11" s="20"/>
      <c r="AN11" s="20"/>
    </row>
    <row r="12" spans="1:40" ht="27.6" customHeight="1" x14ac:dyDescent="0.3">
      <c r="A12" s="20"/>
      <c r="B12" s="20"/>
      <c r="C12" s="204" t="s">
        <v>113</v>
      </c>
      <c r="D12" s="77"/>
      <c r="E12" s="477" t="s">
        <v>82</v>
      </c>
      <c r="F12" s="477"/>
      <c r="G12" s="477"/>
      <c r="H12" s="477" t="s">
        <v>83</v>
      </c>
      <c r="I12" s="477"/>
      <c r="J12" s="477" t="s">
        <v>84</v>
      </c>
      <c r="K12" s="477"/>
      <c r="L12" s="477" t="s">
        <v>79</v>
      </c>
      <c r="M12" s="478"/>
      <c r="N12" s="20"/>
      <c r="O12" s="20"/>
      <c r="P12" s="20"/>
      <c r="Q12" s="20"/>
      <c r="R12" s="20"/>
      <c r="S12" s="17">
        <v>6</v>
      </c>
      <c r="T12" s="20"/>
      <c r="U12" s="20"/>
      <c r="V12" s="20"/>
      <c r="W12" s="20"/>
      <c r="X12" s="20"/>
      <c r="Y12" s="20"/>
      <c r="Z12" s="20"/>
      <c r="AA12" s="20"/>
      <c r="AB12" s="20"/>
      <c r="AC12" s="20"/>
      <c r="AD12" s="20"/>
      <c r="AE12" s="20"/>
      <c r="AF12" s="20"/>
      <c r="AG12" s="20"/>
      <c r="AH12" s="20"/>
      <c r="AI12" s="20"/>
      <c r="AJ12" s="20"/>
      <c r="AK12" s="20"/>
      <c r="AL12" s="20"/>
      <c r="AM12" s="20"/>
      <c r="AN12" s="20"/>
    </row>
    <row r="13" spans="1:40" ht="39.6" customHeight="1" x14ac:dyDescent="0.3">
      <c r="A13" s="20"/>
      <c r="B13" s="20"/>
      <c r="C13" s="205" t="s">
        <v>98</v>
      </c>
      <c r="D13" s="40" t="s">
        <v>88</v>
      </c>
      <c r="E13" s="40" t="s">
        <v>78</v>
      </c>
      <c r="F13" s="41" t="s">
        <v>437</v>
      </c>
      <c r="G13" s="41" t="s">
        <v>438</v>
      </c>
      <c r="H13" s="40" t="s">
        <v>89</v>
      </c>
      <c r="I13" s="42" t="s">
        <v>90</v>
      </c>
      <c r="J13" s="44" t="s">
        <v>696</v>
      </c>
      <c r="K13" s="44" t="s">
        <v>91</v>
      </c>
      <c r="L13" s="45" t="s">
        <v>80</v>
      </c>
      <c r="M13" s="206" t="s">
        <v>81</v>
      </c>
      <c r="N13" s="20"/>
      <c r="O13" s="20"/>
      <c r="P13" s="20"/>
      <c r="Q13" s="20"/>
      <c r="R13" s="20"/>
      <c r="S13" s="17">
        <v>7</v>
      </c>
      <c r="T13" s="20"/>
      <c r="U13" s="20"/>
      <c r="V13" s="20"/>
      <c r="W13" s="20"/>
      <c r="X13" s="20"/>
      <c r="Y13" s="20"/>
      <c r="Z13" s="20"/>
      <c r="AA13" s="20"/>
      <c r="AB13" s="20"/>
      <c r="AC13" s="20"/>
      <c r="AD13" s="20"/>
      <c r="AE13" s="20"/>
      <c r="AF13" s="20"/>
      <c r="AG13" s="20"/>
      <c r="AH13" s="20"/>
      <c r="AI13" s="20"/>
      <c r="AJ13" s="20"/>
      <c r="AK13" s="20"/>
      <c r="AL13" s="20"/>
      <c r="AM13" s="20"/>
      <c r="AN13" s="20"/>
    </row>
    <row r="14" spans="1:40" x14ac:dyDescent="0.3">
      <c r="A14" s="20"/>
      <c r="B14" s="20"/>
      <c r="C14" s="207" t="s">
        <v>4</v>
      </c>
      <c r="D14" s="305"/>
      <c r="E14" s="26"/>
      <c r="F14" s="29"/>
      <c r="G14" s="49"/>
      <c r="H14" s="27"/>
      <c r="I14" s="27"/>
      <c r="J14" s="331"/>
      <c r="K14" s="27"/>
      <c r="L14" s="27"/>
      <c r="M14" s="208"/>
      <c r="N14" s="20"/>
      <c r="O14" s="20"/>
      <c r="P14" s="20"/>
      <c r="Q14" s="20"/>
      <c r="R14" s="20"/>
      <c r="S14" s="17">
        <v>8</v>
      </c>
      <c r="T14" s="20"/>
      <c r="U14" s="20"/>
      <c r="V14" s="20"/>
      <c r="W14" s="20"/>
      <c r="X14" s="20"/>
      <c r="Y14" s="20"/>
      <c r="Z14" s="20"/>
      <c r="AA14" s="20"/>
      <c r="AB14" s="20"/>
      <c r="AC14" s="20"/>
      <c r="AD14" s="20"/>
      <c r="AE14" s="20"/>
      <c r="AF14" s="20"/>
      <c r="AG14" s="20"/>
      <c r="AH14" s="20"/>
      <c r="AI14" s="20"/>
      <c r="AJ14" s="20"/>
      <c r="AK14" s="20"/>
      <c r="AL14" s="20"/>
      <c r="AM14" s="20"/>
      <c r="AN14" s="20"/>
    </row>
    <row r="15" spans="1:40" x14ac:dyDescent="0.3">
      <c r="A15" s="20"/>
      <c r="B15" s="20"/>
      <c r="C15" s="207" t="s">
        <v>6</v>
      </c>
      <c r="D15" s="330"/>
      <c r="E15" s="28"/>
      <c r="F15" s="29"/>
      <c r="G15" s="34"/>
      <c r="H15" s="49"/>
      <c r="I15" s="29"/>
      <c r="J15" s="331"/>
      <c r="K15" s="130"/>
      <c r="L15" s="29"/>
      <c r="M15" s="209"/>
      <c r="N15" s="20"/>
      <c r="O15" s="20"/>
      <c r="P15" s="20"/>
      <c r="Q15" s="20"/>
      <c r="R15" s="20"/>
      <c r="S15" s="17">
        <v>9</v>
      </c>
      <c r="T15" s="20"/>
      <c r="U15" s="20"/>
      <c r="V15" s="20"/>
      <c r="W15" s="20"/>
      <c r="X15" s="20"/>
      <c r="Y15" s="20"/>
      <c r="Z15" s="20"/>
      <c r="AA15" s="20"/>
      <c r="AB15" s="20"/>
      <c r="AC15" s="20"/>
      <c r="AD15" s="20"/>
      <c r="AE15" s="20"/>
      <c r="AF15" s="20"/>
      <c r="AG15" s="20"/>
      <c r="AH15" s="20"/>
      <c r="AI15" s="20"/>
      <c r="AJ15" s="20"/>
      <c r="AK15" s="20"/>
      <c r="AL15" s="20"/>
      <c r="AM15" s="20"/>
      <c r="AN15" s="20"/>
    </row>
    <row r="16" spans="1:40" x14ac:dyDescent="0.3">
      <c r="A16" s="20"/>
      <c r="B16" s="20"/>
      <c r="C16" s="207" t="s">
        <v>7</v>
      </c>
      <c r="D16" s="330"/>
      <c r="E16" s="28"/>
      <c r="F16" s="29"/>
      <c r="G16" s="34"/>
      <c r="H16" s="49"/>
      <c r="I16" s="29"/>
      <c r="J16" s="331"/>
      <c r="K16" s="130"/>
      <c r="L16" s="29"/>
      <c r="M16" s="209"/>
      <c r="N16" s="20"/>
      <c r="O16" s="20"/>
      <c r="P16" s="20"/>
      <c r="Q16" s="20"/>
      <c r="R16" s="20"/>
      <c r="S16" s="17">
        <v>10</v>
      </c>
      <c r="T16" s="20"/>
      <c r="U16" s="20"/>
      <c r="V16" s="20"/>
      <c r="W16" s="20"/>
      <c r="X16" s="20"/>
      <c r="Y16" s="20"/>
      <c r="Z16" s="20"/>
      <c r="AA16" s="20"/>
      <c r="AB16" s="20"/>
      <c r="AC16" s="20"/>
      <c r="AD16" s="20"/>
      <c r="AE16" s="20"/>
      <c r="AF16" s="20"/>
      <c r="AG16" s="20"/>
      <c r="AH16" s="20"/>
      <c r="AI16" s="20"/>
      <c r="AJ16" s="20"/>
      <c r="AK16" s="20"/>
      <c r="AL16" s="20"/>
      <c r="AM16" s="20"/>
      <c r="AN16" s="20"/>
    </row>
    <row r="17" spans="1:40" x14ac:dyDescent="0.3">
      <c r="A17" s="20"/>
      <c r="B17" s="20"/>
      <c r="C17" s="207" t="s">
        <v>9</v>
      </c>
      <c r="D17" s="330"/>
      <c r="E17" s="28"/>
      <c r="F17" s="130"/>
      <c r="G17" s="34"/>
      <c r="H17" s="49"/>
      <c r="I17" s="29"/>
      <c r="J17" s="331"/>
      <c r="K17" s="130"/>
      <c r="L17" s="29"/>
      <c r="M17" s="209"/>
      <c r="N17" s="20"/>
      <c r="O17" s="20"/>
      <c r="P17" s="20"/>
      <c r="Q17" s="20"/>
      <c r="R17" s="20"/>
      <c r="S17" s="17">
        <v>11</v>
      </c>
      <c r="T17" s="20"/>
      <c r="U17" s="20"/>
      <c r="V17" s="20"/>
      <c r="W17" s="20"/>
      <c r="X17" s="20"/>
      <c r="Y17" s="20"/>
      <c r="Z17" s="20"/>
      <c r="AA17" s="20"/>
      <c r="AB17" s="20"/>
      <c r="AC17" s="20"/>
      <c r="AD17" s="20"/>
      <c r="AE17" s="20"/>
      <c r="AF17" s="20"/>
      <c r="AG17" s="20"/>
      <c r="AH17" s="20"/>
      <c r="AI17" s="20"/>
      <c r="AJ17" s="20"/>
      <c r="AK17" s="20"/>
      <c r="AL17" s="20"/>
      <c r="AM17" s="20"/>
      <c r="AN17" s="20"/>
    </row>
    <row r="18" spans="1:40" x14ac:dyDescent="0.3">
      <c r="A18" s="20"/>
      <c r="B18" s="20"/>
      <c r="C18" s="207" t="s">
        <v>11</v>
      </c>
      <c r="D18" s="330"/>
      <c r="E18" s="28"/>
      <c r="F18" s="130"/>
      <c r="G18" s="34"/>
      <c r="H18" s="49"/>
      <c r="I18" s="29"/>
      <c r="J18" s="331"/>
      <c r="K18" s="130"/>
      <c r="L18" s="29"/>
      <c r="M18" s="209"/>
      <c r="N18" s="20"/>
      <c r="O18" s="20"/>
      <c r="P18" s="20"/>
      <c r="Q18" s="20"/>
      <c r="R18" s="20"/>
      <c r="S18" s="17">
        <v>12</v>
      </c>
      <c r="T18" s="20"/>
      <c r="U18" s="20"/>
      <c r="V18" s="20"/>
      <c r="W18" s="20"/>
      <c r="X18" s="20"/>
      <c r="Y18" s="20"/>
      <c r="Z18" s="20"/>
      <c r="AA18" s="20"/>
      <c r="AB18" s="20"/>
      <c r="AC18" s="20"/>
      <c r="AD18" s="20"/>
      <c r="AE18" s="20"/>
      <c r="AF18" s="20"/>
      <c r="AG18" s="20"/>
      <c r="AH18" s="20"/>
      <c r="AI18" s="20"/>
      <c r="AJ18" s="20"/>
      <c r="AK18" s="20"/>
      <c r="AL18" s="20"/>
      <c r="AM18" s="20"/>
      <c r="AN18" s="20"/>
    </row>
    <row r="19" spans="1:40" x14ac:dyDescent="0.3">
      <c r="A19" s="20"/>
      <c r="B19" s="20"/>
      <c r="C19" s="207" t="s">
        <v>13</v>
      </c>
      <c r="D19" s="330"/>
      <c r="E19" s="28"/>
      <c r="F19" s="130"/>
      <c r="G19" s="34"/>
      <c r="H19" s="49"/>
      <c r="I19" s="29"/>
      <c r="J19" s="331"/>
      <c r="K19" s="130"/>
      <c r="L19" s="29"/>
      <c r="M19" s="209"/>
      <c r="N19" s="20"/>
      <c r="O19" s="20"/>
      <c r="P19" s="20"/>
      <c r="Q19" s="20"/>
      <c r="R19" s="20"/>
      <c r="S19" s="48">
        <v>13</v>
      </c>
      <c r="T19" s="20"/>
      <c r="U19" s="20"/>
      <c r="V19" s="20"/>
      <c r="W19" s="20"/>
      <c r="X19" s="20"/>
      <c r="Y19" s="20"/>
      <c r="Z19" s="20"/>
      <c r="AA19" s="20"/>
      <c r="AB19" s="20"/>
      <c r="AC19" s="20"/>
      <c r="AD19" s="20"/>
      <c r="AE19" s="20"/>
      <c r="AF19" s="20"/>
      <c r="AG19" s="20"/>
      <c r="AH19" s="20"/>
      <c r="AI19" s="20"/>
      <c r="AJ19" s="20"/>
      <c r="AK19" s="20"/>
      <c r="AL19" s="20"/>
      <c r="AM19" s="20"/>
      <c r="AN19" s="20"/>
    </row>
    <row r="20" spans="1:40" x14ac:dyDescent="0.3">
      <c r="A20" s="20"/>
      <c r="B20" s="20"/>
      <c r="C20" s="207" t="s">
        <v>15</v>
      </c>
      <c r="D20" s="330"/>
      <c r="E20" s="28"/>
      <c r="F20" s="130"/>
      <c r="G20" s="34"/>
      <c r="H20" s="49"/>
      <c r="I20" s="29"/>
      <c r="J20" s="331"/>
      <c r="K20" s="130"/>
      <c r="L20" s="29"/>
      <c r="M20" s="209"/>
      <c r="N20" s="20"/>
      <c r="O20" s="20"/>
      <c r="P20" s="20"/>
      <c r="Q20" s="20"/>
      <c r="R20" s="20"/>
      <c r="S20" s="277">
        <v>14</v>
      </c>
      <c r="T20" s="20"/>
      <c r="U20" s="20"/>
      <c r="V20" s="20"/>
      <c r="W20" s="20"/>
      <c r="X20" s="20"/>
      <c r="Y20" s="20"/>
      <c r="Z20" s="20"/>
      <c r="AA20" s="20"/>
      <c r="AB20" s="20"/>
      <c r="AC20" s="20"/>
      <c r="AD20" s="20"/>
      <c r="AE20" s="20"/>
      <c r="AF20" s="20"/>
      <c r="AG20" s="20"/>
      <c r="AH20" s="20"/>
      <c r="AI20" s="20"/>
      <c r="AJ20" s="20"/>
      <c r="AK20" s="20"/>
      <c r="AL20" s="20"/>
      <c r="AM20" s="20"/>
      <c r="AN20" s="20"/>
    </row>
    <row r="21" spans="1:40" x14ac:dyDescent="0.3">
      <c r="A21" s="20"/>
      <c r="B21" s="20"/>
      <c r="C21" s="207" t="s">
        <v>54</v>
      </c>
      <c r="D21" s="330"/>
      <c r="E21" s="28"/>
      <c r="F21" s="130"/>
      <c r="G21" s="34"/>
      <c r="H21" s="49"/>
      <c r="I21" s="29"/>
      <c r="J21" s="331"/>
      <c r="K21" s="130"/>
      <c r="L21" s="29"/>
      <c r="M21" s="209"/>
      <c r="N21" s="20"/>
      <c r="O21" s="20"/>
      <c r="P21" s="20"/>
      <c r="Q21" s="20"/>
      <c r="R21" s="20"/>
      <c r="S21" s="17">
        <v>15</v>
      </c>
      <c r="T21" s="20"/>
      <c r="U21" s="20"/>
      <c r="V21" s="20"/>
      <c r="W21" s="20"/>
      <c r="X21" s="20"/>
      <c r="Y21" s="20"/>
      <c r="Z21" s="20"/>
      <c r="AA21" s="20"/>
      <c r="AB21" s="20"/>
      <c r="AC21" s="20"/>
      <c r="AD21" s="20"/>
      <c r="AE21" s="20"/>
      <c r="AF21" s="20"/>
      <c r="AG21" s="20"/>
      <c r="AH21" s="20"/>
      <c r="AI21" s="20"/>
      <c r="AJ21" s="20"/>
      <c r="AK21" s="20"/>
      <c r="AL21" s="20"/>
      <c r="AM21" s="20"/>
      <c r="AN21" s="20"/>
    </row>
    <row r="22" spans="1:40" hidden="1" x14ac:dyDescent="0.3">
      <c r="A22" s="20"/>
      <c r="B22" s="20"/>
      <c r="C22" s="207" t="s">
        <v>94</v>
      </c>
      <c r="D22" s="330"/>
      <c r="E22" s="28"/>
      <c r="F22" s="130"/>
      <c r="G22" s="34"/>
      <c r="H22" s="49"/>
      <c r="I22" s="29"/>
      <c r="J22" s="331"/>
      <c r="K22" s="130"/>
      <c r="L22" s="29"/>
      <c r="M22" s="209"/>
      <c r="N22" s="20"/>
      <c r="O22" s="20"/>
      <c r="P22" s="20"/>
      <c r="Q22" s="20"/>
      <c r="R22" s="20"/>
      <c r="S22" s="17">
        <v>16</v>
      </c>
      <c r="T22" s="20"/>
      <c r="U22" s="20"/>
      <c r="V22" s="20"/>
      <c r="W22" s="20"/>
      <c r="X22" s="20"/>
      <c r="Y22" s="20"/>
      <c r="Z22" s="20"/>
      <c r="AA22" s="20"/>
      <c r="AB22" s="20"/>
      <c r="AC22" s="20"/>
      <c r="AD22" s="20"/>
      <c r="AE22" s="20"/>
      <c r="AF22" s="20"/>
      <c r="AG22" s="20"/>
      <c r="AH22" s="20"/>
      <c r="AI22" s="20"/>
      <c r="AJ22" s="20"/>
      <c r="AK22" s="20"/>
      <c r="AL22" s="20"/>
      <c r="AM22" s="20"/>
      <c r="AN22" s="20"/>
    </row>
    <row r="23" spans="1:40" hidden="1" x14ac:dyDescent="0.3">
      <c r="A23" s="20"/>
      <c r="B23" s="20"/>
      <c r="C23" s="207" t="s">
        <v>95</v>
      </c>
      <c r="D23" s="330"/>
      <c r="E23" s="28"/>
      <c r="F23" s="130"/>
      <c r="G23" s="49"/>
      <c r="H23" s="49"/>
      <c r="I23" s="29"/>
      <c r="J23" s="331"/>
      <c r="K23" s="130"/>
      <c r="L23" s="29"/>
      <c r="M23" s="209"/>
      <c r="N23" s="20"/>
      <c r="O23" s="20"/>
      <c r="P23" s="20"/>
      <c r="Q23" s="20"/>
      <c r="R23" s="20"/>
      <c r="S23" s="17">
        <v>17</v>
      </c>
      <c r="T23" s="20"/>
      <c r="U23" s="20"/>
      <c r="V23" s="20"/>
      <c r="W23" s="20"/>
      <c r="X23" s="20"/>
      <c r="Y23" s="20"/>
      <c r="Z23" s="20"/>
      <c r="AA23" s="20"/>
      <c r="AB23" s="20"/>
      <c r="AC23" s="20"/>
      <c r="AD23" s="20"/>
      <c r="AE23" s="20"/>
      <c r="AF23" s="20"/>
      <c r="AG23" s="20"/>
      <c r="AH23" s="20"/>
      <c r="AI23" s="20"/>
      <c r="AJ23" s="20"/>
      <c r="AK23" s="20"/>
      <c r="AL23" s="20"/>
      <c r="AM23" s="20"/>
      <c r="AN23" s="20"/>
    </row>
    <row r="24" spans="1:40" hidden="1" x14ac:dyDescent="0.3">
      <c r="A24" s="20"/>
      <c r="B24" s="20"/>
      <c r="C24" s="207" t="s">
        <v>96</v>
      </c>
      <c r="D24" s="330"/>
      <c r="E24" s="28"/>
      <c r="F24" s="130"/>
      <c r="G24" s="49"/>
      <c r="H24" s="49"/>
      <c r="I24" s="29"/>
      <c r="J24" s="331"/>
      <c r="K24" s="130"/>
      <c r="L24" s="29"/>
      <c r="M24" s="209"/>
      <c r="N24" s="20"/>
      <c r="O24" s="20"/>
      <c r="P24" s="20"/>
      <c r="Q24" s="20"/>
      <c r="R24" s="20"/>
      <c r="S24" s="17">
        <v>18</v>
      </c>
      <c r="T24" s="20"/>
      <c r="U24" s="20"/>
      <c r="V24" s="20"/>
      <c r="W24" s="20"/>
      <c r="X24" s="20"/>
      <c r="Y24" s="20"/>
      <c r="Z24" s="20"/>
      <c r="AA24" s="20"/>
      <c r="AB24" s="20"/>
      <c r="AC24" s="20"/>
      <c r="AD24" s="20"/>
      <c r="AE24" s="20"/>
      <c r="AF24" s="20"/>
      <c r="AG24" s="20"/>
      <c r="AH24" s="20"/>
      <c r="AI24" s="20"/>
      <c r="AJ24" s="20"/>
      <c r="AK24" s="20"/>
      <c r="AL24" s="20"/>
      <c r="AM24" s="20"/>
      <c r="AN24" s="20"/>
    </row>
    <row r="25" spans="1:40" hidden="1" x14ac:dyDescent="0.3">
      <c r="A25" s="20"/>
      <c r="B25" s="20"/>
      <c r="C25" s="207" t="s">
        <v>97</v>
      </c>
      <c r="D25" s="330"/>
      <c r="E25" s="28"/>
      <c r="F25" s="130"/>
      <c r="G25" s="49"/>
      <c r="H25" s="49"/>
      <c r="I25" s="29"/>
      <c r="J25" s="331"/>
      <c r="K25" s="130"/>
      <c r="L25" s="29"/>
      <c r="M25" s="209"/>
      <c r="N25" s="20"/>
      <c r="O25" s="20"/>
      <c r="P25" s="20"/>
      <c r="Q25" s="20"/>
      <c r="R25" s="20"/>
      <c r="S25" s="17">
        <v>19</v>
      </c>
      <c r="T25" s="20"/>
      <c r="U25" s="20"/>
      <c r="V25" s="20"/>
      <c r="W25" s="20"/>
      <c r="X25" s="20"/>
      <c r="Y25" s="20"/>
      <c r="Z25" s="20"/>
      <c r="AA25" s="20"/>
      <c r="AB25" s="20"/>
      <c r="AC25" s="20"/>
      <c r="AD25" s="20"/>
      <c r="AE25" s="20"/>
      <c r="AF25" s="20"/>
      <c r="AG25" s="20"/>
      <c r="AH25" s="20"/>
      <c r="AI25" s="20"/>
      <c r="AJ25" s="20"/>
      <c r="AK25" s="20"/>
      <c r="AL25" s="20"/>
      <c r="AM25" s="20"/>
      <c r="AN25" s="20"/>
    </row>
    <row r="26" spans="1:40" hidden="1" x14ac:dyDescent="0.3">
      <c r="A26" s="20"/>
      <c r="B26" s="20"/>
      <c r="C26" s="207" t="s">
        <v>114</v>
      </c>
      <c r="D26" s="330"/>
      <c r="E26" s="28"/>
      <c r="F26" s="130"/>
      <c r="G26" s="49"/>
      <c r="H26" s="49"/>
      <c r="I26" s="29"/>
      <c r="J26" s="331"/>
      <c r="K26" s="130"/>
      <c r="L26" s="29"/>
      <c r="M26" s="210"/>
      <c r="N26" s="20"/>
      <c r="O26" s="20"/>
      <c r="P26" s="20"/>
      <c r="Q26" s="20"/>
      <c r="R26" s="20"/>
      <c r="S26" s="17">
        <v>20</v>
      </c>
      <c r="T26" s="20"/>
      <c r="U26" s="20"/>
      <c r="V26" s="20"/>
      <c r="W26" s="20"/>
      <c r="X26" s="20"/>
      <c r="Y26" s="20"/>
      <c r="Z26" s="20"/>
      <c r="AA26" s="20"/>
      <c r="AB26" s="20"/>
      <c r="AC26" s="20"/>
      <c r="AD26" s="20"/>
      <c r="AE26" s="20"/>
      <c r="AF26" s="20"/>
      <c r="AG26" s="20"/>
      <c r="AH26" s="20"/>
      <c r="AI26" s="20"/>
      <c r="AJ26" s="20"/>
      <c r="AK26" s="20"/>
      <c r="AL26" s="20"/>
      <c r="AM26" s="20"/>
      <c r="AN26" s="20"/>
    </row>
    <row r="27" spans="1:40" hidden="1" x14ac:dyDescent="0.3">
      <c r="A27" s="20"/>
      <c r="B27" s="20"/>
      <c r="C27" s="207" t="s">
        <v>115</v>
      </c>
      <c r="D27" s="330"/>
      <c r="E27" s="28"/>
      <c r="F27" s="130"/>
      <c r="G27" s="49"/>
      <c r="H27" s="29"/>
      <c r="I27" s="29"/>
      <c r="J27" s="331"/>
      <c r="K27" s="130"/>
      <c r="L27" s="29"/>
      <c r="M27" s="209"/>
      <c r="N27" s="20"/>
      <c r="O27" s="20"/>
      <c r="P27" s="20"/>
      <c r="Q27" s="20"/>
      <c r="R27" s="20"/>
      <c r="S27" s="17">
        <v>21</v>
      </c>
      <c r="T27" s="20"/>
      <c r="U27" s="20"/>
      <c r="V27" s="20"/>
      <c r="W27" s="20"/>
      <c r="X27" s="20"/>
      <c r="Y27" s="20"/>
      <c r="Z27" s="20"/>
      <c r="AA27" s="20"/>
      <c r="AB27" s="20"/>
      <c r="AC27" s="20"/>
      <c r="AD27" s="20"/>
      <c r="AE27" s="20"/>
      <c r="AF27" s="20"/>
      <c r="AG27" s="20"/>
      <c r="AH27" s="20"/>
      <c r="AI27" s="20"/>
      <c r="AJ27" s="20"/>
      <c r="AK27" s="20"/>
      <c r="AL27" s="20"/>
      <c r="AM27" s="20"/>
      <c r="AN27" s="20"/>
    </row>
    <row r="28" spans="1:40" hidden="1" x14ac:dyDescent="0.3">
      <c r="A28" s="20"/>
      <c r="B28" s="20"/>
      <c r="C28" s="207" t="s">
        <v>116</v>
      </c>
      <c r="D28" s="330"/>
      <c r="E28" s="28"/>
      <c r="F28" s="130"/>
      <c r="G28" s="49"/>
      <c r="H28" s="29"/>
      <c r="I28" s="29"/>
      <c r="J28" s="331"/>
      <c r="K28" s="130"/>
      <c r="L28" s="29"/>
      <c r="M28" s="209"/>
      <c r="N28" s="20"/>
      <c r="O28" s="20"/>
      <c r="P28" s="20"/>
      <c r="Q28" s="20"/>
      <c r="R28" s="20"/>
      <c r="S28" s="17">
        <v>22</v>
      </c>
      <c r="T28" s="20"/>
      <c r="U28" s="20"/>
      <c r="V28" s="20"/>
      <c r="W28" s="20"/>
      <c r="X28" s="20"/>
      <c r="Y28" s="20"/>
      <c r="Z28" s="20"/>
      <c r="AA28" s="20"/>
      <c r="AB28" s="20"/>
      <c r="AC28" s="20"/>
      <c r="AD28" s="20"/>
      <c r="AE28" s="20"/>
      <c r="AF28" s="20"/>
      <c r="AG28" s="20"/>
      <c r="AH28" s="20"/>
      <c r="AI28" s="20"/>
      <c r="AJ28" s="20"/>
      <c r="AK28" s="20"/>
      <c r="AL28" s="20"/>
      <c r="AM28" s="20"/>
      <c r="AN28" s="20"/>
    </row>
    <row r="29" spans="1:40" hidden="1" x14ac:dyDescent="0.3">
      <c r="A29" s="20"/>
      <c r="B29" s="20"/>
      <c r="C29" s="207" t="s">
        <v>117</v>
      </c>
      <c r="D29" s="330"/>
      <c r="E29" s="28"/>
      <c r="F29" s="130"/>
      <c r="G29" s="49"/>
      <c r="H29" s="29"/>
      <c r="I29" s="29"/>
      <c r="J29" s="331"/>
      <c r="K29" s="130"/>
      <c r="L29" s="29"/>
      <c r="M29" s="209"/>
      <c r="N29" s="20"/>
      <c r="O29" s="20"/>
      <c r="P29" s="20"/>
      <c r="Q29" s="20"/>
      <c r="R29" s="20"/>
      <c r="S29" s="17">
        <v>23</v>
      </c>
      <c r="T29" s="20"/>
      <c r="U29" s="20"/>
      <c r="V29" s="20"/>
      <c r="W29" s="20"/>
      <c r="X29" s="20"/>
      <c r="Y29" s="20"/>
      <c r="Z29" s="20"/>
      <c r="AA29" s="20"/>
      <c r="AB29" s="20"/>
      <c r="AC29" s="20"/>
      <c r="AD29" s="20"/>
      <c r="AE29" s="20"/>
      <c r="AF29" s="20"/>
      <c r="AG29" s="20"/>
      <c r="AH29" s="20"/>
      <c r="AI29" s="20"/>
      <c r="AJ29" s="20"/>
      <c r="AK29" s="20"/>
      <c r="AL29" s="20"/>
      <c r="AM29" s="20"/>
      <c r="AN29" s="20"/>
    </row>
    <row r="30" spans="1:40" hidden="1" x14ac:dyDescent="0.3">
      <c r="A30" s="20"/>
      <c r="B30" s="20"/>
      <c r="C30" s="207" t="s">
        <v>118</v>
      </c>
      <c r="D30" s="330"/>
      <c r="E30" s="28"/>
      <c r="F30" s="130"/>
      <c r="G30" s="49"/>
      <c r="H30" s="49"/>
      <c r="I30" s="29"/>
      <c r="J30" s="331"/>
      <c r="K30" s="130"/>
      <c r="L30" s="29"/>
      <c r="M30" s="209"/>
      <c r="N30" s="20"/>
      <c r="O30" s="20"/>
      <c r="P30" s="20"/>
      <c r="Q30" s="20"/>
      <c r="R30" s="20"/>
      <c r="S30" s="17">
        <v>24</v>
      </c>
      <c r="T30" s="20"/>
      <c r="U30" s="20"/>
      <c r="V30" s="20"/>
      <c r="W30" s="20"/>
      <c r="X30" s="20"/>
      <c r="Y30" s="20"/>
      <c r="Z30" s="20"/>
      <c r="AA30" s="20"/>
      <c r="AB30" s="20"/>
      <c r="AC30" s="20"/>
      <c r="AD30" s="20"/>
      <c r="AE30" s="20"/>
      <c r="AF30" s="20"/>
      <c r="AG30" s="20"/>
      <c r="AH30" s="20"/>
      <c r="AI30" s="20"/>
      <c r="AJ30" s="20"/>
      <c r="AK30" s="20"/>
      <c r="AL30" s="20"/>
      <c r="AM30" s="20"/>
      <c r="AN30" s="20"/>
    </row>
    <row r="31" spans="1:40" hidden="1" x14ac:dyDescent="0.3">
      <c r="A31" s="20"/>
      <c r="B31" s="20"/>
      <c r="C31" s="207" t="s">
        <v>119</v>
      </c>
      <c r="D31" s="330"/>
      <c r="E31" s="28"/>
      <c r="F31" s="130"/>
      <c r="G31" s="49"/>
      <c r="H31" s="49"/>
      <c r="I31" s="29"/>
      <c r="J31" s="331"/>
      <c r="K31" s="130"/>
      <c r="L31" s="29"/>
      <c r="M31" s="209"/>
      <c r="N31" s="20"/>
      <c r="O31" s="20"/>
      <c r="P31" s="20"/>
      <c r="Q31" s="20"/>
      <c r="R31" s="20"/>
      <c r="S31" s="20">
        <v>9</v>
      </c>
      <c r="T31" s="20"/>
      <c r="U31" s="20"/>
      <c r="V31" s="20"/>
      <c r="W31" s="20"/>
      <c r="X31" s="20"/>
      <c r="Y31" s="20"/>
      <c r="Z31" s="20"/>
      <c r="AA31" s="20"/>
      <c r="AB31" s="20"/>
      <c r="AC31" s="20"/>
      <c r="AD31" s="20"/>
      <c r="AE31" s="20"/>
      <c r="AF31" s="20"/>
      <c r="AG31" s="20"/>
      <c r="AH31" s="20"/>
      <c r="AI31" s="20"/>
      <c r="AJ31" s="20"/>
      <c r="AK31" s="20"/>
      <c r="AL31" s="20"/>
      <c r="AM31" s="20"/>
      <c r="AN31" s="20"/>
    </row>
    <row r="32" spans="1:40" hidden="1" x14ac:dyDescent="0.3">
      <c r="A32" s="20"/>
      <c r="B32" s="20"/>
      <c r="C32" s="207" t="s">
        <v>120</v>
      </c>
      <c r="D32" s="330"/>
      <c r="E32" s="28"/>
      <c r="F32" s="130"/>
      <c r="G32" s="49"/>
      <c r="H32" s="29"/>
      <c r="I32" s="29"/>
      <c r="J32" s="331"/>
      <c r="K32" s="130"/>
      <c r="L32" s="29"/>
      <c r="M32" s="209"/>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row>
    <row r="33" spans="1:40" hidden="1" x14ac:dyDescent="0.3">
      <c r="A33" s="20"/>
      <c r="B33" s="20"/>
      <c r="C33" s="207" t="s">
        <v>121</v>
      </c>
      <c r="D33" s="330"/>
      <c r="E33" s="28"/>
      <c r="F33" s="130"/>
      <c r="G33" s="49"/>
      <c r="H33" s="49"/>
      <c r="I33" s="29"/>
      <c r="J33" s="331"/>
      <c r="K33" s="130"/>
      <c r="L33" s="29"/>
      <c r="M33" s="209"/>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row>
    <row r="34" spans="1:40" hidden="1" x14ac:dyDescent="0.3">
      <c r="A34" s="20"/>
      <c r="B34" s="20"/>
      <c r="C34" s="207" t="s">
        <v>122</v>
      </c>
      <c r="D34" s="330"/>
      <c r="E34" s="28"/>
      <c r="F34" s="130"/>
      <c r="G34" s="49"/>
      <c r="H34" s="49"/>
      <c r="I34" s="29"/>
      <c r="J34" s="331"/>
      <c r="K34" s="130"/>
      <c r="L34" s="29"/>
      <c r="M34" s="209"/>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row>
    <row r="35" spans="1:40" hidden="1" x14ac:dyDescent="0.3">
      <c r="A35" s="20"/>
      <c r="B35" s="20"/>
      <c r="C35" s="207" t="s">
        <v>123</v>
      </c>
      <c r="D35" s="330"/>
      <c r="E35" s="28"/>
      <c r="F35" s="130"/>
      <c r="G35" s="49"/>
      <c r="H35" s="49"/>
      <c r="I35" s="29"/>
      <c r="J35" s="331"/>
      <c r="K35" s="130"/>
      <c r="L35" s="29"/>
      <c r="M35" s="209"/>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row>
    <row r="36" spans="1:40" hidden="1" x14ac:dyDescent="0.3">
      <c r="A36" s="20"/>
      <c r="B36" s="20"/>
      <c r="C36" s="207" t="s">
        <v>124</v>
      </c>
      <c r="D36" s="330"/>
      <c r="E36" s="28"/>
      <c r="F36" s="130"/>
      <c r="G36" s="49"/>
      <c r="H36" s="49"/>
      <c r="I36" s="29"/>
      <c r="J36" s="331"/>
      <c r="K36" s="130"/>
      <c r="L36" s="29"/>
      <c r="M36" s="209"/>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row>
    <row r="37" spans="1:40" ht="15" hidden="1" thickBot="1" x14ac:dyDescent="0.35">
      <c r="A37" s="20"/>
      <c r="B37" s="20"/>
      <c r="C37" s="211" t="s">
        <v>125</v>
      </c>
      <c r="D37" s="379"/>
      <c r="E37" s="212"/>
      <c r="F37" s="213"/>
      <c r="G37" s="214"/>
      <c r="H37" s="213"/>
      <c r="I37" s="213"/>
      <c r="J37" s="332"/>
      <c r="K37" s="213"/>
      <c r="L37" s="213"/>
      <c r="M37" s="215"/>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row>
    <row r="38" spans="1:40" x14ac:dyDescent="0.3">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row>
    <row r="39" spans="1:40" x14ac:dyDescent="0.3">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row>
    <row r="40" spans="1:40" x14ac:dyDescent="0.3">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row>
    <row r="41" spans="1:40" x14ac:dyDescent="0.3">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row>
    <row r="42" spans="1:40" x14ac:dyDescent="0.3">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row>
    <row r="43" spans="1:40" x14ac:dyDescent="0.3">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row>
    <row r="44" spans="1:40" x14ac:dyDescent="0.3">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row>
    <row r="45" spans="1:40" x14ac:dyDescent="0.3">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row>
    <row r="46" spans="1:40" x14ac:dyDescent="0.3">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row>
    <row r="47" spans="1:40" x14ac:dyDescent="0.3">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row>
    <row r="48" spans="1:40" x14ac:dyDescent="0.3">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row>
    <row r="49" spans="1:40" x14ac:dyDescent="0.3">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row>
    <row r="50" spans="1:40" x14ac:dyDescent="0.3">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row>
    <row r="51" spans="1:40" x14ac:dyDescent="0.3">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row>
    <row r="52" spans="1:40" x14ac:dyDescent="0.3">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row>
    <row r="53" spans="1:40" x14ac:dyDescent="0.3">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row>
    <row r="54" spans="1:40" x14ac:dyDescent="0.3">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row>
    <row r="55" spans="1:40" x14ac:dyDescent="0.3">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row>
    <row r="56" spans="1:40" x14ac:dyDescent="0.3">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row>
    <row r="57" spans="1:40" x14ac:dyDescent="0.3">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row>
    <row r="58" spans="1:40" x14ac:dyDescent="0.3">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row>
    <row r="59" spans="1:40" x14ac:dyDescent="0.3">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row>
    <row r="60" spans="1:40" x14ac:dyDescent="0.3">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row>
    <row r="61" spans="1:40" x14ac:dyDescent="0.3">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row>
    <row r="62" spans="1:40" x14ac:dyDescent="0.3">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row>
    <row r="63" spans="1:40" x14ac:dyDescent="0.3">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row>
    <row r="64" spans="1:40" x14ac:dyDescent="0.3">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row>
    <row r="65" spans="1:40" x14ac:dyDescent="0.3">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row>
    <row r="66" spans="1:40" x14ac:dyDescent="0.3">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row>
    <row r="67" spans="1:40" x14ac:dyDescent="0.3">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row>
    <row r="68" spans="1:40" x14ac:dyDescent="0.3">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row>
    <row r="69" spans="1:40" x14ac:dyDescent="0.3">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row>
    <row r="70" spans="1:40" x14ac:dyDescent="0.3">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row>
    <row r="71" spans="1:40" x14ac:dyDescent="0.3">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row>
    <row r="72" spans="1:40" x14ac:dyDescent="0.3">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row>
    <row r="73" spans="1:40" x14ac:dyDescent="0.3">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row>
    <row r="74" spans="1:40" x14ac:dyDescent="0.3">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row>
    <row r="75" spans="1:40" x14ac:dyDescent="0.3">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row>
    <row r="76" spans="1:40" x14ac:dyDescent="0.3">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row>
    <row r="77" spans="1:40" x14ac:dyDescent="0.3">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row>
    <row r="78" spans="1:40" x14ac:dyDescent="0.3">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row>
    <row r="79" spans="1:40" x14ac:dyDescent="0.3">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row>
    <row r="80" spans="1:40" x14ac:dyDescent="0.3">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row>
    <row r="81" spans="1:40" x14ac:dyDescent="0.3">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row>
    <row r="82" spans="1:40" x14ac:dyDescent="0.3">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row>
    <row r="83" spans="1:40" x14ac:dyDescent="0.3">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row>
    <row r="84" spans="1:40" x14ac:dyDescent="0.3">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row>
    <row r="85" spans="1:40" x14ac:dyDescent="0.3">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row>
    <row r="86" spans="1:40" x14ac:dyDescent="0.3">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row>
    <row r="87" spans="1:40" x14ac:dyDescent="0.3">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row>
    <row r="88" spans="1:40" x14ac:dyDescent="0.3">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row>
    <row r="89" spans="1:40" x14ac:dyDescent="0.3">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row>
    <row r="90" spans="1:40" x14ac:dyDescent="0.3">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row>
    <row r="91" spans="1:40" x14ac:dyDescent="0.3">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row>
    <row r="92" spans="1:40" x14ac:dyDescent="0.3">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row>
    <row r="93" spans="1:40" x14ac:dyDescent="0.3">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row>
    <row r="94" spans="1:40" x14ac:dyDescent="0.3">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c r="AN94" s="20"/>
    </row>
    <row r="95" spans="1:40" x14ac:dyDescent="0.3">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c r="AN95" s="20"/>
    </row>
    <row r="96" spans="1:40" x14ac:dyDescent="0.3">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row>
    <row r="97" spans="1:40" x14ac:dyDescent="0.3">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row>
    <row r="98" spans="1:40" x14ac:dyDescent="0.3">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row>
    <row r="99" spans="1:40" x14ac:dyDescent="0.3">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row>
    <row r="100" spans="1:40" x14ac:dyDescent="0.3">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row>
    <row r="101" spans="1:40" x14ac:dyDescent="0.3">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row>
    <row r="102" spans="1:40" x14ac:dyDescent="0.3">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row>
    <row r="103" spans="1:40" x14ac:dyDescent="0.3">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row>
    <row r="104" spans="1:40" x14ac:dyDescent="0.3">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row>
    <row r="105" spans="1:40" x14ac:dyDescent="0.3">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row>
    <row r="106" spans="1:40" x14ac:dyDescent="0.3">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row>
    <row r="107" spans="1:40" x14ac:dyDescent="0.3">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row>
    <row r="108" spans="1:40" x14ac:dyDescent="0.3">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row>
    <row r="109" spans="1:40" x14ac:dyDescent="0.3">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row>
    <row r="110" spans="1:40" x14ac:dyDescent="0.3">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row>
    <row r="111" spans="1:40" x14ac:dyDescent="0.3">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row>
    <row r="112" spans="1:40" x14ac:dyDescent="0.3">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c r="AN112" s="20"/>
    </row>
    <row r="113" spans="1:40" x14ac:dyDescent="0.3">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c r="AN113" s="20"/>
    </row>
    <row r="114" spans="1:40" x14ac:dyDescent="0.3">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row>
    <row r="115" spans="1:40" x14ac:dyDescent="0.3">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c r="AN115" s="20"/>
    </row>
    <row r="116" spans="1:40" x14ac:dyDescent="0.3">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c r="AN116" s="20"/>
    </row>
    <row r="117" spans="1:40" x14ac:dyDescent="0.3">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row>
    <row r="118" spans="1:40" x14ac:dyDescent="0.3">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c r="AN118" s="20"/>
    </row>
    <row r="119" spans="1:40" x14ac:dyDescent="0.3">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c r="AN119" s="20"/>
    </row>
    <row r="120" spans="1:40" x14ac:dyDescent="0.3">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c r="AN120" s="20"/>
    </row>
    <row r="121" spans="1:40" x14ac:dyDescent="0.3">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row>
    <row r="122" spans="1:40" x14ac:dyDescent="0.3">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c r="AN122" s="20"/>
    </row>
    <row r="123" spans="1:40" x14ac:dyDescent="0.3">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c r="AN123" s="20"/>
    </row>
    <row r="124" spans="1:40" x14ac:dyDescent="0.3">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c r="AN124" s="20"/>
    </row>
    <row r="125" spans="1:40" x14ac:dyDescent="0.3">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c r="AN125" s="20"/>
    </row>
    <row r="126" spans="1:40" x14ac:dyDescent="0.3">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c r="AN126" s="20"/>
    </row>
    <row r="127" spans="1:40" x14ac:dyDescent="0.3">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c r="AN127" s="20"/>
    </row>
    <row r="128" spans="1:40" x14ac:dyDescent="0.3">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c r="AN128" s="20"/>
    </row>
    <row r="129" spans="1:40" x14ac:dyDescent="0.3">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c r="AN129" s="20"/>
    </row>
    <row r="130" spans="1:40" x14ac:dyDescent="0.3">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c r="AN130" s="20"/>
    </row>
    <row r="131" spans="1:40" x14ac:dyDescent="0.3">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c r="AN131" s="20"/>
    </row>
    <row r="132" spans="1:40" x14ac:dyDescent="0.3">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c r="AN132" s="20"/>
    </row>
    <row r="133" spans="1:40" x14ac:dyDescent="0.3">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c r="AN133" s="20"/>
    </row>
    <row r="134" spans="1:40" x14ac:dyDescent="0.3">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c r="AN134" s="20"/>
    </row>
    <row r="135" spans="1:40" x14ac:dyDescent="0.3">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c r="AN135" s="20"/>
    </row>
    <row r="136" spans="1:40" x14ac:dyDescent="0.3">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c r="AN136" s="20"/>
    </row>
    <row r="137" spans="1:40" x14ac:dyDescent="0.3">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c r="AN137" s="20"/>
    </row>
    <row r="138" spans="1:40" x14ac:dyDescent="0.3">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c r="AN138" s="20"/>
    </row>
    <row r="139" spans="1:40" x14ac:dyDescent="0.3">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c r="AN139" s="20"/>
    </row>
    <row r="140" spans="1:40" x14ac:dyDescent="0.3">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c r="AN140" s="20"/>
    </row>
    <row r="141" spans="1:40" x14ac:dyDescent="0.3">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c r="AN141" s="20"/>
    </row>
    <row r="142" spans="1:40" x14ac:dyDescent="0.3">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c r="AN142" s="20"/>
    </row>
    <row r="143" spans="1:40" x14ac:dyDescent="0.3">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c r="AN143" s="20"/>
    </row>
    <row r="144" spans="1:40" x14ac:dyDescent="0.3">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c r="AN144" s="20"/>
    </row>
    <row r="145" spans="1:40" x14ac:dyDescent="0.3">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c r="AN145" s="20"/>
    </row>
    <row r="146" spans="1:40" x14ac:dyDescent="0.3">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c r="AN146" s="20"/>
    </row>
    <row r="147" spans="1:40" x14ac:dyDescent="0.3">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c r="AN147" s="20"/>
    </row>
    <row r="148" spans="1:40" x14ac:dyDescent="0.3">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c r="AN148" s="20"/>
    </row>
    <row r="149" spans="1:40" x14ac:dyDescent="0.3">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c r="AN149" s="20"/>
    </row>
    <row r="150" spans="1:40" x14ac:dyDescent="0.3">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c r="AN150" s="20"/>
    </row>
    <row r="151" spans="1:40" x14ac:dyDescent="0.3">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row>
    <row r="152" spans="1:40" x14ac:dyDescent="0.3">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c r="AN152" s="20"/>
    </row>
    <row r="153" spans="1:40" x14ac:dyDescent="0.3">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c r="AN153" s="20"/>
    </row>
    <row r="154" spans="1:40" x14ac:dyDescent="0.3">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c r="AN154" s="20"/>
    </row>
    <row r="155" spans="1:40" x14ac:dyDescent="0.3">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20"/>
    </row>
  </sheetData>
  <mergeCells count="5">
    <mergeCell ref="E12:G12"/>
    <mergeCell ref="H12:I12"/>
    <mergeCell ref="J12:K12"/>
    <mergeCell ref="L12:M12"/>
    <mergeCell ref="C7:M8"/>
  </mergeCells>
  <hyperlinks>
    <hyperlink ref="O6" location="Indicators!A1" display="Go to Indicators" xr:uid="{00000000-0004-0000-0300-000000000000}"/>
    <hyperlink ref="C14" location="'Health Facility 1'!A1" display="1." xr:uid="{00000000-0004-0000-0300-000001000000}"/>
    <hyperlink ref="C15" location="'Health Facility 2'!A1" display="2." xr:uid="{00000000-0004-0000-0300-000002000000}"/>
    <hyperlink ref="C16" location="'Health Facility 3'!A1" display="3." xr:uid="{00000000-0004-0000-0300-000003000000}"/>
    <hyperlink ref="C17" location="'Health Facility 4'!A1" display="4." xr:uid="{00000000-0004-0000-0300-000004000000}"/>
    <hyperlink ref="C18" location="'Health Facility 5'!A1" display="5." xr:uid="{00000000-0004-0000-0300-000005000000}"/>
    <hyperlink ref="C19" location="'Health Facility 6'!A1" display="6." xr:uid="{00000000-0004-0000-0300-000006000000}"/>
    <hyperlink ref="C20" location="'Health Facility 7'!A1" display="7." xr:uid="{00000000-0004-0000-0300-000007000000}"/>
    <hyperlink ref="C21" location="'Health Facility 8'!A1" display="8." xr:uid="{00000000-0004-0000-0300-000008000000}"/>
    <hyperlink ref="C22" location="'Health Facility 9'!A1" display="9." xr:uid="{00000000-0004-0000-0300-000009000000}"/>
    <hyperlink ref="C23" location="'Health Facility 10'!A1" display="10." xr:uid="{00000000-0004-0000-0300-00000A000000}"/>
    <hyperlink ref="C24" location="'Health Facility 11'!A1" display="11." xr:uid="{00000000-0004-0000-0300-00000B000000}"/>
    <hyperlink ref="C25" location="'Health Facility 12'!A1" display="12." xr:uid="{00000000-0004-0000-0300-00000C000000}"/>
    <hyperlink ref="C26" location="'Health Facility 13'!A1" display="13." xr:uid="{00000000-0004-0000-0300-00000D000000}"/>
    <hyperlink ref="C27" location="'Health Facility 14'!A1" display="14." xr:uid="{00000000-0004-0000-0300-00000E000000}"/>
    <hyperlink ref="C28" location="'Health Facility 15'!A1" display="15." xr:uid="{00000000-0004-0000-0300-00000F000000}"/>
    <hyperlink ref="C29" location="'Health Facility 16'!A1" display="16." xr:uid="{00000000-0004-0000-0300-000010000000}"/>
    <hyperlink ref="C30" location="'Health Facility 17'!A1" display="17." xr:uid="{00000000-0004-0000-0300-000011000000}"/>
    <hyperlink ref="C31" location="'Health Facility 18'!A1" display="18." xr:uid="{00000000-0004-0000-0300-000012000000}"/>
    <hyperlink ref="C32" location="'Health Facility 19'!A1" display="19." xr:uid="{00000000-0004-0000-0300-000013000000}"/>
    <hyperlink ref="C33" location="'Health Facility 20'!A1" display="20." xr:uid="{00000000-0004-0000-0300-000014000000}"/>
    <hyperlink ref="C34" location="'Health Facility 21'!A1" display="21." xr:uid="{00000000-0004-0000-0300-000015000000}"/>
    <hyperlink ref="C35" location="'Health Facility 22'!A1" display="22." xr:uid="{00000000-0004-0000-0300-000016000000}"/>
    <hyperlink ref="C36" location="'Health Facility 23'!A1" display="23." xr:uid="{00000000-0004-0000-0300-000017000000}"/>
    <hyperlink ref="C37" location="'Health Facility 24'!A1" display="24." xr:uid="{00000000-0004-0000-0300-000018000000}"/>
    <hyperlink ref="O1" location="'Dashboard (1)'!A1" display="Go to Dashboard" xr:uid="{00000000-0004-0000-0300-000019000000}"/>
    <hyperlink ref="O2" location="'Dashboard (2)'!A1" display="Go to Dashboard" xr:uid="{00000000-0004-0000-0300-00001A000000}"/>
    <hyperlink ref="O3" location="'Dashboard (3)'!A1" display="Go to Dashboard" xr:uid="{00000000-0004-0000-0300-00001B000000}"/>
    <hyperlink ref="O4" location="'Dashboard (4)'!A1" display="Go to Dashboard" xr:uid="{00000000-0004-0000-0300-00001C000000}"/>
    <hyperlink ref="O5" location="'Dashboard (5)'!A1" display="Go to Dashboard" xr:uid="{00000000-0004-0000-0300-00001D000000}"/>
  </hyperlinks>
  <pageMargins left="0.7" right="0.7" top="0.75" bottom="0.75" header="0.3" footer="0.3"/>
  <pageSetup orientation="portrait" r:id="rId1"/>
  <ignoredErrors>
    <ignoredError sqref="C14:C25 C26:C35 C36:C37"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2050" r:id="rId4" name="Drop Down 2">
              <controlPr defaultSize="0" autoLine="0" autoPict="0" macro="[0]!selectsites">
                <anchor moveWithCells="1" sizeWithCells="1">
                  <from>
                    <xdr:col>3</xdr:col>
                    <xdr:colOff>1653540</xdr:colOff>
                    <xdr:row>11</xdr:row>
                    <xdr:rowOff>68580</xdr:rowOff>
                  </from>
                  <to>
                    <xdr:col>3</xdr:col>
                    <xdr:colOff>2247900</xdr:colOff>
                    <xdr:row>11</xdr:row>
                    <xdr:rowOff>297180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8">
    <pageSetUpPr fitToPage="1"/>
  </sheetPr>
  <dimension ref="A1:AI111"/>
  <sheetViews>
    <sheetView view="pageBreakPreview" topLeftCell="A3" zoomScale="75" zoomScaleNormal="70" zoomScaleSheetLayoutView="75" workbookViewId="0">
      <selection activeCell="B28" sqref="B28"/>
    </sheetView>
  </sheetViews>
  <sheetFormatPr defaultColWidth="8.77734375" defaultRowHeight="14.4" x14ac:dyDescent="0.3"/>
  <cols>
    <col min="1" max="1" width="15.77734375" customWidth="1"/>
    <col min="2" max="2" width="14.21875" customWidth="1"/>
    <col min="3" max="3" width="3.77734375" customWidth="1"/>
    <col min="4" max="4" width="7.77734375" customWidth="1"/>
    <col min="5" max="5" width="20.21875" customWidth="1"/>
    <col min="6" max="6" width="24.44140625" customWidth="1"/>
    <col min="7" max="7" width="9.21875" customWidth="1"/>
    <col min="8" max="9" width="13.44140625" customWidth="1"/>
    <col min="10" max="10" width="33.21875" customWidth="1"/>
    <col min="11" max="11" width="7.21875" customWidth="1"/>
    <col min="12" max="12" width="14.44140625" customWidth="1"/>
    <col min="13" max="13" width="12.77734375" customWidth="1"/>
    <col min="14" max="14" width="12.44140625" customWidth="1"/>
    <col min="18" max="19" width="8.77734375" hidden="1" customWidth="1"/>
    <col min="20" max="21" width="8.77734375" customWidth="1"/>
    <col min="22" max="22" width="8.77734375" hidden="1" customWidth="1"/>
  </cols>
  <sheetData>
    <row r="1" spans="1:35" hidden="1" x14ac:dyDescent="0.3">
      <c r="A1" s="20"/>
      <c r="B1" s="20"/>
      <c r="C1" s="20"/>
      <c r="D1" s="20"/>
      <c r="E1" s="20"/>
      <c r="F1" s="20"/>
      <c r="G1" s="20"/>
      <c r="H1" s="20"/>
      <c r="I1" s="20"/>
      <c r="J1" s="20"/>
      <c r="K1" s="20"/>
      <c r="L1" s="55" t="s">
        <v>129</v>
      </c>
      <c r="M1" s="20"/>
      <c r="N1" s="20"/>
      <c r="O1" s="20"/>
      <c r="P1" s="20"/>
      <c r="Q1" s="20"/>
      <c r="R1" s="20"/>
      <c r="S1" s="20"/>
      <c r="T1" s="20"/>
      <c r="U1" s="20"/>
      <c r="V1" s="20"/>
      <c r="W1" s="20"/>
      <c r="X1" s="20"/>
      <c r="Y1" s="20"/>
      <c r="Z1" s="20"/>
      <c r="AA1" s="20"/>
      <c r="AB1" s="20"/>
      <c r="AC1" s="20"/>
      <c r="AD1" s="20"/>
      <c r="AE1" s="20"/>
      <c r="AF1" s="20"/>
      <c r="AG1" s="20"/>
      <c r="AH1" s="20"/>
      <c r="AI1" s="20"/>
    </row>
    <row r="2" spans="1:35" hidden="1" x14ac:dyDescent="0.3">
      <c r="A2" s="20"/>
      <c r="B2" s="20"/>
      <c r="C2" s="20"/>
      <c r="D2" s="20"/>
      <c r="E2" s="20"/>
      <c r="F2" s="20"/>
      <c r="G2" s="20"/>
      <c r="H2" s="20"/>
      <c r="I2" s="20"/>
      <c r="J2" s="20"/>
      <c r="K2" s="20"/>
      <c r="L2" s="55" t="s">
        <v>129</v>
      </c>
      <c r="M2" s="20"/>
      <c r="N2" s="20"/>
      <c r="O2" s="20"/>
      <c r="P2" s="20"/>
      <c r="Q2" s="20"/>
      <c r="R2" s="20"/>
      <c r="S2" s="20"/>
      <c r="T2" s="20"/>
      <c r="U2" s="20"/>
      <c r="V2" s="20"/>
      <c r="W2" s="20"/>
      <c r="X2" s="20"/>
      <c r="Y2" s="20"/>
      <c r="Z2" s="20"/>
      <c r="AA2" s="20"/>
      <c r="AB2" s="20"/>
      <c r="AC2" s="20"/>
      <c r="AD2" s="20"/>
      <c r="AE2" s="20"/>
      <c r="AF2" s="20"/>
      <c r="AG2" s="20"/>
      <c r="AH2" s="20"/>
      <c r="AI2" s="20"/>
    </row>
    <row r="3" spans="1:35" ht="15.6" x14ac:dyDescent="0.3">
      <c r="A3" s="354"/>
      <c r="B3" s="355"/>
      <c r="C3" s="355"/>
      <c r="D3" s="355"/>
      <c r="E3" s="355"/>
      <c r="F3" s="355"/>
      <c r="G3" s="355"/>
      <c r="H3" s="355"/>
      <c r="I3" s="355"/>
      <c r="J3" s="355"/>
      <c r="K3" s="355"/>
      <c r="L3" s="356" t="s">
        <v>129</v>
      </c>
      <c r="M3" s="355"/>
      <c r="N3" s="357"/>
      <c r="O3" s="20"/>
      <c r="P3" s="20"/>
      <c r="Q3" s="20"/>
      <c r="R3" s="20"/>
      <c r="S3" s="20"/>
      <c r="T3" s="20"/>
      <c r="U3" s="20"/>
      <c r="V3" s="20"/>
      <c r="W3" s="20"/>
      <c r="X3" s="20"/>
      <c r="Y3" s="20"/>
      <c r="Z3" s="20"/>
      <c r="AA3" s="20"/>
      <c r="AB3" s="20"/>
      <c r="AC3" s="20"/>
      <c r="AD3" s="20"/>
      <c r="AE3" s="20"/>
      <c r="AF3" s="20"/>
      <c r="AG3" s="20"/>
      <c r="AH3" s="20"/>
      <c r="AI3" s="20"/>
    </row>
    <row r="4" spans="1:35" ht="15.6" hidden="1" x14ac:dyDescent="0.3">
      <c r="A4" s="358"/>
      <c r="B4" s="333"/>
      <c r="C4" s="333"/>
      <c r="D4" s="333"/>
      <c r="E4" s="333"/>
      <c r="F4" s="333"/>
      <c r="G4" s="333"/>
      <c r="H4" s="333"/>
      <c r="I4" s="333"/>
      <c r="J4" s="333"/>
      <c r="K4" s="333"/>
      <c r="L4" s="359" t="s">
        <v>129</v>
      </c>
      <c r="M4" s="333"/>
      <c r="N4" s="360"/>
      <c r="O4" s="20"/>
      <c r="P4" s="20"/>
      <c r="Q4" s="20"/>
      <c r="R4" s="20"/>
      <c r="S4" s="20"/>
      <c r="T4" s="20"/>
      <c r="U4" s="20"/>
      <c r="V4" s="20"/>
      <c r="W4" s="20"/>
      <c r="X4" s="20"/>
      <c r="Y4" s="20"/>
      <c r="Z4" s="20"/>
      <c r="AA4" s="20"/>
      <c r="AB4" s="20"/>
      <c r="AC4" s="20"/>
      <c r="AD4" s="20"/>
      <c r="AE4" s="20"/>
      <c r="AF4" s="20"/>
      <c r="AG4" s="20"/>
      <c r="AH4" s="20"/>
      <c r="AI4" s="20"/>
    </row>
    <row r="5" spans="1:35" ht="15.6" hidden="1" x14ac:dyDescent="0.3">
      <c r="A5" s="358"/>
      <c r="B5" s="333"/>
      <c r="C5" s="333"/>
      <c r="D5" s="333"/>
      <c r="E5" s="333"/>
      <c r="F5" s="333"/>
      <c r="G5" s="333"/>
      <c r="H5" s="333"/>
      <c r="I5" s="333"/>
      <c r="J5" s="333"/>
      <c r="K5" s="333"/>
      <c r="L5" s="359" t="s">
        <v>129</v>
      </c>
      <c r="M5" s="333"/>
      <c r="N5" s="360"/>
      <c r="O5" s="20"/>
      <c r="P5" s="20"/>
      <c r="Q5" s="20"/>
      <c r="R5" s="20"/>
      <c r="S5" s="20"/>
      <c r="T5" s="20"/>
      <c r="U5" s="20"/>
      <c r="V5" s="20"/>
      <c r="W5" s="20"/>
      <c r="X5" s="20"/>
      <c r="Y5" s="20"/>
      <c r="Z5" s="20"/>
      <c r="AA5" s="20"/>
      <c r="AB5" s="20"/>
      <c r="AC5" s="20"/>
      <c r="AD5" s="20"/>
      <c r="AE5" s="20"/>
      <c r="AF5" s="20"/>
      <c r="AG5" s="20"/>
      <c r="AH5" s="20"/>
      <c r="AI5" s="20"/>
    </row>
    <row r="6" spans="1:35" ht="15.6" x14ac:dyDescent="0.3">
      <c r="A6" s="358"/>
      <c r="B6" s="333"/>
      <c r="C6" s="333"/>
      <c r="D6" s="333"/>
      <c r="E6" s="333"/>
      <c r="F6" s="333"/>
      <c r="G6" s="333"/>
      <c r="H6" s="333"/>
      <c r="I6" s="333"/>
      <c r="J6" s="333"/>
      <c r="K6" s="333"/>
      <c r="L6" s="359" t="s">
        <v>131</v>
      </c>
      <c r="M6" s="333"/>
      <c r="N6" s="360"/>
      <c r="O6" s="20"/>
      <c r="P6" s="20"/>
      <c r="Q6" s="20"/>
      <c r="R6" s="20">
        <v>1</v>
      </c>
      <c r="S6" s="20"/>
      <c r="T6" s="20"/>
      <c r="U6" s="20"/>
      <c r="V6" s="20"/>
      <c r="W6" s="20"/>
      <c r="X6" s="20"/>
      <c r="Y6" s="20"/>
      <c r="Z6" s="20"/>
      <c r="AA6" s="20"/>
      <c r="AB6" s="20"/>
      <c r="AC6" s="20"/>
      <c r="AD6" s="20"/>
      <c r="AE6" s="20"/>
      <c r="AF6" s="20"/>
      <c r="AG6" s="20"/>
      <c r="AH6" s="20"/>
      <c r="AI6" s="20"/>
    </row>
    <row r="7" spans="1:35" ht="16.2" thickBot="1" x14ac:dyDescent="0.35">
      <c r="A7" s="358"/>
      <c r="B7" s="333"/>
      <c r="C7" s="333"/>
      <c r="D7" s="333"/>
      <c r="E7" s="333"/>
      <c r="F7" s="333"/>
      <c r="G7" s="333"/>
      <c r="H7" s="333"/>
      <c r="I7" s="333"/>
      <c r="J7" s="333"/>
      <c r="K7" s="333"/>
      <c r="L7" s="359"/>
      <c r="M7" s="333"/>
      <c r="N7" s="360"/>
      <c r="O7" s="20"/>
      <c r="P7" s="20"/>
      <c r="Q7" s="20"/>
      <c r="R7" s="20">
        <v>2</v>
      </c>
      <c r="S7" s="20"/>
      <c r="T7" s="20"/>
      <c r="U7" s="20"/>
      <c r="V7" s="20"/>
      <c r="W7" s="20"/>
      <c r="X7" s="20"/>
      <c r="Y7" s="20"/>
      <c r="Z7" s="20"/>
      <c r="AA7" s="20"/>
      <c r="AB7" s="20"/>
      <c r="AC7" s="20"/>
      <c r="AD7" s="20"/>
      <c r="AE7" s="20"/>
      <c r="AF7" s="20"/>
      <c r="AG7" s="20"/>
      <c r="AH7" s="20"/>
      <c r="AI7" s="20"/>
    </row>
    <row r="8" spans="1:35" ht="15.6" x14ac:dyDescent="0.3">
      <c r="A8" s="358"/>
      <c r="B8" s="494" t="s">
        <v>197</v>
      </c>
      <c r="C8" s="495"/>
      <c r="D8" s="495"/>
      <c r="E8" s="495"/>
      <c r="F8" s="495"/>
      <c r="G8" s="495"/>
      <c r="H8" s="495"/>
      <c r="I8" s="495"/>
      <c r="J8" s="495"/>
      <c r="K8" s="495"/>
      <c r="L8" s="495"/>
      <c r="M8" s="496"/>
      <c r="N8" s="360"/>
      <c r="O8" s="20"/>
      <c r="P8" s="20"/>
      <c r="Q8" s="20"/>
      <c r="R8" s="20">
        <v>3</v>
      </c>
      <c r="S8" s="20"/>
      <c r="T8" s="20"/>
      <c r="U8" s="20"/>
      <c r="V8" s="20"/>
      <c r="W8" s="20"/>
      <c r="X8" s="20"/>
      <c r="Y8" s="20"/>
      <c r="Z8" s="20"/>
      <c r="AA8" s="20"/>
      <c r="AB8" s="20"/>
      <c r="AC8" s="20"/>
      <c r="AD8" s="20"/>
      <c r="AE8" s="20"/>
      <c r="AF8" s="20"/>
      <c r="AG8" s="20"/>
      <c r="AH8" s="20"/>
      <c r="AI8" s="20"/>
    </row>
    <row r="9" spans="1:35" ht="16.2" thickBot="1" x14ac:dyDescent="0.35">
      <c r="A9" s="358"/>
      <c r="B9" s="497"/>
      <c r="C9" s="498"/>
      <c r="D9" s="498"/>
      <c r="E9" s="498"/>
      <c r="F9" s="498"/>
      <c r="G9" s="498"/>
      <c r="H9" s="498"/>
      <c r="I9" s="498"/>
      <c r="J9" s="498"/>
      <c r="K9" s="498"/>
      <c r="L9" s="498"/>
      <c r="M9" s="499"/>
      <c r="N9" s="360"/>
      <c r="O9" s="20"/>
      <c r="P9" s="20"/>
      <c r="Q9" s="20"/>
      <c r="R9" s="20">
        <v>4</v>
      </c>
      <c r="S9" s="20"/>
      <c r="T9" s="20"/>
      <c r="U9" s="20"/>
      <c r="V9" s="20"/>
      <c r="W9" s="20"/>
      <c r="X9" s="20"/>
      <c r="Y9" s="20"/>
      <c r="Z9" s="20"/>
      <c r="AA9" s="20"/>
      <c r="AB9" s="20"/>
      <c r="AC9" s="20"/>
      <c r="AD9" s="20"/>
      <c r="AE9" s="20"/>
      <c r="AF9" s="20"/>
      <c r="AG9" s="20"/>
      <c r="AH9" s="20"/>
      <c r="AI9" s="20"/>
    </row>
    <row r="10" spans="1:35" ht="17.100000000000001" customHeight="1" x14ac:dyDescent="0.3">
      <c r="A10" s="358"/>
      <c r="B10" s="333"/>
      <c r="C10" s="333"/>
      <c r="D10" s="333"/>
      <c r="E10" s="333"/>
      <c r="F10" s="333"/>
      <c r="G10" s="333"/>
      <c r="H10" s="333"/>
      <c r="I10" s="333"/>
      <c r="J10" s="333"/>
      <c r="K10" s="333"/>
      <c r="L10" s="333"/>
      <c r="M10" s="333"/>
      <c r="N10" s="360"/>
      <c r="O10" s="20"/>
      <c r="P10" s="20"/>
      <c r="Q10" s="20"/>
      <c r="R10" s="20">
        <v>5</v>
      </c>
      <c r="S10" s="20"/>
      <c r="T10" s="20"/>
      <c r="U10" s="20"/>
      <c r="V10" s="20"/>
      <c r="W10" s="20"/>
      <c r="X10" s="20"/>
      <c r="Y10" s="20"/>
      <c r="Z10" s="20"/>
      <c r="AA10" s="20"/>
      <c r="AB10" s="20"/>
      <c r="AC10" s="20"/>
      <c r="AD10" s="20"/>
      <c r="AE10" s="20"/>
      <c r="AF10" s="20"/>
      <c r="AG10" s="20"/>
      <c r="AH10" s="20"/>
      <c r="AI10" s="20"/>
    </row>
    <row r="11" spans="1:35" ht="15.6" x14ac:dyDescent="0.3">
      <c r="A11" s="358"/>
      <c r="B11" s="333"/>
      <c r="C11" s="333"/>
      <c r="D11" s="333"/>
      <c r="E11" s="333"/>
      <c r="F11" s="333"/>
      <c r="G11" s="333"/>
      <c r="H11" s="333"/>
      <c r="I11" s="361" t="s">
        <v>288</v>
      </c>
      <c r="J11" s="333"/>
      <c r="K11" s="333"/>
      <c r="L11" s="333"/>
      <c r="M11" s="333"/>
      <c r="N11" s="360"/>
      <c r="O11" s="20"/>
      <c r="P11" s="20"/>
      <c r="Q11" s="20"/>
      <c r="R11" s="20">
        <v>3</v>
      </c>
      <c r="S11" s="20"/>
      <c r="T11" s="20"/>
      <c r="U11" s="20"/>
      <c r="V11" s="20"/>
      <c r="W11" s="20"/>
      <c r="X11" s="20"/>
      <c r="Y11" s="20"/>
      <c r="Z11" s="20"/>
      <c r="AA11" s="20"/>
      <c r="AB11" s="20"/>
      <c r="AC11" s="20"/>
      <c r="AD11" s="20"/>
      <c r="AE11" s="20"/>
      <c r="AF11" s="20"/>
      <c r="AG11" s="20"/>
      <c r="AH11" s="20"/>
      <c r="AI11" s="20"/>
    </row>
    <row r="12" spans="1:35" ht="23.55" customHeight="1" x14ac:dyDescent="0.35">
      <c r="A12" s="372" t="s">
        <v>428</v>
      </c>
      <c r="B12" s="333"/>
      <c r="C12" s="333"/>
      <c r="D12" s="333"/>
      <c r="E12" s="342" t="s">
        <v>92</v>
      </c>
      <c r="F12" s="342"/>
      <c r="G12" s="333"/>
      <c r="H12" s="342" t="s">
        <v>93</v>
      </c>
      <c r="I12" s="333"/>
      <c r="J12" s="333"/>
      <c r="K12" s="333"/>
      <c r="L12" s="486" t="s">
        <v>735</v>
      </c>
      <c r="M12" s="486"/>
      <c r="N12" s="487"/>
      <c r="O12" s="20"/>
      <c r="P12" s="20"/>
      <c r="Q12" s="20"/>
      <c r="R12" s="20"/>
      <c r="S12" s="20"/>
      <c r="T12" s="20"/>
      <c r="U12" s="20"/>
      <c r="V12" s="20"/>
      <c r="W12" s="20"/>
      <c r="X12" s="20"/>
      <c r="Y12" s="20"/>
      <c r="Z12" s="20"/>
      <c r="AA12" s="20"/>
      <c r="AB12" s="20"/>
      <c r="AC12" s="20"/>
      <c r="AD12" s="20"/>
      <c r="AE12" s="20"/>
      <c r="AF12" s="20"/>
      <c r="AG12" s="20"/>
      <c r="AH12" s="20"/>
      <c r="AI12" s="20"/>
    </row>
    <row r="13" spans="1:35" ht="15" customHeight="1" x14ac:dyDescent="0.3">
      <c r="A13" s="358"/>
      <c r="B13" s="333"/>
      <c r="C13" s="333"/>
      <c r="D13" s="363" t="s">
        <v>99</v>
      </c>
      <c r="E13" s="490" t="s">
        <v>775</v>
      </c>
      <c r="F13" s="490"/>
      <c r="G13" s="333"/>
      <c r="H13" s="491" t="s">
        <v>65</v>
      </c>
      <c r="I13" s="492"/>
      <c r="J13" s="493"/>
      <c r="K13" s="333"/>
      <c r="L13" s="341" t="s">
        <v>740</v>
      </c>
      <c r="M13" s="334">
        <v>0.25</v>
      </c>
      <c r="N13" s="364"/>
      <c r="O13" s="20"/>
      <c r="P13" s="20"/>
      <c r="Q13" s="20"/>
      <c r="R13" s="20" t="str">
        <f>IF(E13="Other_specify",E14,E13)</f>
        <v>Select type</v>
      </c>
      <c r="S13" s="20" t="str">
        <f>IF(H13="Other_specify",H14,H13)</f>
        <v>Select indicator</v>
      </c>
      <c r="T13" s="20"/>
      <c r="U13" s="20"/>
      <c r="V13" s="323">
        <f>IF(M13="Other_specify",N13,M13)</f>
        <v>0.25</v>
      </c>
      <c r="W13" s="20"/>
      <c r="X13" s="20"/>
      <c r="Y13" s="20"/>
      <c r="Z13" s="20"/>
      <c r="AA13" s="20"/>
      <c r="AB13" s="20"/>
      <c r="AC13" s="20"/>
      <c r="AD13" s="20"/>
      <c r="AE13" s="20"/>
      <c r="AF13" s="20"/>
      <c r="AG13" s="20"/>
      <c r="AH13" s="20"/>
      <c r="AI13" s="20"/>
    </row>
    <row r="14" spans="1:35" ht="15" customHeight="1" x14ac:dyDescent="0.3">
      <c r="A14" s="358"/>
      <c r="B14" s="333"/>
      <c r="C14" s="333"/>
      <c r="D14" s="365" t="s">
        <v>104</v>
      </c>
      <c r="E14" s="485"/>
      <c r="F14" s="485"/>
      <c r="G14" s="365" t="s">
        <v>104</v>
      </c>
      <c r="H14" s="485"/>
      <c r="I14" s="485"/>
      <c r="J14" s="485"/>
      <c r="K14" s="333"/>
      <c r="L14" s="333"/>
      <c r="M14" s="335"/>
      <c r="N14" s="366"/>
      <c r="O14" s="20"/>
      <c r="P14" s="20"/>
      <c r="Q14" s="20"/>
      <c r="R14" s="20"/>
      <c r="S14" s="20"/>
      <c r="T14" s="20"/>
      <c r="U14" s="20"/>
      <c r="V14" s="20"/>
      <c r="W14" s="20"/>
      <c r="X14" s="20"/>
      <c r="Y14" s="20"/>
      <c r="Z14" s="20"/>
      <c r="AA14" s="20"/>
      <c r="AB14" s="20"/>
      <c r="AC14" s="20"/>
      <c r="AD14" s="20"/>
      <c r="AE14" s="20"/>
      <c r="AF14" s="20"/>
      <c r="AG14" s="20"/>
      <c r="AH14" s="20"/>
      <c r="AI14" s="20"/>
    </row>
    <row r="15" spans="1:35" ht="15" customHeight="1" x14ac:dyDescent="0.3">
      <c r="A15" s="358"/>
      <c r="B15" s="333"/>
      <c r="C15" s="333"/>
      <c r="D15" s="341"/>
      <c r="E15" s="337"/>
      <c r="F15" s="337"/>
      <c r="G15" s="333"/>
      <c r="H15" s="338"/>
      <c r="I15" s="338"/>
      <c r="J15" s="338"/>
      <c r="K15" s="333"/>
      <c r="L15" s="333"/>
      <c r="M15" s="333"/>
      <c r="N15" s="360"/>
      <c r="O15" s="20"/>
      <c r="P15" s="20"/>
      <c r="Q15" s="20"/>
      <c r="R15" s="20"/>
      <c r="S15" s="20"/>
      <c r="T15" s="20"/>
      <c r="U15" s="20"/>
      <c r="V15" s="20"/>
      <c r="W15" s="20"/>
      <c r="X15" s="20"/>
      <c r="Y15" s="20"/>
      <c r="Z15" s="20"/>
      <c r="AA15" s="20"/>
      <c r="AB15" s="20"/>
      <c r="AC15" s="20"/>
      <c r="AD15" s="20"/>
      <c r="AE15" s="20"/>
      <c r="AF15" s="20"/>
      <c r="AG15" s="20"/>
      <c r="AH15" s="20"/>
      <c r="AI15" s="20"/>
    </row>
    <row r="16" spans="1:35" ht="15" customHeight="1" x14ac:dyDescent="0.3">
      <c r="A16" s="358"/>
      <c r="B16" s="333"/>
      <c r="C16" s="333"/>
      <c r="D16" s="363" t="s">
        <v>100</v>
      </c>
      <c r="E16" s="490" t="s">
        <v>775</v>
      </c>
      <c r="F16" s="490"/>
      <c r="G16" s="333"/>
      <c r="H16" s="491" t="s">
        <v>65</v>
      </c>
      <c r="I16" s="492"/>
      <c r="J16" s="493"/>
      <c r="K16" s="333"/>
      <c r="L16" s="341" t="s">
        <v>740</v>
      </c>
      <c r="M16" s="334">
        <v>0.1</v>
      </c>
      <c r="N16" s="364"/>
      <c r="O16" s="20"/>
      <c r="P16" s="20"/>
      <c r="Q16" s="20"/>
      <c r="R16" s="20" t="str">
        <f>IF(E16="Other_specify",E17,E16)</f>
        <v>Select type</v>
      </c>
      <c r="S16" s="20" t="str">
        <f>IF(H16="Other_specify",H17,H16)</f>
        <v>Select indicator</v>
      </c>
      <c r="T16" s="20"/>
      <c r="U16" s="20"/>
      <c r="V16" s="323">
        <f>IF(M16="Other_specify",N16,M16)</f>
        <v>0.1</v>
      </c>
      <c r="W16" s="20"/>
      <c r="X16" s="20"/>
      <c r="Y16" s="20"/>
      <c r="Z16" s="20"/>
      <c r="AA16" s="20"/>
      <c r="AB16" s="20"/>
      <c r="AC16" s="20"/>
      <c r="AD16" s="20"/>
      <c r="AE16" s="20"/>
      <c r="AF16" s="20"/>
      <c r="AG16" s="20"/>
      <c r="AH16" s="20"/>
      <c r="AI16" s="20"/>
    </row>
    <row r="17" spans="1:35" ht="15" customHeight="1" x14ac:dyDescent="0.3">
      <c r="A17" s="358"/>
      <c r="B17" s="333"/>
      <c r="C17" s="333"/>
      <c r="D17" s="365" t="s">
        <v>104</v>
      </c>
      <c r="E17" s="485"/>
      <c r="F17" s="485"/>
      <c r="G17" s="365" t="s">
        <v>104</v>
      </c>
      <c r="H17" s="485"/>
      <c r="I17" s="485"/>
      <c r="J17" s="485"/>
      <c r="K17" s="333"/>
      <c r="L17" s="333"/>
      <c r="M17" s="335"/>
      <c r="N17" s="366"/>
      <c r="O17" s="20"/>
      <c r="P17" s="20"/>
      <c r="Q17" s="20"/>
      <c r="R17" s="20"/>
      <c r="S17" s="20"/>
      <c r="T17" s="20"/>
      <c r="U17" s="20"/>
      <c r="V17" s="20"/>
      <c r="W17" s="20"/>
      <c r="X17" s="20"/>
      <c r="Y17" s="20"/>
      <c r="Z17" s="20"/>
      <c r="AA17" s="20"/>
      <c r="AB17" s="20"/>
      <c r="AC17" s="20"/>
      <c r="AD17" s="20"/>
      <c r="AE17" s="20"/>
      <c r="AF17" s="20"/>
      <c r="AG17" s="20"/>
      <c r="AH17" s="20"/>
      <c r="AI17" s="20"/>
    </row>
    <row r="18" spans="1:35" ht="15" customHeight="1" x14ac:dyDescent="0.3">
      <c r="A18" s="358"/>
      <c r="B18" s="333"/>
      <c r="C18" s="333"/>
      <c r="D18" s="341"/>
      <c r="E18" s="339"/>
      <c r="F18" s="339"/>
      <c r="G18" s="333"/>
      <c r="H18" s="340"/>
      <c r="I18" s="340"/>
      <c r="J18" s="340"/>
      <c r="K18" s="333"/>
      <c r="L18" s="333"/>
      <c r="M18" s="333"/>
      <c r="N18" s="360"/>
      <c r="O18" s="20"/>
      <c r="P18" s="20"/>
      <c r="Q18" s="20"/>
      <c r="R18" s="20"/>
      <c r="S18" s="20"/>
      <c r="T18" s="20"/>
      <c r="U18" s="20"/>
      <c r="V18" s="20"/>
      <c r="W18" s="20"/>
      <c r="X18" s="20"/>
      <c r="Y18" s="20"/>
      <c r="Z18" s="20"/>
      <c r="AA18" s="20"/>
      <c r="AB18" s="20"/>
      <c r="AC18" s="20"/>
      <c r="AD18" s="20"/>
      <c r="AE18" s="20"/>
      <c r="AF18" s="20"/>
      <c r="AG18" s="20"/>
      <c r="AH18" s="20"/>
      <c r="AI18" s="20"/>
    </row>
    <row r="19" spans="1:35" ht="15" customHeight="1" x14ac:dyDescent="0.3">
      <c r="A19" s="358"/>
      <c r="B19" s="333"/>
      <c r="C19" s="333"/>
      <c r="D19" s="363" t="s">
        <v>101</v>
      </c>
      <c r="E19" s="490" t="s">
        <v>775</v>
      </c>
      <c r="F19" s="490"/>
      <c r="G19" s="333"/>
      <c r="H19" s="490" t="s">
        <v>65</v>
      </c>
      <c r="I19" s="490"/>
      <c r="J19" s="490"/>
      <c r="K19" s="333"/>
      <c r="L19" s="341" t="s">
        <v>740</v>
      </c>
      <c r="M19" s="334">
        <v>0.15</v>
      </c>
      <c r="N19" s="364"/>
      <c r="O19" s="20"/>
      <c r="P19" s="20"/>
      <c r="Q19" s="20"/>
      <c r="R19" s="20" t="str">
        <f>IF(E19="Other_specify",E20,E19)</f>
        <v>Select type</v>
      </c>
      <c r="S19" s="20" t="str">
        <f>IF(H19="Other_specify",H20,H19)</f>
        <v>Select indicator</v>
      </c>
      <c r="T19" s="20"/>
      <c r="U19" s="20"/>
      <c r="V19" s="323">
        <f>IF(M19="Other_specify",N19,M19)</f>
        <v>0.15</v>
      </c>
      <c r="W19" s="20"/>
      <c r="X19" s="20"/>
      <c r="Y19" s="20"/>
      <c r="Z19" s="20"/>
      <c r="AA19" s="20"/>
      <c r="AB19" s="20"/>
      <c r="AC19" s="20"/>
      <c r="AD19" s="20"/>
      <c r="AE19" s="20"/>
      <c r="AF19" s="20"/>
      <c r="AG19" s="20"/>
      <c r="AH19" s="20"/>
      <c r="AI19" s="20"/>
    </row>
    <row r="20" spans="1:35" ht="15" customHeight="1" x14ac:dyDescent="0.3">
      <c r="A20" s="358"/>
      <c r="B20" s="333"/>
      <c r="C20" s="333"/>
      <c r="D20" s="365" t="s">
        <v>104</v>
      </c>
      <c r="E20" s="485"/>
      <c r="F20" s="485"/>
      <c r="G20" s="365" t="s">
        <v>104</v>
      </c>
      <c r="H20" s="485"/>
      <c r="I20" s="485"/>
      <c r="J20" s="485"/>
      <c r="K20" s="333"/>
      <c r="L20" s="333"/>
      <c r="M20" s="335"/>
      <c r="N20" s="366"/>
      <c r="O20" s="20"/>
      <c r="P20" s="20"/>
      <c r="Q20" s="20"/>
      <c r="R20" s="20"/>
      <c r="S20" s="20"/>
      <c r="T20" s="20"/>
      <c r="U20" s="20"/>
      <c r="V20" s="20"/>
      <c r="W20" s="20"/>
      <c r="X20" s="20"/>
      <c r="Y20" s="20"/>
      <c r="Z20" s="20"/>
      <c r="AA20" s="20"/>
      <c r="AB20" s="20"/>
      <c r="AC20" s="20"/>
      <c r="AD20" s="20"/>
      <c r="AE20" s="20"/>
      <c r="AF20" s="20"/>
      <c r="AG20" s="20"/>
      <c r="AH20" s="20"/>
      <c r="AI20" s="20"/>
    </row>
    <row r="21" spans="1:35" ht="15" hidden="1" customHeight="1" x14ac:dyDescent="0.3">
      <c r="A21" s="358"/>
      <c r="B21" s="333"/>
      <c r="C21" s="333"/>
      <c r="D21" s="341"/>
      <c r="E21" s="337"/>
      <c r="F21" s="337"/>
      <c r="G21" s="333"/>
      <c r="H21" s="338"/>
      <c r="I21" s="338"/>
      <c r="J21" s="338"/>
      <c r="K21" s="333"/>
      <c r="L21" s="333"/>
      <c r="M21" s="333"/>
      <c r="N21" s="360"/>
      <c r="O21" s="20"/>
      <c r="P21" s="20"/>
      <c r="Q21" s="20"/>
      <c r="R21" s="20"/>
      <c r="S21" s="20"/>
      <c r="T21" s="20"/>
      <c r="U21" s="20"/>
      <c r="V21" s="20"/>
      <c r="W21" s="20"/>
      <c r="X21" s="20"/>
      <c r="Y21" s="20"/>
      <c r="Z21" s="20"/>
      <c r="AA21" s="20"/>
      <c r="AB21" s="20"/>
      <c r="AC21" s="20"/>
      <c r="AD21" s="20"/>
      <c r="AE21" s="20"/>
      <c r="AF21" s="20"/>
      <c r="AG21" s="20"/>
      <c r="AH21" s="20"/>
      <c r="AI21" s="20"/>
    </row>
    <row r="22" spans="1:35" ht="15" hidden="1" customHeight="1" x14ac:dyDescent="0.3">
      <c r="A22" s="358"/>
      <c r="B22" s="333"/>
      <c r="C22" s="333"/>
      <c r="D22" s="363" t="s">
        <v>102</v>
      </c>
      <c r="E22" s="490" t="s">
        <v>772</v>
      </c>
      <c r="F22" s="490"/>
      <c r="G22" s="333"/>
      <c r="H22" s="491" t="s">
        <v>779</v>
      </c>
      <c r="I22" s="492"/>
      <c r="J22" s="493"/>
      <c r="K22" s="333"/>
      <c r="L22" s="341" t="s">
        <v>740</v>
      </c>
      <c r="M22" s="334">
        <v>0.2</v>
      </c>
      <c r="N22" s="364"/>
      <c r="O22" s="20"/>
      <c r="P22" s="20"/>
      <c r="Q22" s="20"/>
      <c r="R22" s="20" t="str">
        <f>IF(E22="Other_specify",E23,E22)</f>
        <v>Malaria_treatment</v>
      </c>
      <c r="S22" s="20" t="str">
        <f>IF(H22="Other_specify",H23,H22)</f>
        <v>4.1:  Number of children (&lt; 5) with confirmed malaria receiving ACT</v>
      </c>
      <c r="T22" s="20"/>
      <c r="U22" s="20"/>
      <c r="V22" s="323">
        <f>IF(M22="Other_specify",N22,M22)</f>
        <v>0.2</v>
      </c>
      <c r="W22" s="20"/>
      <c r="X22" s="20"/>
      <c r="Y22" s="20"/>
      <c r="Z22" s="20"/>
      <c r="AA22" s="20"/>
      <c r="AB22" s="20"/>
      <c r="AC22" s="20"/>
      <c r="AD22" s="20"/>
      <c r="AE22" s="20"/>
      <c r="AF22" s="20"/>
      <c r="AG22" s="20"/>
      <c r="AH22" s="20"/>
      <c r="AI22" s="20"/>
    </row>
    <row r="23" spans="1:35" ht="15" hidden="1" customHeight="1" x14ac:dyDescent="0.3">
      <c r="A23" s="358"/>
      <c r="B23" s="333"/>
      <c r="C23" s="333"/>
      <c r="D23" s="365" t="s">
        <v>104</v>
      </c>
      <c r="E23" s="485"/>
      <c r="F23" s="485"/>
      <c r="G23" s="365" t="s">
        <v>104</v>
      </c>
      <c r="H23" s="485"/>
      <c r="I23" s="485"/>
      <c r="J23" s="485"/>
      <c r="K23" s="333"/>
      <c r="L23" s="333"/>
      <c r="M23" s="335"/>
      <c r="N23" s="366"/>
      <c r="O23" s="20"/>
      <c r="P23" s="20"/>
      <c r="Q23" s="20"/>
      <c r="R23" s="20"/>
      <c r="S23" s="20"/>
      <c r="T23" s="20"/>
      <c r="U23" s="20"/>
      <c r="V23" s="20"/>
      <c r="W23" s="20"/>
      <c r="X23" s="20"/>
      <c r="Y23" s="20"/>
      <c r="Z23" s="20"/>
      <c r="AA23" s="20"/>
      <c r="AB23" s="20"/>
      <c r="AC23" s="20"/>
      <c r="AD23" s="20"/>
      <c r="AE23" s="20"/>
      <c r="AF23" s="20"/>
      <c r="AG23" s="20"/>
      <c r="AH23" s="20"/>
      <c r="AI23" s="20"/>
    </row>
    <row r="24" spans="1:35" ht="15" hidden="1" customHeight="1" x14ac:dyDescent="0.3">
      <c r="A24" s="358"/>
      <c r="B24" s="333"/>
      <c r="C24" s="333"/>
      <c r="D24" s="341"/>
      <c r="E24" s="337"/>
      <c r="F24" s="337"/>
      <c r="G24" s="333"/>
      <c r="H24" s="338"/>
      <c r="I24" s="338"/>
      <c r="J24" s="338"/>
      <c r="K24" s="333"/>
      <c r="L24" s="333"/>
      <c r="M24" s="333"/>
      <c r="N24" s="360"/>
      <c r="O24" s="20"/>
      <c r="P24" s="20"/>
      <c r="Q24" s="20"/>
      <c r="R24" s="20"/>
      <c r="S24" s="20"/>
      <c r="T24" s="20"/>
      <c r="U24" s="20"/>
      <c r="V24" s="20"/>
      <c r="W24" s="20"/>
      <c r="X24" s="20"/>
      <c r="Y24" s="20"/>
      <c r="Z24" s="20"/>
      <c r="AA24" s="20"/>
      <c r="AB24" s="20"/>
      <c r="AC24" s="20"/>
      <c r="AD24" s="20"/>
      <c r="AE24" s="20"/>
      <c r="AF24" s="20"/>
      <c r="AG24" s="20"/>
      <c r="AH24" s="20"/>
      <c r="AI24" s="20"/>
    </row>
    <row r="25" spans="1:35" ht="15" hidden="1" customHeight="1" x14ac:dyDescent="0.3">
      <c r="A25" s="358"/>
      <c r="B25" s="333"/>
      <c r="C25" s="333"/>
      <c r="D25" s="363" t="s">
        <v>103</v>
      </c>
      <c r="E25" s="490" t="s">
        <v>773</v>
      </c>
      <c r="F25" s="490"/>
      <c r="G25" s="333"/>
      <c r="H25" s="491" t="s">
        <v>780</v>
      </c>
      <c r="I25" s="492"/>
      <c r="J25" s="493"/>
      <c r="K25" s="333"/>
      <c r="L25" s="341" t="s">
        <v>740</v>
      </c>
      <c r="M25" s="334">
        <v>0.25</v>
      </c>
      <c r="N25" s="364"/>
      <c r="O25" s="20"/>
      <c r="P25" s="20"/>
      <c r="Q25" s="20"/>
      <c r="R25" s="20" t="str">
        <f>IF(E25="Other_specify",E26,E25)</f>
        <v>Malaria_commodity_availability</v>
      </c>
      <c r="S25" s="20" t="str">
        <f>IF(H25="Other_specify",H26,H25)</f>
        <v>5.1:  Stock out of ACTs for 7 consecutive days in the past month</v>
      </c>
      <c r="T25" s="20"/>
      <c r="U25" s="20"/>
      <c r="V25" s="323">
        <f>IF(M25="Other_specify",N25,M25)</f>
        <v>0.25</v>
      </c>
      <c r="W25" s="20"/>
      <c r="X25" s="20"/>
      <c r="Y25" s="20"/>
      <c r="Z25" s="20"/>
      <c r="AA25" s="20"/>
      <c r="AB25" s="20"/>
      <c r="AC25" s="20"/>
      <c r="AD25" s="20"/>
      <c r="AE25" s="20"/>
      <c r="AF25" s="20"/>
      <c r="AG25" s="20"/>
      <c r="AH25" s="20"/>
      <c r="AI25" s="20"/>
    </row>
    <row r="26" spans="1:35" ht="15" hidden="1" customHeight="1" x14ac:dyDescent="0.3">
      <c r="A26" s="358"/>
      <c r="B26" s="333"/>
      <c r="C26" s="333"/>
      <c r="D26" s="365" t="s">
        <v>104</v>
      </c>
      <c r="E26" s="485"/>
      <c r="F26" s="485"/>
      <c r="G26" s="365" t="s">
        <v>104</v>
      </c>
      <c r="H26" s="485"/>
      <c r="I26" s="485"/>
      <c r="J26" s="485"/>
      <c r="K26" s="333"/>
      <c r="L26" s="333"/>
      <c r="M26" s="335"/>
      <c r="N26" s="366"/>
      <c r="O26" s="20"/>
      <c r="P26" s="20"/>
      <c r="Q26" s="20"/>
      <c r="R26" s="20"/>
      <c r="S26" s="20"/>
      <c r="T26" s="20"/>
      <c r="U26" s="20"/>
      <c r="V26" s="20"/>
      <c r="W26" s="20"/>
      <c r="X26" s="20"/>
      <c r="Y26" s="20"/>
      <c r="Z26" s="20"/>
      <c r="AA26" s="20"/>
      <c r="AB26" s="20"/>
      <c r="AC26" s="20"/>
      <c r="AD26" s="20"/>
      <c r="AE26" s="20"/>
      <c r="AF26" s="20"/>
      <c r="AG26" s="20"/>
      <c r="AH26" s="20"/>
      <c r="AI26" s="20"/>
    </row>
    <row r="27" spans="1:35" ht="6" hidden="1" customHeight="1" x14ac:dyDescent="0.3">
      <c r="A27" s="358"/>
      <c r="B27" s="333"/>
      <c r="C27" s="333"/>
      <c r="D27" s="333"/>
      <c r="E27" s="339"/>
      <c r="F27" s="339"/>
      <c r="G27" s="340"/>
      <c r="H27" s="340"/>
      <c r="I27" s="340"/>
      <c r="J27" s="333"/>
      <c r="K27" s="333"/>
      <c r="L27" s="333"/>
      <c r="M27" s="333"/>
      <c r="N27" s="360"/>
      <c r="O27" s="20"/>
      <c r="P27" s="20"/>
      <c r="Q27" s="20"/>
      <c r="R27" s="20"/>
      <c r="S27" s="20"/>
      <c r="T27" s="20"/>
      <c r="U27" s="20"/>
      <c r="V27" s="20"/>
      <c r="W27" s="20"/>
      <c r="X27" s="20"/>
      <c r="Y27" s="20"/>
      <c r="Z27" s="20"/>
      <c r="AA27" s="20"/>
      <c r="AB27" s="20"/>
      <c r="AC27" s="20"/>
      <c r="AD27" s="20"/>
      <c r="AE27" s="20"/>
      <c r="AF27" s="20"/>
      <c r="AG27" s="20"/>
      <c r="AH27" s="20"/>
      <c r="AI27" s="20"/>
    </row>
    <row r="28" spans="1:35" ht="5.0999999999999996" customHeight="1" x14ac:dyDescent="0.3">
      <c r="A28" s="358"/>
      <c r="B28" s="333"/>
      <c r="C28" s="333"/>
      <c r="D28" s="333"/>
      <c r="E28" s="500"/>
      <c r="F28" s="500"/>
      <c r="G28" s="500"/>
      <c r="H28" s="500"/>
      <c r="I28" s="500"/>
      <c r="J28" s="500"/>
      <c r="K28" s="500"/>
      <c r="L28" s="501"/>
      <c r="M28" s="501"/>
      <c r="N28" s="360"/>
      <c r="O28" s="20"/>
      <c r="P28" s="20"/>
      <c r="Q28" s="20"/>
      <c r="R28" s="20"/>
      <c r="S28" s="20"/>
      <c r="T28" s="20"/>
      <c r="U28" s="20"/>
      <c r="V28" s="20"/>
      <c r="W28" s="20"/>
      <c r="X28" s="20"/>
      <c r="Y28" s="20"/>
      <c r="Z28" s="20"/>
      <c r="AA28" s="20"/>
      <c r="AB28" s="20"/>
      <c r="AC28" s="20"/>
      <c r="AD28" s="20"/>
      <c r="AE28" s="20"/>
      <c r="AF28" s="20"/>
      <c r="AG28" s="20"/>
      <c r="AH28" s="20"/>
      <c r="AI28" s="20"/>
    </row>
    <row r="29" spans="1:35" ht="24" customHeight="1" x14ac:dyDescent="0.35">
      <c r="A29" s="372" t="s">
        <v>285</v>
      </c>
      <c r="B29" s="333"/>
      <c r="C29" s="341"/>
      <c r="D29" s="333"/>
      <c r="E29" s="342" t="s">
        <v>318</v>
      </c>
      <c r="F29" s="343"/>
      <c r="G29" s="343"/>
      <c r="H29" s="342"/>
      <c r="I29" s="344"/>
      <c r="J29" s="345"/>
      <c r="K29" s="345"/>
      <c r="L29" s="346"/>
      <c r="M29" s="346"/>
      <c r="N29" s="360"/>
      <c r="O29" s="20"/>
      <c r="P29" s="20"/>
      <c r="Q29" s="20"/>
      <c r="R29" s="20"/>
      <c r="S29" s="20"/>
      <c r="T29" s="20"/>
      <c r="U29" s="20"/>
      <c r="V29" s="20"/>
      <c r="W29" s="20"/>
      <c r="X29" s="20"/>
      <c r="Y29" s="20"/>
      <c r="Z29" s="20"/>
      <c r="AA29" s="20"/>
      <c r="AB29" s="20"/>
      <c r="AC29" s="20"/>
      <c r="AD29" s="20"/>
      <c r="AE29" s="20"/>
      <c r="AF29" s="20"/>
      <c r="AG29" s="20"/>
      <c r="AH29" s="20"/>
      <c r="AI29" s="20"/>
    </row>
    <row r="30" spans="1:35" ht="15.6" x14ac:dyDescent="0.3">
      <c r="A30" s="358"/>
      <c r="B30" s="342" t="s">
        <v>323</v>
      </c>
      <c r="C30" s="347"/>
      <c r="D30" s="333"/>
      <c r="E30" s="342" t="s">
        <v>319</v>
      </c>
      <c r="F30" s="342"/>
      <c r="G30" s="333"/>
      <c r="H30" s="342" t="s">
        <v>320</v>
      </c>
      <c r="I30" s="333"/>
      <c r="J30" s="333"/>
      <c r="K30" s="333"/>
      <c r="L30" s="486" t="s">
        <v>736</v>
      </c>
      <c r="M30" s="486"/>
      <c r="N30" s="487"/>
      <c r="O30" s="20"/>
      <c r="P30" s="20"/>
      <c r="Q30" s="20"/>
      <c r="R30" s="20"/>
      <c r="S30" s="20"/>
      <c r="T30" s="20"/>
      <c r="U30" s="20"/>
      <c r="V30" s="20"/>
      <c r="W30" s="20"/>
      <c r="X30" s="20"/>
      <c r="Y30" s="20"/>
      <c r="Z30" s="20"/>
      <c r="AA30" s="20"/>
      <c r="AB30" s="20"/>
      <c r="AC30" s="20"/>
      <c r="AD30" s="20"/>
      <c r="AE30" s="20"/>
      <c r="AF30" s="20"/>
      <c r="AG30" s="20"/>
      <c r="AH30" s="20"/>
      <c r="AI30" s="20"/>
    </row>
    <row r="31" spans="1:35" ht="15.6" x14ac:dyDescent="0.3">
      <c r="A31" s="367" t="s">
        <v>315</v>
      </c>
      <c r="B31" s="503" t="s">
        <v>206</v>
      </c>
      <c r="C31" s="503"/>
      <c r="D31" s="363"/>
      <c r="E31" s="490" t="s">
        <v>362</v>
      </c>
      <c r="F31" s="490"/>
      <c r="G31" s="340" t="s">
        <v>290</v>
      </c>
      <c r="H31" s="491" t="s">
        <v>341</v>
      </c>
      <c r="I31" s="492"/>
      <c r="J31" s="493"/>
      <c r="K31" s="333"/>
      <c r="L31" s="341" t="s">
        <v>740</v>
      </c>
      <c r="M31" s="334">
        <v>0.1</v>
      </c>
      <c r="N31" s="364"/>
      <c r="O31" s="20"/>
      <c r="P31" s="20"/>
      <c r="Q31" s="20"/>
      <c r="R31" s="20" t="str">
        <f>IF(E31="Other_specify",E32,E31)</f>
        <v>Malaria case register</v>
      </c>
      <c r="S31" s="20" t="str">
        <f>IF(H31="Other_specify",H32,H31)</f>
        <v>Laboratory register</v>
      </c>
      <c r="T31" s="20"/>
      <c r="U31" s="20"/>
      <c r="V31" s="323">
        <f>IF(M31="Other_specify",N31,M31)</f>
        <v>0.1</v>
      </c>
      <c r="W31" s="20"/>
      <c r="X31" s="20"/>
      <c r="Y31" s="20"/>
      <c r="Z31" s="20"/>
      <c r="AA31" s="20"/>
      <c r="AB31" s="20"/>
      <c r="AC31" s="20"/>
      <c r="AD31" s="20"/>
      <c r="AE31" s="20"/>
      <c r="AF31" s="20"/>
      <c r="AG31" s="20"/>
      <c r="AH31" s="20"/>
      <c r="AI31" s="20"/>
    </row>
    <row r="32" spans="1:35" ht="15.6" x14ac:dyDescent="0.3">
      <c r="A32" s="368" t="s">
        <v>104</v>
      </c>
      <c r="B32" s="502"/>
      <c r="C32" s="502"/>
      <c r="D32" s="365" t="s">
        <v>104</v>
      </c>
      <c r="E32" s="485"/>
      <c r="F32" s="485"/>
      <c r="G32" s="365" t="s">
        <v>104</v>
      </c>
      <c r="H32" s="485"/>
      <c r="I32" s="485"/>
      <c r="J32" s="485"/>
      <c r="K32" s="333"/>
      <c r="L32" s="333"/>
      <c r="M32" s="333"/>
      <c r="N32" s="360"/>
      <c r="O32" s="20"/>
      <c r="P32" s="20"/>
      <c r="Q32" s="20"/>
      <c r="R32" s="20"/>
      <c r="S32" s="20"/>
      <c r="T32" s="20"/>
      <c r="U32" s="20"/>
      <c r="V32" s="20"/>
      <c r="W32" s="20"/>
      <c r="X32" s="20"/>
      <c r="Y32" s="20"/>
      <c r="Z32" s="20"/>
      <c r="AA32" s="20"/>
      <c r="AB32" s="20"/>
      <c r="AC32" s="20"/>
      <c r="AD32" s="20"/>
      <c r="AE32" s="20"/>
      <c r="AF32" s="20"/>
      <c r="AG32" s="20"/>
      <c r="AH32" s="20"/>
      <c r="AI32" s="20"/>
    </row>
    <row r="33" spans="1:35" ht="15.6" x14ac:dyDescent="0.3">
      <c r="A33" s="369"/>
      <c r="B33" s="333"/>
      <c r="C33" s="347"/>
      <c r="D33" s="341"/>
      <c r="E33" s="337"/>
      <c r="F33" s="337"/>
      <c r="G33" s="333"/>
      <c r="H33" s="338"/>
      <c r="I33" s="338"/>
      <c r="J33" s="338"/>
      <c r="K33" s="333"/>
      <c r="L33" s="333"/>
      <c r="M33" s="333"/>
      <c r="N33" s="360"/>
      <c r="O33" s="20"/>
      <c r="P33" s="20"/>
      <c r="Q33" s="20"/>
      <c r="R33" s="20"/>
      <c r="S33" s="20"/>
      <c r="T33" s="20"/>
      <c r="U33" s="20"/>
      <c r="V33" s="20"/>
      <c r="W33" s="20"/>
      <c r="X33" s="20"/>
      <c r="Y33" s="20"/>
      <c r="Z33" s="20"/>
      <c r="AA33" s="20"/>
      <c r="AB33" s="20"/>
      <c r="AC33" s="20"/>
      <c r="AD33" s="20"/>
      <c r="AE33" s="20"/>
      <c r="AF33" s="20"/>
      <c r="AG33" s="20"/>
      <c r="AH33" s="20"/>
      <c r="AI33" s="20"/>
    </row>
    <row r="34" spans="1:35" ht="15.6" x14ac:dyDescent="0.3">
      <c r="A34" s="367" t="s">
        <v>317</v>
      </c>
      <c r="B34" s="503" t="s">
        <v>206</v>
      </c>
      <c r="C34" s="503"/>
      <c r="D34" s="363"/>
      <c r="E34" s="490" t="s">
        <v>362</v>
      </c>
      <c r="F34" s="490"/>
      <c r="G34" s="340" t="s">
        <v>290</v>
      </c>
      <c r="H34" s="491" t="s">
        <v>363</v>
      </c>
      <c r="I34" s="492"/>
      <c r="J34" s="493"/>
      <c r="K34" s="333"/>
      <c r="L34" s="341" t="s">
        <v>740</v>
      </c>
      <c r="M34" s="334">
        <v>0.1</v>
      </c>
      <c r="N34" s="370"/>
      <c r="O34" s="20"/>
      <c r="P34" s="20"/>
      <c r="Q34" s="20"/>
      <c r="R34" s="20" t="str">
        <f>IF(E34="Other_specify",E35,E34)</f>
        <v>Malaria case register</v>
      </c>
      <c r="S34" s="20" t="str">
        <f>IF(H34="Other_specify",H35,H34)</f>
        <v>Pharmacy dispensation log</v>
      </c>
      <c r="T34" s="20"/>
      <c r="U34" s="20"/>
      <c r="V34" s="323">
        <f>IF(M34="Other_specify",N34,M34)</f>
        <v>0.1</v>
      </c>
      <c r="W34" s="20"/>
      <c r="X34" s="20"/>
      <c r="Y34" s="20"/>
      <c r="Z34" s="20"/>
      <c r="AA34" s="20"/>
      <c r="AB34" s="20"/>
      <c r="AC34" s="20"/>
      <c r="AD34" s="20"/>
      <c r="AE34" s="20"/>
      <c r="AF34" s="20"/>
      <c r="AG34" s="20"/>
      <c r="AH34" s="20"/>
      <c r="AI34" s="20"/>
    </row>
    <row r="35" spans="1:35" ht="15.6" x14ac:dyDescent="0.3">
      <c r="A35" s="368" t="s">
        <v>104</v>
      </c>
      <c r="B35" s="502"/>
      <c r="C35" s="502"/>
      <c r="D35" s="365" t="s">
        <v>104</v>
      </c>
      <c r="E35" s="485"/>
      <c r="F35" s="485"/>
      <c r="G35" s="365" t="s">
        <v>104</v>
      </c>
      <c r="H35" s="485"/>
      <c r="I35" s="485"/>
      <c r="J35" s="485"/>
      <c r="K35" s="333"/>
      <c r="L35" s="333"/>
      <c r="M35" s="333"/>
      <c r="N35" s="360"/>
      <c r="O35" s="20"/>
      <c r="P35" s="20"/>
      <c r="Q35" s="20"/>
      <c r="R35" s="20"/>
      <c r="S35" s="20"/>
      <c r="T35" s="20"/>
      <c r="U35" s="20"/>
      <c r="V35" s="20"/>
      <c r="W35" s="20"/>
      <c r="X35" s="20"/>
      <c r="Y35" s="20"/>
      <c r="Z35" s="20"/>
      <c r="AA35" s="20"/>
      <c r="AB35" s="20"/>
      <c r="AC35" s="20"/>
      <c r="AD35" s="20"/>
      <c r="AE35" s="20"/>
      <c r="AF35" s="20"/>
      <c r="AG35" s="20"/>
      <c r="AH35" s="20"/>
      <c r="AI35" s="20"/>
    </row>
    <row r="36" spans="1:35" ht="15.6" x14ac:dyDescent="0.3">
      <c r="A36" s="369"/>
      <c r="B36" s="333"/>
      <c r="C36" s="347"/>
      <c r="D36" s="341"/>
      <c r="E36" s="339"/>
      <c r="F36" s="339"/>
      <c r="G36" s="333"/>
      <c r="H36" s="340"/>
      <c r="I36" s="340"/>
      <c r="J36" s="340"/>
      <c r="K36" s="333"/>
      <c r="L36" s="486" t="s">
        <v>737</v>
      </c>
      <c r="M36" s="486"/>
      <c r="N36" s="487"/>
      <c r="O36" s="20"/>
      <c r="P36" s="20"/>
      <c r="Q36" s="20"/>
      <c r="R36" s="20"/>
      <c r="S36" s="20"/>
      <c r="T36" s="20"/>
      <c r="U36" s="20"/>
      <c r="V36" s="20"/>
      <c r="W36" s="20"/>
      <c r="X36" s="20"/>
      <c r="Y36" s="20"/>
      <c r="Z36" s="20"/>
      <c r="AA36" s="20"/>
      <c r="AB36" s="20"/>
      <c r="AC36" s="20"/>
      <c r="AD36" s="20"/>
      <c r="AE36" s="20"/>
      <c r="AF36" s="20"/>
      <c r="AG36" s="20"/>
      <c r="AH36" s="20"/>
      <c r="AI36" s="20"/>
    </row>
    <row r="37" spans="1:35" ht="15.6" customHeight="1" x14ac:dyDescent="0.3">
      <c r="A37" s="367" t="s">
        <v>316</v>
      </c>
      <c r="B37" s="503" t="s">
        <v>206</v>
      </c>
      <c r="C37" s="503"/>
      <c r="D37" s="363"/>
      <c r="E37" s="490" t="s">
        <v>362</v>
      </c>
      <c r="F37" s="490"/>
      <c r="G37" s="340" t="s">
        <v>290</v>
      </c>
      <c r="H37" s="490" t="s">
        <v>364</v>
      </c>
      <c r="I37" s="490"/>
      <c r="J37" s="490"/>
      <c r="K37" s="333"/>
      <c r="L37" s="341" t="s">
        <v>740</v>
      </c>
      <c r="M37" s="334">
        <v>0.1</v>
      </c>
      <c r="N37" s="364"/>
      <c r="O37" s="20"/>
      <c r="P37" s="20"/>
      <c r="Q37" s="20"/>
      <c r="R37" s="20" t="str">
        <f>IF(E37="Other_specify",E38,E37)</f>
        <v>Malaria case register</v>
      </c>
      <c r="S37" s="20" t="str">
        <f>IF(H37="Other_specify",H38,H37)</f>
        <v>ACT stock management log</v>
      </c>
      <c r="T37" s="20"/>
      <c r="U37" s="20"/>
      <c r="V37" s="20"/>
      <c r="W37" s="20"/>
      <c r="X37" s="20"/>
      <c r="Y37" s="20"/>
      <c r="Z37" s="20"/>
      <c r="AA37" s="20"/>
      <c r="AB37" s="20"/>
      <c r="AC37" s="20"/>
      <c r="AD37" s="20"/>
      <c r="AE37" s="20"/>
      <c r="AF37" s="20"/>
      <c r="AG37" s="20"/>
      <c r="AH37" s="20"/>
      <c r="AI37" s="20"/>
    </row>
    <row r="38" spans="1:35" ht="15.6" x14ac:dyDescent="0.3">
      <c r="A38" s="368" t="s">
        <v>104</v>
      </c>
      <c r="B38" s="502"/>
      <c r="C38" s="502"/>
      <c r="D38" s="365" t="s">
        <v>104</v>
      </c>
      <c r="E38" s="485"/>
      <c r="F38" s="485"/>
      <c r="G38" s="365" t="s">
        <v>104</v>
      </c>
      <c r="H38" s="485"/>
      <c r="I38" s="485"/>
      <c r="J38" s="485"/>
      <c r="K38" s="333"/>
      <c r="L38" s="333"/>
      <c r="M38" s="348"/>
      <c r="N38" s="360"/>
      <c r="O38" s="20"/>
      <c r="P38" s="20"/>
      <c r="Q38" s="20"/>
      <c r="R38" s="20"/>
      <c r="S38" s="20"/>
      <c r="T38" s="20"/>
      <c r="U38" s="20"/>
      <c r="V38" s="323">
        <f>IF(M37="Other_specify",N37,M37)</f>
        <v>0.1</v>
      </c>
      <c r="W38" s="20"/>
      <c r="X38" s="20"/>
      <c r="Y38" s="20"/>
      <c r="Z38" s="20"/>
      <c r="AA38" s="20"/>
      <c r="AB38" s="20"/>
      <c r="AC38" s="20"/>
      <c r="AD38" s="20"/>
      <c r="AE38" s="20"/>
      <c r="AF38" s="20"/>
      <c r="AG38" s="20"/>
      <c r="AH38" s="20"/>
      <c r="AI38" s="20"/>
    </row>
    <row r="39" spans="1:35" ht="15.6" x14ac:dyDescent="0.3">
      <c r="A39" s="368"/>
      <c r="B39" s="339"/>
      <c r="C39" s="339"/>
      <c r="D39" s="365"/>
      <c r="E39" s="339"/>
      <c r="F39" s="339"/>
      <c r="G39" s="365"/>
      <c r="H39" s="339"/>
      <c r="I39" s="339"/>
      <c r="J39" s="339"/>
      <c r="K39" s="333"/>
      <c r="L39" s="333"/>
      <c r="M39" s="336"/>
      <c r="N39" s="366"/>
      <c r="O39" s="20"/>
      <c r="P39" s="20"/>
      <c r="Q39" s="20"/>
      <c r="R39" s="20"/>
      <c r="S39" s="20"/>
      <c r="T39" s="20"/>
      <c r="U39" s="20"/>
      <c r="V39" s="20"/>
      <c r="W39" s="20"/>
      <c r="X39" s="20"/>
      <c r="Y39" s="20"/>
      <c r="Z39" s="20"/>
      <c r="AA39" s="20"/>
      <c r="AB39" s="20"/>
      <c r="AC39" s="20"/>
      <c r="AD39" s="20"/>
      <c r="AE39" s="20"/>
      <c r="AF39" s="20"/>
      <c r="AG39" s="20"/>
      <c r="AH39" s="20"/>
      <c r="AI39" s="20"/>
    </row>
    <row r="40" spans="1:35" ht="39" customHeight="1" x14ac:dyDescent="0.35">
      <c r="A40" s="372" t="s">
        <v>764</v>
      </c>
      <c r="B40" s="339"/>
      <c r="C40" s="339"/>
      <c r="D40" s="365"/>
      <c r="E40" s="339"/>
      <c r="F40" s="339"/>
      <c r="G40" s="365"/>
      <c r="H40" s="339"/>
      <c r="I40" s="339"/>
      <c r="J40" s="339"/>
      <c r="K40" s="333"/>
      <c r="L40" s="488"/>
      <c r="M40" s="488"/>
      <c r="N40" s="489"/>
      <c r="O40" s="20"/>
      <c r="P40" s="20"/>
      <c r="Q40" s="20"/>
      <c r="R40" s="20"/>
      <c r="S40" s="20"/>
      <c r="T40" s="20"/>
      <c r="U40" s="20"/>
      <c r="V40" s="20"/>
      <c r="W40" s="20"/>
      <c r="X40" s="20"/>
      <c r="Y40" s="20"/>
      <c r="Z40" s="20"/>
      <c r="AA40" s="20"/>
      <c r="AB40" s="20"/>
      <c r="AC40" s="20"/>
      <c r="AD40" s="20"/>
      <c r="AE40" s="20"/>
      <c r="AF40" s="20"/>
      <c r="AG40" s="20"/>
      <c r="AH40" s="20"/>
      <c r="AI40" s="20"/>
    </row>
    <row r="41" spans="1:35" ht="15.6" x14ac:dyDescent="0.3">
      <c r="A41" s="362"/>
      <c r="B41" s="342" t="s">
        <v>813</v>
      </c>
      <c r="C41" s="347"/>
      <c r="D41" s="333"/>
      <c r="E41" s="342" t="s">
        <v>20</v>
      </c>
      <c r="F41" s="339"/>
      <c r="G41" s="365"/>
      <c r="H41" s="339"/>
      <c r="I41" s="339"/>
      <c r="J41" s="339"/>
      <c r="K41" s="333"/>
      <c r="L41" s="488" t="s">
        <v>738</v>
      </c>
      <c r="M41" s="488"/>
      <c r="N41" s="489"/>
      <c r="O41" s="20"/>
      <c r="P41" s="20"/>
      <c r="Q41" s="20"/>
      <c r="R41" s="20"/>
      <c r="S41" s="20"/>
      <c r="T41" s="20"/>
      <c r="U41" s="20"/>
      <c r="V41" s="323"/>
      <c r="W41" s="20"/>
      <c r="X41" s="20"/>
      <c r="Y41" s="20"/>
      <c r="Z41" s="20"/>
      <c r="AA41" s="20"/>
      <c r="AB41" s="20"/>
      <c r="AC41" s="20"/>
      <c r="AD41" s="20"/>
      <c r="AE41" s="20"/>
      <c r="AF41" s="20"/>
      <c r="AG41" s="20"/>
      <c r="AH41" s="20"/>
      <c r="AI41" s="20"/>
    </row>
    <row r="42" spans="1:35" ht="16.05" customHeight="1" x14ac:dyDescent="0.3">
      <c r="A42" s="362"/>
      <c r="B42" s="490" t="s">
        <v>775</v>
      </c>
      <c r="C42" s="490"/>
      <c r="D42" s="363"/>
      <c r="E42" s="490" t="s">
        <v>65</v>
      </c>
      <c r="F42" s="490"/>
      <c r="G42" s="365"/>
      <c r="H42" s="339"/>
      <c r="I42" s="339"/>
      <c r="J42" s="339"/>
      <c r="K42" s="333"/>
      <c r="L42" s="341" t="s">
        <v>740</v>
      </c>
      <c r="M42" s="334">
        <v>0.2</v>
      </c>
      <c r="N42" s="364"/>
      <c r="O42" s="20"/>
      <c r="P42" s="20"/>
      <c r="Q42" s="20"/>
      <c r="R42" s="20" t="str">
        <f>IF(B42="Other_specify",B43,B42)</f>
        <v>Select type</v>
      </c>
      <c r="S42" s="20" t="str">
        <f>IF(E42="Other_specify",E43,E42)</f>
        <v>Select indicator</v>
      </c>
      <c r="T42" s="20"/>
      <c r="U42" s="20"/>
      <c r="V42" s="323">
        <f>IF(M42="Other_specify",N42,M42)</f>
        <v>0.2</v>
      </c>
      <c r="W42" s="20"/>
      <c r="X42" s="20"/>
      <c r="Y42" s="20"/>
      <c r="Z42" s="20"/>
      <c r="AA42" s="20"/>
      <c r="AB42" s="20"/>
      <c r="AC42" s="20"/>
      <c r="AD42" s="20"/>
      <c r="AE42" s="20"/>
      <c r="AF42" s="20"/>
      <c r="AG42" s="20"/>
      <c r="AH42" s="20"/>
      <c r="AI42" s="20"/>
    </row>
    <row r="43" spans="1:35" ht="15.6" x14ac:dyDescent="0.3">
      <c r="A43" s="368" t="s">
        <v>104</v>
      </c>
      <c r="B43" s="485"/>
      <c r="C43" s="485"/>
      <c r="D43" s="365" t="s">
        <v>104</v>
      </c>
      <c r="E43" s="485"/>
      <c r="F43" s="485"/>
      <c r="G43" s="365"/>
      <c r="H43" s="339"/>
      <c r="I43" s="339"/>
      <c r="J43" s="339"/>
      <c r="K43" s="333"/>
      <c r="L43" s="333"/>
      <c r="M43" s="333"/>
      <c r="N43" s="360"/>
      <c r="O43" s="20"/>
      <c r="P43" s="20"/>
      <c r="Q43" s="20"/>
      <c r="R43" s="20"/>
      <c r="S43" s="20"/>
      <c r="T43" s="20"/>
      <c r="U43" s="20"/>
      <c r="V43" s="20"/>
      <c r="W43" s="20"/>
      <c r="X43" s="20"/>
      <c r="Y43" s="20"/>
      <c r="Z43" s="20"/>
      <c r="AA43" s="20"/>
      <c r="AB43" s="20"/>
      <c r="AC43" s="20"/>
      <c r="AD43" s="20"/>
      <c r="AE43" s="20"/>
      <c r="AF43" s="20"/>
      <c r="AG43" s="20"/>
      <c r="AH43" s="20"/>
      <c r="AI43" s="20"/>
    </row>
    <row r="44" spans="1:35" ht="15.6" x14ac:dyDescent="0.3">
      <c r="A44" s="368"/>
      <c r="B44" s="339"/>
      <c r="C44" s="339"/>
      <c r="D44" s="365"/>
      <c r="E44" s="339"/>
      <c r="F44" s="339"/>
      <c r="G44" s="365"/>
      <c r="H44" s="339"/>
      <c r="I44" s="339"/>
      <c r="J44" s="339"/>
      <c r="K44" s="333"/>
      <c r="L44" s="333"/>
      <c r="M44" s="333"/>
      <c r="N44" s="360"/>
      <c r="O44" s="20"/>
      <c r="P44" s="20"/>
      <c r="Q44" s="20"/>
      <c r="R44" s="20"/>
      <c r="S44" s="20"/>
      <c r="T44" s="20"/>
      <c r="U44" s="20"/>
      <c r="V44" s="20"/>
      <c r="W44" s="20"/>
      <c r="X44" s="20"/>
      <c r="Y44" s="20"/>
      <c r="Z44" s="20"/>
      <c r="AA44" s="20"/>
      <c r="AB44" s="20"/>
      <c r="AC44" s="20"/>
      <c r="AD44" s="20"/>
      <c r="AE44" s="20"/>
      <c r="AF44" s="20"/>
      <c r="AG44" s="20"/>
      <c r="AH44" s="20"/>
      <c r="AI44" s="20"/>
    </row>
    <row r="45" spans="1:35" ht="19.05" customHeight="1" x14ac:dyDescent="0.35">
      <c r="A45" s="373" t="s">
        <v>429</v>
      </c>
      <c r="B45" s="333"/>
      <c r="C45" s="347"/>
      <c r="D45" s="341"/>
      <c r="E45" s="339"/>
      <c r="F45" s="339"/>
      <c r="G45" s="333"/>
      <c r="H45" s="340"/>
      <c r="I45" s="340"/>
      <c r="J45" s="340"/>
      <c r="K45" s="333"/>
      <c r="L45" s="333"/>
      <c r="M45" s="333"/>
      <c r="N45" s="360"/>
      <c r="O45" s="20"/>
      <c r="P45" s="20"/>
      <c r="Q45" s="20"/>
      <c r="R45" s="20"/>
      <c r="S45" s="20"/>
      <c r="T45" s="20"/>
      <c r="U45" s="20"/>
      <c r="V45" s="20"/>
      <c r="W45" s="20"/>
      <c r="X45" s="20"/>
      <c r="Y45" s="20"/>
      <c r="Z45" s="20"/>
      <c r="AA45" s="20"/>
      <c r="AB45" s="20"/>
      <c r="AC45" s="20"/>
      <c r="AD45" s="20"/>
      <c r="AE45" s="20"/>
      <c r="AF45" s="20"/>
      <c r="AG45" s="20"/>
      <c r="AH45" s="20"/>
      <c r="AI45" s="20"/>
    </row>
    <row r="46" spans="1:35" ht="23.1" customHeight="1" x14ac:dyDescent="0.3">
      <c r="A46" s="358"/>
      <c r="B46" s="333"/>
      <c r="C46" s="347"/>
      <c r="D46" s="349" t="s">
        <v>430</v>
      </c>
      <c r="E46" s="350"/>
      <c r="F46" s="350"/>
      <c r="G46" s="349"/>
      <c r="H46" s="349" t="s">
        <v>431</v>
      </c>
      <c r="I46" s="333"/>
      <c r="J46" s="333"/>
      <c r="K46" s="333"/>
      <c r="L46" s="486" t="s">
        <v>739</v>
      </c>
      <c r="M46" s="486"/>
      <c r="N46" s="487"/>
      <c r="O46" s="20"/>
      <c r="P46" s="20"/>
      <c r="Q46" s="20"/>
      <c r="R46" s="20"/>
      <c r="S46" s="20"/>
      <c r="T46" s="20"/>
      <c r="U46" s="20"/>
      <c r="V46" s="20"/>
      <c r="W46" s="20"/>
      <c r="X46" s="20"/>
      <c r="Y46" s="20"/>
      <c r="Z46" s="20"/>
      <c r="AA46" s="20"/>
      <c r="AB46" s="20"/>
      <c r="AC46" s="20"/>
      <c r="AD46" s="20"/>
      <c r="AE46" s="20"/>
      <c r="AF46" s="20"/>
      <c r="AG46" s="20"/>
      <c r="AH46" s="20"/>
      <c r="AI46" s="20"/>
    </row>
    <row r="47" spans="1:35" ht="15.6" x14ac:dyDescent="0.3">
      <c r="A47" s="358"/>
      <c r="B47" s="333"/>
      <c r="C47" s="347"/>
      <c r="D47" s="333"/>
      <c r="E47" s="342" t="s">
        <v>323</v>
      </c>
      <c r="F47" s="343" t="s">
        <v>206</v>
      </c>
      <c r="G47" s="352"/>
      <c r="H47" s="500" t="s">
        <v>323</v>
      </c>
      <c r="I47" s="500"/>
      <c r="J47" s="343" t="s">
        <v>206</v>
      </c>
      <c r="K47" s="333"/>
      <c r="L47" s="333"/>
      <c r="M47" s="334">
        <v>0.1</v>
      </c>
      <c r="N47" s="364"/>
      <c r="O47" s="20"/>
      <c r="P47" s="20"/>
      <c r="Q47" s="20"/>
      <c r="R47" s="20" t="str">
        <f>IF(F47="Other_specify",F48,F47)</f>
        <v>Malaria</v>
      </c>
      <c r="S47" s="20" t="str">
        <f>IF(J47="Other_specify",J48,J47)</f>
        <v>Malaria</v>
      </c>
      <c r="T47" s="20"/>
      <c r="U47" s="20"/>
      <c r="V47" s="322">
        <f>IF(M47="Other_specify",N47,M47)</f>
        <v>0.1</v>
      </c>
      <c r="W47" s="20"/>
      <c r="X47" s="20"/>
      <c r="Y47" s="20"/>
      <c r="Z47" s="20"/>
      <c r="AA47" s="20"/>
      <c r="AB47" s="20"/>
      <c r="AC47" s="20"/>
      <c r="AD47" s="20"/>
      <c r="AE47" s="20"/>
      <c r="AF47" s="20"/>
      <c r="AG47" s="20"/>
      <c r="AH47" s="20"/>
      <c r="AI47" s="20"/>
    </row>
    <row r="48" spans="1:35" ht="15.6" x14ac:dyDescent="0.3">
      <c r="A48" s="358"/>
      <c r="B48" s="333"/>
      <c r="C48" s="333"/>
      <c r="D48" s="333"/>
      <c r="E48" s="365" t="s">
        <v>104</v>
      </c>
      <c r="F48" s="336"/>
      <c r="G48" s="352"/>
      <c r="H48" s="333"/>
      <c r="I48" s="365" t="s">
        <v>104</v>
      </c>
      <c r="J48" s="336"/>
      <c r="K48" s="333"/>
      <c r="L48" s="333"/>
      <c r="M48" s="348"/>
      <c r="N48" s="360"/>
      <c r="O48" s="20"/>
      <c r="P48" s="20"/>
      <c r="Q48" s="20"/>
      <c r="R48" s="20"/>
      <c r="S48" s="20"/>
      <c r="T48" s="20"/>
      <c r="U48" s="20"/>
      <c r="V48" s="20"/>
      <c r="W48" s="20"/>
      <c r="X48" s="20"/>
      <c r="Y48" s="20"/>
      <c r="Z48" s="20"/>
      <c r="AA48" s="20"/>
      <c r="AB48" s="20"/>
      <c r="AC48" s="20"/>
      <c r="AD48" s="20"/>
      <c r="AE48" s="20"/>
      <c r="AF48" s="20"/>
      <c r="AG48" s="20"/>
      <c r="AH48" s="20"/>
      <c r="AI48" s="20"/>
    </row>
    <row r="49" spans="1:35" ht="15.6" x14ac:dyDescent="0.3">
      <c r="A49" s="358"/>
      <c r="B49" s="333"/>
      <c r="C49" s="333"/>
      <c r="D49" s="333"/>
      <c r="E49" s="341" t="s">
        <v>411</v>
      </c>
      <c r="F49" s="351" t="s">
        <v>5</v>
      </c>
      <c r="G49" s="333"/>
      <c r="H49" s="333"/>
      <c r="I49" s="341" t="s">
        <v>420</v>
      </c>
      <c r="J49" s="351" t="s">
        <v>362</v>
      </c>
      <c r="K49" s="333"/>
      <c r="L49" s="333"/>
      <c r="M49" s="333"/>
      <c r="N49" s="360"/>
      <c r="O49" s="20"/>
      <c r="P49" s="20"/>
      <c r="Q49" s="20"/>
      <c r="R49" s="20" t="str">
        <f>IF(F49="Other_specify",F50,F49)</f>
        <v>Unique ID</v>
      </c>
      <c r="S49" s="20" t="str">
        <f>IF(J49="Other_specify",J50,J49)</f>
        <v>Malaria case register</v>
      </c>
      <c r="T49" s="20"/>
      <c r="U49" s="20"/>
      <c r="V49" s="20"/>
      <c r="W49" s="20"/>
      <c r="X49" s="20"/>
      <c r="Y49" s="20"/>
      <c r="Z49" s="20"/>
      <c r="AA49" s="20"/>
      <c r="AB49" s="20"/>
      <c r="AC49" s="20"/>
      <c r="AD49" s="20"/>
      <c r="AE49" s="20"/>
      <c r="AF49" s="20"/>
      <c r="AG49" s="20"/>
      <c r="AH49" s="20"/>
      <c r="AI49" s="20"/>
    </row>
    <row r="50" spans="1:35" ht="15.6" x14ac:dyDescent="0.3">
      <c r="A50" s="358"/>
      <c r="B50" s="333"/>
      <c r="C50" s="333"/>
      <c r="D50" s="333"/>
      <c r="E50" s="371" t="s">
        <v>104</v>
      </c>
      <c r="F50" s="335"/>
      <c r="G50" s="333"/>
      <c r="H50" s="333"/>
      <c r="I50" s="365" t="s">
        <v>104</v>
      </c>
      <c r="J50" s="335"/>
      <c r="K50" s="333"/>
      <c r="L50" s="333"/>
      <c r="M50" s="333"/>
      <c r="N50" s="360"/>
      <c r="O50" s="20"/>
      <c r="P50" s="20"/>
      <c r="Q50" s="20"/>
      <c r="R50" s="20"/>
      <c r="S50" s="20"/>
      <c r="T50" s="20"/>
      <c r="U50" s="20"/>
      <c r="V50" s="20"/>
      <c r="W50" s="20"/>
      <c r="X50" s="20"/>
      <c r="Y50" s="20"/>
      <c r="Z50" s="20"/>
      <c r="AA50" s="20"/>
      <c r="AB50" s="20"/>
      <c r="AC50" s="20"/>
      <c r="AD50" s="20"/>
      <c r="AE50" s="20"/>
      <c r="AF50" s="20"/>
      <c r="AG50" s="20"/>
      <c r="AH50" s="20"/>
      <c r="AI50" s="20"/>
    </row>
    <row r="51" spans="1:35" ht="15.6" x14ac:dyDescent="0.3">
      <c r="A51" s="358"/>
      <c r="B51" s="333"/>
      <c r="C51" s="333"/>
      <c r="D51" s="333"/>
      <c r="E51" s="341" t="s">
        <v>412</v>
      </c>
      <c r="F51" s="351" t="s">
        <v>50</v>
      </c>
      <c r="G51" s="333"/>
      <c r="H51" s="333"/>
      <c r="I51" s="341" t="s">
        <v>421</v>
      </c>
      <c r="J51" s="351" t="s">
        <v>340</v>
      </c>
      <c r="K51" s="333"/>
      <c r="L51" s="333"/>
      <c r="M51" s="333"/>
      <c r="N51" s="360"/>
      <c r="O51" s="20"/>
      <c r="P51" s="20"/>
      <c r="Q51" s="20"/>
      <c r="R51" s="20" t="str">
        <f>IF(F51="Other_specify",F52,F51)</f>
        <v xml:space="preserve">Visit date </v>
      </c>
      <c r="S51" s="20" t="str">
        <f>IF(J51="Other_specify",J52,J51)</f>
        <v>Monthly report</v>
      </c>
      <c r="T51" s="20"/>
      <c r="U51" s="20"/>
      <c r="V51" s="20"/>
      <c r="W51" s="20"/>
      <c r="X51" s="20"/>
      <c r="Y51" s="20"/>
      <c r="Z51" s="20"/>
      <c r="AA51" s="20"/>
      <c r="AB51" s="20"/>
      <c r="AC51" s="20"/>
      <c r="AD51" s="20"/>
      <c r="AE51" s="20"/>
      <c r="AF51" s="20"/>
      <c r="AG51" s="20"/>
      <c r="AH51" s="20"/>
      <c r="AI51" s="20"/>
    </row>
    <row r="52" spans="1:35" ht="15.6" x14ac:dyDescent="0.3">
      <c r="A52" s="358"/>
      <c r="B52" s="333"/>
      <c r="C52" s="333"/>
      <c r="D52" s="333"/>
      <c r="E52" s="371" t="s">
        <v>104</v>
      </c>
      <c r="F52" s="335"/>
      <c r="G52" s="333"/>
      <c r="H52" s="333"/>
      <c r="I52" s="365" t="s">
        <v>104</v>
      </c>
      <c r="J52" s="335"/>
      <c r="K52" s="333"/>
      <c r="L52" s="333"/>
      <c r="M52" s="333"/>
      <c r="N52" s="360"/>
      <c r="O52" s="20"/>
      <c r="P52" s="20"/>
      <c r="Q52" s="20"/>
      <c r="R52" s="20"/>
      <c r="S52" s="20"/>
      <c r="T52" s="20"/>
      <c r="U52" s="20"/>
      <c r="V52" s="20"/>
      <c r="W52" s="20"/>
      <c r="X52" s="20"/>
      <c r="Y52" s="20"/>
      <c r="Z52" s="20"/>
      <c r="AA52" s="20"/>
      <c r="AB52" s="20"/>
      <c r="AC52" s="20"/>
      <c r="AD52" s="20"/>
      <c r="AE52" s="20"/>
      <c r="AF52" s="20"/>
      <c r="AG52" s="20"/>
      <c r="AH52" s="20"/>
      <c r="AI52" s="20"/>
    </row>
    <row r="53" spans="1:35" ht="15.6" x14ac:dyDescent="0.3">
      <c r="A53" s="358"/>
      <c r="B53" s="333"/>
      <c r="C53" s="333"/>
      <c r="D53" s="333"/>
      <c r="E53" s="341" t="s">
        <v>413</v>
      </c>
      <c r="F53" s="351" t="s">
        <v>8</v>
      </c>
      <c r="G53" s="333"/>
      <c r="H53" s="333"/>
      <c r="I53" s="341" t="s">
        <v>422</v>
      </c>
      <c r="J53" s="351" t="s">
        <v>363</v>
      </c>
      <c r="K53" s="333"/>
      <c r="L53" s="333"/>
      <c r="M53" s="333"/>
      <c r="N53" s="360"/>
      <c r="O53" s="20"/>
      <c r="P53" s="20"/>
      <c r="Q53" s="20"/>
      <c r="R53" s="20" t="str">
        <f>IF(F53="Other_specify",F54,F53)</f>
        <v>Client name</v>
      </c>
      <c r="S53" s="20" t="str">
        <f>IF(J53="Other_specify",J54,J53)</f>
        <v>Pharmacy dispensation log</v>
      </c>
      <c r="T53" s="20"/>
      <c r="U53" s="20"/>
      <c r="V53" s="20"/>
      <c r="W53" s="20"/>
      <c r="X53" s="20"/>
      <c r="Y53" s="20"/>
      <c r="Z53" s="20"/>
      <c r="AA53" s="20"/>
      <c r="AB53" s="20"/>
      <c r="AC53" s="20"/>
      <c r="AD53" s="20"/>
      <c r="AE53" s="20"/>
      <c r="AF53" s="20"/>
      <c r="AG53" s="20"/>
      <c r="AH53" s="20"/>
      <c r="AI53" s="20"/>
    </row>
    <row r="54" spans="1:35" ht="15.6" x14ac:dyDescent="0.3">
      <c r="A54" s="358"/>
      <c r="B54" s="333"/>
      <c r="C54" s="333"/>
      <c r="D54" s="333"/>
      <c r="E54" s="371" t="s">
        <v>104</v>
      </c>
      <c r="F54" s="335"/>
      <c r="G54" s="333"/>
      <c r="H54" s="333"/>
      <c r="I54" s="365" t="s">
        <v>104</v>
      </c>
      <c r="J54" s="335"/>
      <c r="K54" s="333"/>
      <c r="L54" s="333"/>
      <c r="M54" s="333"/>
      <c r="N54" s="360"/>
      <c r="O54" s="20"/>
      <c r="P54" s="20"/>
      <c r="Q54" s="20"/>
      <c r="R54" s="20"/>
      <c r="S54" s="20"/>
      <c r="T54" s="20"/>
      <c r="U54" s="20"/>
      <c r="V54" s="20"/>
      <c r="W54" s="20"/>
      <c r="X54" s="20"/>
      <c r="Y54" s="20"/>
      <c r="Z54" s="20"/>
      <c r="AA54" s="20"/>
      <c r="AB54" s="20"/>
      <c r="AC54" s="20"/>
      <c r="AD54" s="20"/>
      <c r="AE54" s="20"/>
      <c r="AF54" s="20"/>
      <c r="AG54" s="20"/>
      <c r="AH54" s="20"/>
      <c r="AI54" s="20"/>
    </row>
    <row r="55" spans="1:35" ht="15.6" x14ac:dyDescent="0.3">
      <c r="A55" s="358"/>
      <c r="B55" s="333"/>
      <c r="C55" s="333"/>
      <c r="D55" s="333"/>
      <c r="E55" s="341" t="s">
        <v>414</v>
      </c>
      <c r="F55" s="351" t="s">
        <v>10</v>
      </c>
      <c r="G55" s="333"/>
      <c r="H55" s="333"/>
      <c r="I55" s="341" t="s">
        <v>423</v>
      </c>
      <c r="J55" s="351" t="s">
        <v>364</v>
      </c>
      <c r="K55" s="333"/>
      <c r="L55" s="333"/>
      <c r="M55" s="333"/>
      <c r="N55" s="360"/>
      <c r="O55" s="20"/>
      <c r="P55" s="20"/>
      <c r="Q55" s="20"/>
      <c r="R55" s="20" t="str">
        <f>IF(F55="Other_specify",F56,F55)</f>
        <v>Age</v>
      </c>
      <c r="S55" s="20" t="str">
        <f>IF(J55="Other_specify",J56,J55)</f>
        <v>ACT stock management log</v>
      </c>
      <c r="T55" s="20"/>
      <c r="U55" s="20"/>
      <c r="V55" s="20"/>
      <c r="W55" s="20"/>
      <c r="X55" s="20"/>
      <c r="Y55" s="20"/>
      <c r="Z55" s="20"/>
      <c r="AA55" s="20"/>
      <c r="AB55" s="20"/>
      <c r="AC55" s="20"/>
      <c r="AD55" s="20"/>
      <c r="AE55" s="20"/>
      <c r="AF55" s="20"/>
      <c r="AG55" s="20"/>
      <c r="AH55" s="20"/>
      <c r="AI55" s="20"/>
    </row>
    <row r="56" spans="1:35" ht="15.6" x14ac:dyDescent="0.3">
      <c r="A56" s="358"/>
      <c r="B56" s="333"/>
      <c r="C56" s="333"/>
      <c r="D56" s="333"/>
      <c r="E56" s="371" t="s">
        <v>104</v>
      </c>
      <c r="F56" s="335"/>
      <c r="G56" s="333"/>
      <c r="H56" s="333"/>
      <c r="I56" s="365" t="s">
        <v>104</v>
      </c>
      <c r="J56" s="335"/>
      <c r="K56" s="333"/>
      <c r="L56" s="333"/>
      <c r="M56" s="333"/>
      <c r="N56" s="360"/>
      <c r="O56" s="20"/>
      <c r="P56" s="20"/>
      <c r="Q56" s="20"/>
      <c r="R56" s="20"/>
      <c r="S56" s="20"/>
      <c r="T56" s="20"/>
      <c r="U56" s="20"/>
      <c r="V56" s="20"/>
      <c r="W56" s="20"/>
      <c r="X56" s="20"/>
      <c r="Y56" s="20"/>
      <c r="Z56" s="20"/>
      <c r="AA56" s="20"/>
      <c r="AB56" s="20"/>
      <c r="AC56" s="20"/>
      <c r="AD56" s="20"/>
      <c r="AE56" s="20"/>
      <c r="AF56" s="20"/>
      <c r="AG56" s="20"/>
      <c r="AH56" s="20"/>
      <c r="AI56" s="20"/>
    </row>
    <row r="57" spans="1:35" ht="15.6" x14ac:dyDescent="0.3">
      <c r="A57" s="358"/>
      <c r="B57" s="333"/>
      <c r="C57" s="333"/>
      <c r="D57" s="333"/>
      <c r="E57" s="341" t="s">
        <v>415</v>
      </c>
      <c r="F57" s="351" t="s">
        <v>12</v>
      </c>
      <c r="G57" s="333"/>
      <c r="H57" s="333"/>
      <c r="I57" s="341" t="s">
        <v>424</v>
      </c>
      <c r="J57" s="351" t="s">
        <v>365</v>
      </c>
      <c r="K57" s="333"/>
      <c r="L57" s="333"/>
      <c r="M57" s="333"/>
      <c r="N57" s="360"/>
      <c r="O57" s="20"/>
      <c r="P57" s="20"/>
      <c r="Q57" s="20"/>
      <c r="R57" s="20" t="str">
        <f>IF(F57="Other_specify",F58,F57)</f>
        <v>Diagnosis (any type)</v>
      </c>
      <c r="S57" s="20" t="str">
        <f>IF(J57="Other_specify",J58,J57)</f>
        <v>Malaria surveillance reports</v>
      </c>
      <c r="T57" s="20"/>
      <c r="U57" s="20"/>
      <c r="V57" s="20"/>
      <c r="W57" s="20"/>
      <c r="X57" s="20"/>
      <c r="Y57" s="20"/>
      <c r="Z57" s="20"/>
      <c r="AA57" s="20"/>
      <c r="AB57" s="20"/>
      <c r="AC57" s="20"/>
      <c r="AD57" s="20"/>
      <c r="AE57" s="20"/>
      <c r="AF57" s="20"/>
      <c r="AG57" s="20"/>
      <c r="AH57" s="20"/>
      <c r="AI57" s="20"/>
    </row>
    <row r="58" spans="1:35" ht="15.6" x14ac:dyDescent="0.3">
      <c r="A58" s="358"/>
      <c r="B58" s="333"/>
      <c r="C58" s="333"/>
      <c r="D58" s="333"/>
      <c r="E58" s="371" t="s">
        <v>104</v>
      </c>
      <c r="F58" s="335"/>
      <c r="G58" s="333"/>
      <c r="H58" s="333"/>
      <c r="I58" s="365" t="s">
        <v>104</v>
      </c>
      <c r="J58" s="335"/>
      <c r="K58" s="333"/>
      <c r="L58" s="333"/>
      <c r="M58" s="333"/>
      <c r="N58" s="360"/>
      <c r="O58" s="20"/>
      <c r="P58" s="20"/>
      <c r="Q58" s="20"/>
      <c r="R58" s="20"/>
      <c r="S58" s="20"/>
      <c r="T58" s="20"/>
      <c r="U58" s="20"/>
      <c r="V58" s="20"/>
      <c r="W58" s="20"/>
      <c r="X58" s="20"/>
      <c r="Y58" s="20"/>
      <c r="Z58" s="20"/>
      <c r="AA58" s="20"/>
      <c r="AB58" s="20"/>
      <c r="AC58" s="20"/>
      <c r="AD58" s="20"/>
      <c r="AE58" s="20"/>
      <c r="AF58" s="20"/>
      <c r="AG58" s="20"/>
      <c r="AH58" s="20"/>
      <c r="AI58" s="20"/>
    </row>
    <row r="59" spans="1:35" ht="15.6" x14ac:dyDescent="0.3">
      <c r="A59" s="358"/>
      <c r="B59" s="333"/>
      <c r="C59" s="333"/>
      <c r="D59" s="333"/>
      <c r="E59" s="341" t="s">
        <v>416</v>
      </c>
      <c r="F59" s="351" t="s">
        <v>14</v>
      </c>
      <c r="G59" s="333"/>
      <c r="H59" s="333"/>
      <c r="I59" s="341" t="s">
        <v>425</v>
      </c>
      <c r="J59" s="351" t="s">
        <v>370</v>
      </c>
      <c r="K59" s="333"/>
      <c r="L59" s="333"/>
      <c r="M59" s="333"/>
      <c r="N59" s="360"/>
      <c r="O59" s="20"/>
      <c r="P59" s="20"/>
      <c r="Q59" s="20"/>
      <c r="R59" s="20" t="str">
        <f>IF(F59="Other_specify",F60,F59)</f>
        <v>Treatment with ACT</v>
      </c>
      <c r="S59" s="20" t="str">
        <f>IF(J59="Other_specify",J60,J59)</f>
        <v>Client held record</v>
      </c>
      <c r="T59" s="20"/>
      <c r="U59" s="20"/>
      <c r="V59" s="20"/>
      <c r="W59" s="20"/>
      <c r="X59" s="20"/>
      <c r="Y59" s="20"/>
      <c r="Z59" s="20"/>
      <c r="AA59" s="20"/>
      <c r="AB59" s="20"/>
      <c r="AC59" s="20"/>
      <c r="AD59" s="20"/>
      <c r="AE59" s="20"/>
      <c r="AF59" s="20"/>
      <c r="AG59" s="20"/>
      <c r="AH59" s="20"/>
      <c r="AI59" s="20"/>
    </row>
    <row r="60" spans="1:35" ht="15.6" x14ac:dyDescent="0.3">
      <c r="A60" s="358"/>
      <c r="B60" s="333"/>
      <c r="C60" s="333"/>
      <c r="D60" s="333"/>
      <c r="E60" s="371" t="s">
        <v>104</v>
      </c>
      <c r="F60" s="335"/>
      <c r="G60" s="333"/>
      <c r="H60" s="333"/>
      <c r="I60" s="365" t="s">
        <v>104</v>
      </c>
      <c r="J60" s="335"/>
      <c r="K60" s="333"/>
      <c r="L60" s="333"/>
      <c r="M60" s="333"/>
      <c r="N60" s="360"/>
      <c r="O60" s="20"/>
      <c r="P60" s="20"/>
      <c r="Q60" s="20"/>
      <c r="R60" s="20"/>
      <c r="S60" s="20"/>
      <c r="T60" s="20"/>
      <c r="U60" s="20"/>
      <c r="V60" s="20"/>
      <c r="W60" s="20"/>
      <c r="X60" s="20"/>
      <c r="Y60" s="20"/>
      <c r="Z60" s="20"/>
      <c r="AA60" s="20"/>
      <c r="AB60" s="20"/>
      <c r="AC60" s="20"/>
      <c r="AD60" s="20"/>
      <c r="AE60" s="20"/>
      <c r="AF60" s="20"/>
      <c r="AG60" s="20"/>
      <c r="AH60" s="20"/>
      <c r="AI60" s="20"/>
    </row>
    <row r="61" spans="1:35" ht="15.6" x14ac:dyDescent="0.3">
      <c r="A61" s="358"/>
      <c r="B61" s="333"/>
      <c r="C61" s="333"/>
      <c r="D61" s="333"/>
      <c r="E61" s="333"/>
      <c r="F61" s="333"/>
      <c r="G61" s="333"/>
      <c r="H61" s="333"/>
      <c r="I61" s="341" t="s">
        <v>426</v>
      </c>
      <c r="J61" s="351" t="s">
        <v>827</v>
      </c>
      <c r="K61" s="333"/>
      <c r="L61" s="333"/>
      <c r="M61" s="333"/>
      <c r="N61" s="360"/>
      <c r="O61" s="20"/>
      <c r="P61" s="20"/>
      <c r="Q61" s="20"/>
      <c r="R61" s="20">
        <f>IF(F61="Other_specify",F62,F61)</f>
        <v>0</v>
      </c>
      <c r="S61" s="20" t="str">
        <f>IF(J61="Other_specify",J62,J61)</f>
        <v>Bed nets stock management logs</v>
      </c>
      <c r="T61" s="20"/>
      <c r="U61" s="20"/>
      <c r="V61" s="20"/>
      <c r="W61" s="20"/>
      <c r="X61" s="20"/>
      <c r="Y61" s="20"/>
      <c r="Z61" s="20"/>
      <c r="AA61" s="20"/>
      <c r="AB61" s="20"/>
      <c r="AC61" s="20"/>
      <c r="AD61" s="20"/>
      <c r="AE61" s="20"/>
      <c r="AF61" s="20"/>
      <c r="AG61" s="20"/>
      <c r="AH61" s="20"/>
      <c r="AI61" s="20"/>
    </row>
    <row r="62" spans="1:35" ht="15.6" x14ac:dyDescent="0.3">
      <c r="A62" s="358"/>
      <c r="B62" s="333"/>
      <c r="C62" s="333"/>
      <c r="D62" s="333"/>
      <c r="E62" s="333"/>
      <c r="F62" s="333"/>
      <c r="G62" s="333"/>
      <c r="H62" s="333"/>
      <c r="I62" s="365" t="s">
        <v>104</v>
      </c>
      <c r="J62" s="353"/>
      <c r="K62" s="333"/>
      <c r="L62" s="333"/>
      <c r="M62" s="333"/>
      <c r="N62" s="360"/>
      <c r="O62" s="20"/>
      <c r="P62" s="20"/>
      <c r="Q62" s="20"/>
      <c r="R62" s="20"/>
      <c r="S62" s="20"/>
      <c r="T62" s="20"/>
      <c r="U62" s="20"/>
      <c r="V62" s="20"/>
      <c r="W62" s="20"/>
      <c r="X62" s="20"/>
      <c r="Y62" s="20"/>
      <c r="Z62" s="20"/>
      <c r="AA62" s="20"/>
      <c r="AB62" s="20"/>
      <c r="AC62" s="20"/>
      <c r="AD62" s="20"/>
      <c r="AE62" s="20"/>
      <c r="AF62" s="20"/>
      <c r="AG62" s="20"/>
      <c r="AH62" s="20"/>
      <c r="AI62" s="20"/>
    </row>
    <row r="63" spans="1:35" x14ac:dyDescent="0.3">
      <c r="A63" s="79"/>
      <c r="B63" s="46"/>
      <c r="C63" s="46"/>
      <c r="D63" s="46"/>
      <c r="E63" s="46"/>
      <c r="F63" s="46"/>
      <c r="G63" s="46"/>
      <c r="H63" s="46"/>
      <c r="I63" s="46"/>
      <c r="J63" s="46"/>
      <c r="K63" s="46"/>
      <c r="L63" s="46"/>
      <c r="M63" s="46"/>
      <c r="N63" s="80"/>
      <c r="O63" s="20"/>
      <c r="P63" s="20"/>
      <c r="Q63" s="20"/>
      <c r="R63" s="20"/>
      <c r="S63" s="20"/>
      <c r="T63" s="20"/>
      <c r="U63" s="20"/>
      <c r="V63" s="20"/>
      <c r="W63" s="20"/>
      <c r="X63" s="20"/>
      <c r="Y63" s="20"/>
      <c r="Z63" s="20"/>
      <c r="AA63" s="20"/>
      <c r="AB63" s="20"/>
      <c r="AC63" s="20"/>
      <c r="AD63" s="20"/>
      <c r="AE63" s="20"/>
      <c r="AF63" s="20"/>
      <c r="AG63" s="20"/>
      <c r="AH63" s="20"/>
      <c r="AI63" s="20"/>
    </row>
    <row r="64" spans="1:35" ht="15" thickBot="1" x14ac:dyDescent="0.35">
      <c r="A64" s="81"/>
      <c r="B64" s="82"/>
      <c r="C64" s="82"/>
      <c r="D64" s="82"/>
      <c r="E64" s="82"/>
      <c r="F64" s="82"/>
      <c r="G64" s="82"/>
      <c r="H64" s="82"/>
      <c r="I64" s="82"/>
      <c r="J64" s="82"/>
      <c r="K64" s="82"/>
      <c r="L64" s="82"/>
      <c r="M64" s="82"/>
      <c r="N64" s="83"/>
      <c r="O64" s="20"/>
      <c r="P64" s="20"/>
      <c r="Q64" s="20"/>
      <c r="R64" s="20"/>
      <c r="S64" s="20"/>
      <c r="T64" s="20"/>
      <c r="U64" s="20"/>
      <c r="V64" s="20"/>
      <c r="W64" s="20"/>
      <c r="X64" s="20"/>
      <c r="Y64" s="20"/>
      <c r="Z64" s="20"/>
      <c r="AA64" s="20"/>
      <c r="AB64" s="20"/>
      <c r="AC64" s="20"/>
      <c r="AD64" s="20"/>
      <c r="AE64" s="20"/>
      <c r="AF64" s="20"/>
      <c r="AG64" s="20"/>
      <c r="AH64" s="20"/>
      <c r="AI64" s="20"/>
    </row>
    <row r="65" spans="1:35" x14ac:dyDescent="0.3">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row>
    <row r="66" spans="1:35" x14ac:dyDescent="0.3">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row>
    <row r="67" spans="1:35" x14ac:dyDescent="0.3">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row>
    <row r="68" spans="1:35" x14ac:dyDescent="0.3">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row>
    <row r="69" spans="1:35" x14ac:dyDescent="0.3">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row>
    <row r="70" spans="1:35" x14ac:dyDescent="0.3">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row>
    <row r="71" spans="1:35" x14ac:dyDescent="0.3">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row>
    <row r="72" spans="1:35" x14ac:dyDescent="0.3">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row>
    <row r="73" spans="1:35" x14ac:dyDescent="0.3">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row>
    <row r="74" spans="1:35" x14ac:dyDescent="0.3">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row>
    <row r="75" spans="1:35" x14ac:dyDescent="0.3">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row>
    <row r="76" spans="1:35" x14ac:dyDescent="0.3">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row>
    <row r="77" spans="1:35" x14ac:dyDescent="0.3">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row>
    <row r="78" spans="1:35" x14ac:dyDescent="0.3">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row>
    <row r="79" spans="1:35" x14ac:dyDescent="0.3">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row>
    <row r="80" spans="1:35" x14ac:dyDescent="0.3">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row>
    <row r="81" spans="1:35" x14ac:dyDescent="0.3">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row>
    <row r="82" spans="1:35" x14ac:dyDescent="0.3">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row>
    <row r="83" spans="1:35" x14ac:dyDescent="0.3">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row>
    <row r="84" spans="1:35" x14ac:dyDescent="0.3">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row>
    <row r="85" spans="1:35" x14ac:dyDescent="0.3">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row>
    <row r="86" spans="1:35" x14ac:dyDescent="0.3">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row>
    <row r="87" spans="1:35" x14ac:dyDescent="0.3">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row>
    <row r="88" spans="1:35" x14ac:dyDescent="0.3">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row>
    <row r="89" spans="1:35" x14ac:dyDescent="0.3">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row>
    <row r="90" spans="1:35" x14ac:dyDescent="0.3">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row>
    <row r="91" spans="1:35" x14ac:dyDescent="0.3">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row>
    <row r="92" spans="1:35" x14ac:dyDescent="0.3">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row>
    <row r="93" spans="1:35" x14ac:dyDescent="0.3">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row>
    <row r="94" spans="1:35" x14ac:dyDescent="0.3">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0"/>
      <c r="AI94" s="20"/>
    </row>
    <row r="95" spans="1:35" x14ac:dyDescent="0.3">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0"/>
      <c r="AI95" s="20"/>
    </row>
    <row r="96" spans="1:35" x14ac:dyDescent="0.3">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c r="AH96" s="20"/>
      <c r="AI96" s="20"/>
    </row>
    <row r="97" spans="1:35" x14ac:dyDescent="0.3">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0"/>
      <c r="AI97" s="20"/>
    </row>
    <row r="98" spans="1:35" x14ac:dyDescent="0.3">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row>
    <row r="99" spans="1:35" x14ac:dyDescent="0.3">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c r="AA99" s="20"/>
      <c r="AB99" s="20"/>
      <c r="AC99" s="20"/>
      <c r="AD99" s="20"/>
      <c r="AE99" s="20"/>
      <c r="AF99" s="20"/>
      <c r="AG99" s="20"/>
      <c r="AH99" s="20"/>
      <c r="AI99" s="20"/>
    </row>
    <row r="100" spans="1:35" x14ac:dyDescent="0.3">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row>
    <row r="101" spans="1:35" x14ac:dyDescent="0.3">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row>
    <row r="102" spans="1:35" x14ac:dyDescent="0.3">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row>
    <row r="103" spans="1:35" x14ac:dyDescent="0.3">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row>
    <row r="104" spans="1:35" x14ac:dyDescent="0.3">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row>
    <row r="105" spans="1:35" x14ac:dyDescent="0.3">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row>
    <row r="106" spans="1:35" x14ac:dyDescent="0.3">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row>
    <row r="107" spans="1:35" x14ac:dyDescent="0.3">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row>
    <row r="108" spans="1:35" x14ac:dyDescent="0.3">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row>
    <row r="109" spans="1:35" x14ac:dyDescent="0.3">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row>
    <row r="110" spans="1:35" x14ac:dyDescent="0.3">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row>
    <row r="111" spans="1:35" x14ac:dyDescent="0.3">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row>
  </sheetData>
  <mergeCells count="54">
    <mergeCell ref="B38:C38"/>
    <mergeCell ref="E31:F31"/>
    <mergeCell ref="E35:F35"/>
    <mergeCell ref="H31:J31"/>
    <mergeCell ref="E32:F32"/>
    <mergeCell ref="H32:J32"/>
    <mergeCell ref="E34:F34"/>
    <mergeCell ref="B31:C31"/>
    <mergeCell ref="B32:C32"/>
    <mergeCell ref="B34:C34"/>
    <mergeCell ref="B35:C35"/>
    <mergeCell ref="B37:C37"/>
    <mergeCell ref="E23:F23"/>
    <mergeCell ref="E26:F26"/>
    <mergeCell ref="H26:J26"/>
    <mergeCell ref="H23:J23"/>
    <mergeCell ref="H22:J22"/>
    <mergeCell ref="H19:J19"/>
    <mergeCell ref="E13:F13"/>
    <mergeCell ref="E16:F16"/>
    <mergeCell ref="E19:F19"/>
    <mergeCell ref="E22:F22"/>
    <mergeCell ref="B8:M9"/>
    <mergeCell ref="H47:I47"/>
    <mergeCell ref="L28:M28"/>
    <mergeCell ref="E28:G28"/>
    <mergeCell ref="H28:I28"/>
    <mergeCell ref="J28:K28"/>
    <mergeCell ref="E37:F37"/>
    <mergeCell ref="H37:J37"/>
    <mergeCell ref="E38:F38"/>
    <mergeCell ref="H38:J38"/>
    <mergeCell ref="L46:N46"/>
    <mergeCell ref="H34:J34"/>
    <mergeCell ref="H35:J35"/>
    <mergeCell ref="B42:C42"/>
    <mergeCell ref="E42:F42"/>
    <mergeCell ref="B43:C43"/>
    <mergeCell ref="E43:F43"/>
    <mergeCell ref="L12:N12"/>
    <mergeCell ref="L40:N40"/>
    <mergeCell ref="L30:N30"/>
    <mergeCell ref="L41:N41"/>
    <mergeCell ref="L36:N36"/>
    <mergeCell ref="E25:F25"/>
    <mergeCell ref="H25:J25"/>
    <mergeCell ref="E14:F14"/>
    <mergeCell ref="E17:F17"/>
    <mergeCell ref="E20:F20"/>
    <mergeCell ref="H13:J13"/>
    <mergeCell ref="H14:J14"/>
    <mergeCell ref="H17:J17"/>
    <mergeCell ref="H20:J20"/>
    <mergeCell ref="H16:J16"/>
  </mergeCells>
  <conditionalFormatting sqref="H13">
    <cfRule type="expression" dxfId="530" priority="172">
      <formula>$H$13="Other_specify"</formula>
    </cfRule>
  </conditionalFormatting>
  <conditionalFormatting sqref="H14:J14">
    <cfRule type="expression" dxfId="529" priority="173">
      <formula>$H$13="Other_specify"</formula>
    </cfRule>
  </conditionalFormatting>
  <conditionalFormatting sqref="E14:F14">
    <cfRule type="expression" dxfId="528" priority="171">
      <formula>$E$13="Other_specify"</formula>
    </cfRule>
  </conditionalFormatting>
  <conditionalFormatting sqref="E13:F13">
    <cfRule type="expression" dxfId="527" priority="170">
      <formula>$E$13="Other_specify"</formula>
    </cfRule>
  </conditionalFormatting>
  <conditionalFormatting sqref="H16">
    <cfRule type="expression" dxfId="526" priority="167">
      <formula>$H$16="Other_specify"</formula>
    </cfRule>
  </conditionalFormatting>
  <conditionalFormatting sqref="H17:J17">
    <cfRule type="expression" dxfId="525" priority="168">
      <formula>$H$16="Other_specify"</formula>
    </cfRule>
  </conditionalFormatting>
  <conditionalFormatting sqref="E17:F17">
    <cfRule type="expression" dxfId="524" priority="166">
      <formula>$E$16="Other_specify"</formula>
    </cfRule>
  </conditionalFormatting>
  <conditionalFormatting sqref="E16:F16">
    <cfRule type="expression" dxfId="523" priority="165">
      <formula>$E$16="Other_specify"</formula>
    </cfRule>
  </conditionalFormatting>
  <conditionalFormatting sqref="H19">
    <cfRule type="expression" dxfId="522" priority="162">
      <formula>$H$19="Other_specify"</formula>
    </cfRule>
  </conditionalFormatting>
  <conditionalFormatting sqref="H20:J20">
    <cfRule type="expression" dxfId="521" priority="163">
      <formula>$H$19="Other_specify"</formula>
    </cfRule>
  </conditionalFormatting>
  <conditionalFormatting sqref="E20:F20">
    <cfRule type="expression" dxfId="520" priority="161">
      <formula>$E$19="Other_specify"</formula>
    </cfRule>
  </conditionalFormatting>
  <conditionalFormatting sqref="E19:F19">
    <cfRule type="expression" dxfId="519" priority="160">
      <formula>$E$19="Other_specify"</formula>
    </cfRule>
  </conditionalFormatting>
  <conditionalFormatting sqref="H22">
    <cfRule type="expression" dxfId="518" priority="157">
      <formula>$H$22="Other_specify"</formula>
    </cfRule>
  </conditionalFormatting>
  <conditionalFormatting sqref="H23:J23">
    <cfRule type="expression" dxfId="517" priority="158">
      <formula>$H$22="Other_specify"</formula>
    </cfRule>
  </conditionalFormatting>
  <conditionalFormatting sqref="E23:F23">
    <cfRule type="expression" dxfId="516" priority="156">
      <formula>$E$22="Other_specify"</formula>
    </cfRule>
  </conditionalFormatting>
  <conditionalFormatting sqref="E22:F22">
    <cfRule type="expression" dxfId="515" priority="155">
      <formula>$E$22="Other_specify"</formula>
    </cfRule>
  </conditionalFormatting>
  <conditionalFormatting sqref="H25">
    <cfRule type="expression" dxfId="514" priority="152">
      <formula>$H$25="Other_specify"</formula>
    </cfRule>
  </conditionalFormatting>
  <conditionalFormatting sqref="E26:F26">
    <cfRule type="expression" dxfId="513" priority="151">
      <formula>$E$25="Other_specify"</formula>
    </cfRule>
  </conditionalFormatting>
  <conditionalFormatting sqref="E25:F25">
    <cfRule type="expression" dxfId="512" priority="150">
      <formula>$E$25="Other_specify"</formula>
    </cfRule>
  </conditionalFormatting>
  <conditionalFormatting sqref="H26:J26">
    <cfRule type="expression" dxfId="511" priority="174">
      <formula>$H$25="Other_specify"</formula>
    </cfRule>
  </conditionalFormatting>
  <conditionalFormatting sqref="D14 D38:D39">
    <cfRule type="expression" dxfId="510" priority="149">
      <formula>$E13="Other_specify"</formula>
    </cfRule>
  </conditionalFormatting>
  <conditionalFormatting sqref="G14 G38:G39">
    <cfRule type="expression" dxfId="509" priority="144">
      <formula>$H13="Other_specify"</formula>
    </cfRule>
  </conditionalFormatting>
  <conditionalFormatting sqref="D17">
    <cfRule type="expression" dxfId="508" priority="143">
      <formula>$E16="Other_specify"</formula>
    </cfRule>
  </conditionalFormatting>
  <conditionalFormatting sqref="D20">
    <cfRule type="expression" dxfId="507" priority="142">
      <formula>$E19="Other_specify"</formula>
    </cfRule>
  </conditionalFormatting>
  <conditionalFormatting sqref="D23">
    <cfRule type="expression" dxfId="506" priority="141">
      <formula>$E22="Other_specify"</formula>
    </cfRule>
  </conditionalFormatting>
  <conditionalFormatting sqref="D26">
    <cfRule type="expression" dxfId="505" priority="140">
      <formula>$E25="Other_specify"</formula>
    </cfRule>
  </conditionalFormatting>
  <conditionalFormatting sqref="G17">
    <cfRule type="expression" dxfId="504" priority="139">
      <formula>$H16="Other_specify"</formula>
    </cfRule>
  </conditionalFormatting>
  <conditionalFormatting sqref="G20">
    <cfRule type="expression" dxfId="503" priority="138">
      <formula>$H19="Other_specify"</formula>
    </cfRule>
  </conditionalFormatting>
  <conditionalFormatting sqref="G23">
    <cfRule type="expression" dxfId="502" priority="137">
      <formula>$H22="Other_specify"</formula>
    </cfRule>
  </conditionalFormatting>
  <conditionalFormatting sqref="G26">
    <cfRule type="expression" dxfId="501" priority="136">
      <formula>$H25="Other_specify"</formula>
    </cfRule>
  </conditionalFormatting>
  <conditionalFormatting sqref="H31">
    <cfRule type="expression" dxfId="500" priority="134">
      <formula>$H$31="Other_specify"</formula>
    </cfRule>
  </conditionalFormatting>
  <conditionalFormatting sqref="H32:J32">
    <cfRule type="expression" dxfId="499" priority="135">
      <formula>$H$31="Other_specify"</formula>
    </cfRule>
  </conditionalFormatting>
  <conditionalFormatting sqref="E31:F31">
    <cfRule type="expression" dxfId="498" priority="132">
      <formula>$E$31="Other_specify"</formula>
    </cfRule>
  </conditionalFormatting>
  <conditionalFormatting sqref="H34">
    <cfRule type="expression" dxfId="497" priority="130">
      <formula>$H$34="Other_specify"</formula>
    </cfRule>
  </conditionalFormatting>
  <conditionalFormatting sqref="H35:J35">
    <cfRule type="expression" dxfId="496" priority="131">
      <formula>$H$34="Other_specify"</formula>
    </cfRule>
  </conditionalFormatting>
  <conditionalFormatting sqref="E35:F35">
    <cfRule type="expression" dxfId="495" priority="129">
      <formula>$E$34="Other_specify"</formula>
    </cfRule>
  </conditionalFormatting>
  <conditionalFormatting sqref="E34:F34">
    <cfRule type="expression" dxfId="494" priority="128">
      <formula>$E$34="Other_specify"</formula>
    </cfRule>
  </conditionalFormatting>
  <conditionalFormatting sqref="H37">
    <cfRule type="expression" dxfId="493" priority="126">
      <formula>$H$37="Other_specify"</formula>
    </cfRule>
  </conditionalFormatting>
  <conditionalFormatting sqref="H38:J44">
    <cfRule type="expression" dxfId="492" priority="127">
      <formula>$H$37="Other_specify"</formula>
    </cfRule>
  </conditionalFormatting>
  <conditionalFormatting sqref="E38:F40 E44:F44 F41">
    <cfRule type="expression" dxfId="491" priority="125">
      <formula>$E$37="Other_specify"</formula>
    </cfRule>
  </conditionalFormatting>
  <conditionalFormatting sqref="E37:F37">
    <cfRule type="expression" dxfId="490" priority="124">
      <formula>$E$37="Other_specify"</formula>
    </cfRule>
  </conditionalFormatting>
  <conditionalFormatting sqref="D32">
    <cfRule type="expression" dxfId="489" priority="123">
      <formula>$E31="Other_specify"</formula>
    </cfRule>
  </conditionalFormatting>
  <conditionalFormatting sqref="G32">
    <cfRule type="expression" dxfId="488" priority="122">
      <formula>$H31="Other_specify"</formula>
    </cfRule>
  </conditionalFormatting>
  <conditionalFormatting sqref="D35">
    <cfRule type="expression" dxfId="487" priority="121">
      <formula>$E34="Other_specify"</formula>
    </cfRule>
  </conditionalFormatting>
  <conditionalFormatting sqref="G35">
    <cfRule type="expression" dxfId="486" priority="119">
      <formula>$H34="Other_specify"</formula>
    </cfRule>
  </conditionalFormatting>
  <conditionalFormatting sqref="E32:F32">
    <cfRule type="expression" dxfId="485" priority="117">
      <formula>$E$31="Other_specify"</formula>
    </cfRule>
  </conditionalFormatting>
  <conditionalFormatting sqref="B31:C31">
    <cfRule type="expression" dxfId="484" priority="116">
      <formula>$B$31="Other_specify"</formula>
    </cfRule>
  </conditionalFormatting>
  <conditionalFormatting sqref="B32:C32">
    <cfRule type="expression" dxfId="483" priority="115">
      <formula>$B$31="Other_specify"</formula>
    </cfRule>
  </conditionalFormatting>
  <conditionalFormatting sqref="B35:C35">
    <cfRule type="expression" dxfId="482" priority="114">
      <formula>$B$34="Other_specify"</formula>
    </cfRule>
  </conditionalFormatting>
  <conditionalFormatting sqref="B34:C34">
    <cfRule type="expression" dxfId="481" priority="113">
      <formula>$B$34="Other_specify"</formula>
    </cfRule>
  </conditionalFormatting>
  <conditionalFormatting sqref="B38:C40 B44:C44">
    <cfRule type="expression" dxfId="480" priority="112">
      <formula>$B$37="Other_specify"</formula>
    </cfRule>
  </conditionalFormatting>
  <conditionalFormatting sqref="B37:C37">
    <cfRule type="expression" dxfId="479" priority="111">
      <formula>$B$37="Other_specify"</formula>
    </cfRule>
  </conditionalFormatting>
  <conditionalFormatting sqref="A32 A38:A39">
    <cfRule type="expression" dxfId="478" priority="110">
      <formula>$B31="Other_specify"</formula>
    </cfRule>
  </conditionalFormatting>
  <conditionalFormatting sqref="A35">
    <cfRule type="expression" dxfId="477" priority="108">
      <formula>$B34="Other_specify"</formula>
    </cfRule>
  </conditionalFormatting>
  <conditionalFormatting sqref="F47">
    <cfRule type="expression" dxfId="476" priority="105">
      <formula>$F47="DE_Other_specify"</formula>
    </cfRule>
  </conditionalFormatting>
  <conditionalFormatting sqref="F57 F55 F53 F51 F49">
    <cfRule type="expression" dxfId="475" priority="104">
      <formula>$F49="Other_specify"</formula>
    </cfRule>
  </conditionalFormatting>
  <conditionalFormatting sqref="F48">
    <cfRule type="expression" dxfId="474" priority="103">
      <formula>$F47="DE_Other_specify"</formula>
    </cfRule>
  </conditionalFormatting>
  <conditionalFormatting sqref="E48">
    <cfRule type="expression" dxfId="473" priority="102">
      <formula>$F47="DE_Other_specify"</formula>
    </cfRule>
  </conditionalFormatting>
  <conditionalFormatting sqref="E50">
    <cfRule type="expression" dxfId="472" priority="101">
      <formula>$F49="Other_specify"</formula>
    </cfRule>
  </conditionalFormatting>
  <conditionalFormatting sqref="F50">
    <cfRule type="expression" dxfId="471" priority="95">
      <formula>$F49="Other_specify"</formula>
    </cfRule>
  </conditionalFormatting>
  <conditionalFormatting sqref="E52">
    <cfRule type="expression" dxfId="470" priority="94">
      <formula>$F51="Other_specify"</formula>
    </cfRule>
  </conditionalFormatting>
  <conditionalFormatting sqref="F52">
    <cfRule type="expression" dxfId="469" priority="93">
      <formula>$F51="Other_specify"</formula>
    </cfRule>
  </conditionalFormatting>
  <conditionalFormatting sqref="E54">
    <cfRule type="expression" dxfId="468" priority="92">
      <formula>$F53="Other_specify"</formula>
    </cfRule>
  </conditionalFormatting>
  <conditionalFormatting sqref="F54">
    <cfRule type="expression" dxfId="467" priority="91">
      <formula>$F53="Other_specify"</formula>
    </cfRule>
  </conditionalFormatting>
  <conditionalFormatting sqref="E56">
    <cfRule type="expression" dxfId="466" priority="90">
      <formula>$F55="Other_specify"</formula>
    </cfRule>
  </conditionalFormatting>
  <conditionalFormatting sqref="F56">
    <cfRule type="expression" dxfId="465" priority="89">
      <formula>$F55="Other_specify"</formula>
    </cfRule>
  </conditionalFormatting>
  <conditionalFormatting sqref="E58">
    <cfRule type="expression" dxfId="464" priority="88">
      <formula>$F57="Other_specify"</formula>
    </cfRule>
  </conditionalFormatting>
  <conditionalFormatting sqref="F58">
    <cfRule type="expression" dxfId="463" priority="87">
      <formula>$F57="Other_specify"</formula>
    </cfRule>
  </conditionalFormatting>
  <conditionalFormatting sqref="E60">
    <cfRule type="expression" dxfId="462" priority="86">
      <formula>$F59="Other_specify"</formula>
    </cfRule>
  </conditionalFormatting>
  <conditionalFormatting sqref="F60">
    <cfRule type="expression" dxfId="461" priority="85">
      <formula>$F59="Other_specify"</formula>
    </cfRule>
  </conditionalFormatting>
  <conditionalFormatting sqref="J47">
    <cfRule type="expression" dxfId="460" priority="84">
      <formula>$J47="DS_Other_specify"</formula>
    </cfRule>
  </conditionalFormatting>
  <conditionalFormatting sqref="J49 J51 J53 J55 J57">
    <cfRule type="expression" dxfId="459" priority="83">
      <formula>$J49="Other_specify"</formula>
    </cfRule>
  </conditionalFormatting>
  <conditionalFormatting sqref="J48">
    <cfRule type="expression" dxfId="458" priority="82">
      <formula>$J47="DS_Other_specify"</formula>
    </cfRule>
  </conditionalFormatting>
  <conditionalFormatting sqref="I48">
    <cfRule type="expression" dxfId="457" priority="69">
      <formula>$J47="DS_Other_specify"</formula>
    </cfRule>
  </conditionalFormatting>
  <conditionalFormatting sqref="J50">
    <cfRule type="expression" dxfId="456" priority="68">
      <formula>$J49="Other_specify"</formula>
    </cfRule>
  </conditionalFormatting>
  <conditionalFormatting sqref="I50">
    <cfRule type="expression" dxfId="455" priority="67">
      <formula>$J49="Other_specify"</formula>
    </cfRule>
  </conditionalFormatting>
  <conditionalFormatting sqref="J59">
    <cfRule type="expression" dxfId="454" priority="56">
      <formula>$J59="Other_specify"</formula>
    </cfRule>
  </conditionalFormatting>
  <conditionalFormatting sqref="J52">
    <cfRule type="expression" dxfId="453" priority="55">
      <formula>$J51="Other_specify"</formula>
    </cfRule>
  </conditionalFormatting>
  <conditionalFormatting sqref="I52">
    <cfRule type="expression" dxfId="452" priority="54">
      <formula>$J51="Other_specify"</formula>
    </cfRule>
  </conditionalFormatting>
  <conditionalFormatting sqref="J54">
    <cfRule type="expression" dxfId="451" priority="53">
      <formula>$J53="Other_specify"</formula>
    </cfRule>
  </conditionalFormatting>
  <conditionalFormatting sqref="I54">
    <cfRule type="expression" dxfId="450" priority="52">
      <formula>$J53="Other_specify"</formula>
    </cfRule>
  </conditionalFormatting>
  <conditionalFormatting sqref="J56">
    <cfRule type="expression" dxfId="449" priority="51">
      <formula>$J55="Other_specify"</formula>
    </cfRule>
  </conditionalFormatting>
  <conditionalFormatting sqref="I56">
    <cfRule type="expression" dxfId="448" priority="50">
      <formula>$J55="Other_specify"</formula>
    </cfRule>
  </conditionalFormatting>
  <conditionalFormatting sqref="J58">
    <cfRule type="expression" dxfId="447" priority="49">
      <formula>$J57="Other_specify"</formula>
    </cfRule>
  </conditionalFormatting>
  <conditionalFormatting sqref="I58">
    <cfRule type="expression" dxfId="446" priority="48">
      <formula>$J57="Other_specify"</formula>
    </cfRule>
  </conditionalFormatting>
  <conditionalFormatting sqref="J60">
    <cfRule type="expression" dxfId="445" priority="47">
      <formula>$J59="Other_specify"</formula>
    </cfRule>
  </conditionalFormatting>
  <conditionalFormatting sqref="I60">
    <cfRule type="expression" dxfId="444" priority="46">
      <formula>$J59="Other_specify"</formula>
    </cfRule>
  </conditionalFormatting>
  <conditionalFormatting sqref="J61">
    <cfRule type="expression" dxfId="443" priority="45">
      <formula>$J61="Other_specify"</formula>
    </cfRule>
  </conditionalFormatting>
  <conditionalFormatting sqref="J62">
    <cfRule type="expression" dxfId="442" priority="44">
      <formula>$J61="Other_specify"</formula>
    </cfRule>
  </conditionalFormatting>
  <conditionalFormatting sqref="I62">
    <cfRule type="expression" dxfId="441" priority="43">
      <formula>$J61="Other_specify"</formula>
    </cfRule>
  </conditionalFormatting>
  <conditionalFormatting sqref="D44">
    <cfRule type="expression" dxfId="440" priority="176">
      <formula>$E38="Other_specify"</formula>
    </cfRule>
  </conditionalFormatting>
  <conditionalFormatting sqref="G44">
    <cfRule type="expression" dxfId="439" priority="178">
      <formula>$H38="Other_specify"</formula>
    </cfRule>
  </conditionalFormatting>
  <conditionalFormatting sqref="A44">
    <cfRule type="expression" dxfId="438" priority="180">
      <formula>$B38="Other_specify"</formula>
    </cfRule>
  </conditionalFormatting>
  <conditionalFormatting sqref="D40">
    <cfRule type="expression" dxfId="437" priority="182">
      <formula>$E38="Other_specify"</formula>
    </cfRule>
  </conditionalFormatting>
  <conditionalFormatting sqref="G40:G42">
    <cfRule type="expression" dxfId="436" priority="184">
      <formula>$H38="Other_specify"</formula>
    </cfRule>
  </conditionalFormatting>
  <conditionalFormatting sqref="G43">
    <cfRule type="expression" dxfId="435" priority="188">
      <formula>$H40="Other_specify"</formula>
    </cfRule>
  </conditionalFormatting>
  <conditionalFormatting sqref="E43:F43">
    <cfRule type="expression" dxfId="434" priority="41">
      <formula>$E$42="Other_specify"</formula>
    </cfRule>
  </conditionalFormatting>
  <conditionalFormatting sqref="E42:F42">
    <cfRule type="expression" dxfId="433" priority="40">
      <formula>$E$42="Other_specify"</formula>
    </cfRule>
  </conditionalFormatting>
  <conditionalFormatting sqref="B43:C43">
    <cfRule type="expression" dxfId="432" priority="39">
      <formula>$B$42="Other_specify"</formula>
    </cfRule>
  </conditionalFormatting>
  <conditionalFormatting sqref="B42:C42">
    <cfRule type="expression" dxfId="431" priority="38">
      <formula>$B$42="Other_specify"</formula>
    </cfRule>
  </conditionalFormatting>
  <conditionalFormatting sqref="A43">
    <cfRule type="expression" dxfId="430" priority="37">
      <formula>$B42="Other_specify"</formula>
    </cfRule>
  </conditionalFormatting>
  <conditionalFormatting sqref="D43">
    <cfRule type="expression" dxfId="429" priority="36">
      <formula>$E42="Other_specify"</formula>
    </cfRule>
  </conditionalFormatting>
  <conditionalFormatting sqref="M13 M42 M37">
    <cfRule type="expression" dxfId="428" priority="35">
      <formula>$M13="Other_specify"</formula>
    </cfRule>
  </conditionalFormatting>
  <conditionalFormatting sqref="N13 N42 N37">
    <cfRule type="expression" dxfId="427" priority="33">
      <formula>$M13="Other_specify"</formula>
    </cfRule>
  </conditionalFormatting>
  <conditionalFormatting sqref="M31">
    <cfRule type="expression" dxfId="426" priority="25">
      <formula>$M31="Other_specify"</formula>
    </cfRule>
  </conditionalFormatting>
  <conditionalFormatting sqref="N31">
    <cfRule type="expression" dxfId="425" priority="24">
      <formula>$M31="Other_specify"</formula>
    </cfRule>
  </conditionalFormatting>
  <conditionalFormatting sqref="M34">
    <cfRule type="expression" dxfId="424" priority="23">
      <formula>$M34="Other_specify"</formula>
    </cfRule>
  </conditionalFormatting>
  <conditionalFormatting sqref="M16">
    <cfRule type="expression" dxfId="423" priority="18">
      <formula>$M16="Other_specify"</formula>
    </cfRule>
  </conditionalFormatting>
  <conditionalFormatting sqref="M19">
    <cfRule type="expression" dxfId="422" priority="16">
      <formula>$M19="Other_specify"</formula>
    </cfRule>
  </conditionalFormatting>
  <conditionalFormatting sqref="M22">
    <cfRule type="expression" dxfId="421" priority="14">
      <formula>$M22="Other_specify"</formula>
    </cfRule>
  </conditionalFormatting>
  <conditionalFormatting sqref="M25">
    <cfRule type="expression" dxfId="420" priority="12">
      <formula>$M25="Other_specify"</formula>
    </cfRule>
  </conditionalFormatting>
  <conditionalFormatting sqref="N16">
    <cfRule type="expression" dxfId="419" priority="10">
      <formula>$M16="Other_specify"</formula>
    </cfRule>
  </conditionalFormatting>
  <conditionalFormatting sqref="N19">
    <cfRule type="expression" dxfId="418" priority="8">
      <formula>$M19="Other_specify"</formula>
    </cfRule>
  </conditionalFormatting>
  <conditionalFormatting sqref="N22">
    <cfRule type="expression" dxfId="417" priority="6">
      <formula>$M22="Other_specify"</formula>
    </cfRule>
  </conditionalFormatting>
  <conditionalFormatting sqref="N25">
    <cfRule type="expression" dxfId="416" priority="4">
      <formula>$M25="Other_specify"</formula>
    </cfRule>
  </conditionalFormatting>
  <conditionalFormatting sqref="N47">
    <cfRule type="expression" dxfId="415" priority="1">
      <formula>$M47="Other_specify"</formula>
    </cfRule>
  </conditionalFormatting>
  <conditionalFormatting sqref="M47">
    <cfRule type="expression" dxfId="414" priority="2">
      <formula>$M47="Other_specify"</formula>
    </cfRule>
  </conditionalFormatting>
  <dataValidations count="8">
    <dataValidation type="list" allowBlank="1" showInputMessage="1" showErrorMessage="1" sqref="F27 F24 F15 F18 F21 F36 F33 F45" xr:uid="{00000000-0002-0000-0400-000000000000}">
      <formula1>Program_area</formula1>
    </dataValidation>
    <dataValidation type="list" allowBlank="1" showInputMessage="1" showErrorMessage="1" sqref="G27" xr:uid="{00000000-0002-0000-0400-000001000000}">
      <formula1>INDIRECT(E27)</formula1>
    </dataValidation>
    <dataValidation type="list" allowBlank="1" showInputMessage="1" showErrorMessage="1" sqref="H25 H13 H16 H22 H19 E42:F42" xr:uid="{00000000-0002-0000-0400-000002000000}">
      <formula1>INDIRECT(B13)</formula1>
    </dataValidation>
    <dataValidation type="list" allowBlank="1" showInputMessage="1" showErrorMessage="1" sqref="H37:J37 J49 J51 J53 J55 J57 J59 E31:F31 E34:F34 E37:F37 H31:J31 H34:J34 J61" xr:uid="{00000000-0002-0000-0400-000003000000}">
      <formula1>DS_Malaria</formula1>
    </dataValidation>
    <dataValidation type="list" allowBlank="1" showInputMessage="1" showErrorMessage="1" sqref="F59 F49 F51 F53 F55 F57" xr:uid="{00000000-0002-0000-0400-000004000000}">
      <formula1>DE_Malaria</formula1>
    </dataValidation>
    <dataValidation allowBlank="1" showInputMessage="1" showErrorMessage="1" sqref="G47 I63:I69" xr:uid="{00000000-0002-0000-0400-000005000000}"/>
    <dataValidation type="list" allowBlank="1" showInputMessage="1" showErrorMessage="1" sqref="M13 M42 M37 M16 M19 M22 M25 M47 M31 M34" xr:uid="{00000000-0002-0000-0400-000007000000}">
      <formula1>Margin_of_error</formula1>
    </dataValidation>
    <dataValidation type="list" allowBlank="1" showInputMessage="1" showErrorMessage="1" sqref="E13:F13 E16:F16 E19:F19 E22:F22 E25:F25 B42:C42" xr:uid="{00000000-0002-0000-0400-000008000000}">
      <formula1>Indicator_type_malaria</formula1>
    </dataValidation>
  </dataValidations>
  <hyperlinks>
    <hyperlink ref="L6" location="'Facility Information'!A1" display="Go back to facility information tab" xr:uid="{00000000-0004-0000-0400-000000000000}"/>
    <hyperlink ref="L1" location="'Dashboard (1)'!A1" display="Go to Dashboard" xr:uid="{00000000-0004-0000-0400-000001000000}"/>
    <hyperlink ref="L2" location="'Dashboard (2)'!A1" display="Go to Dashboard" xr:uid="{00000000-0004-0000-0400-000002000000}"/>
    <hyperlink ref="L3" location="'Dashboard (3)'!A1" display="Go to Dashboard" xr:uid="{00000000-0004-0000-0400-000003000000}"/>
    <hyperlink ref="L4" location="'Dashboard (4)'!A1" display="Go to Dashboard" xr:uid="{00000000-0004-0000-0400-000004000000}"/>
    <hyperlink ref="L5" location="'Dashboard (5)'!A1" display="Go to Dashboard" xr:uid="{00000000-0004-0000-0400-000005000000}"/>
  </hyperlinks>
  <pageMargins left="0.7" right="0.7" top="0.75" bottom="0.75" header="0.3" footer="0.3"/>
  <pageSetup scale="57" orientation="landscape" r:id="rId1"/>
  <colBreaks count="1" manualBreakCount="1">
    <brk id="11" min="2" max="63" man="1"/>
  </colBreaks>
  <drawing r:id="rId2"/>
  <legacyDrawing r:id="rId3"/>
  <mc:AlternateContent xmlns:mc="http://schemas.openxmlformats.org/markup-compatibility/2006">
    <mc:Choice Requires="x14">
      <controls>
        <mc:AlternateContent xmlns:mc="http://schemas.openxmlformats.org/markup-compatibility/2006">
          <mc:Choice Requires="x14">
            <control shapeId="32770" r:id="rId4" name="Drop Down 2">
              <controlPr defaultSize="0" autoLine="0" autoPict="0" macro="[0]!NumInd">
                <anchor moveWithCells="1" sizeWithCells="1">
                  <from>
                    <xdr:col>8</xdr:col>
                    <xdr:colOff>952500</xdr:colOff>
                    <xdr:row>9</xdr:row>
                    <xdr:rowOff>182880</xdr:rowOff>
                  </from>
                  <to>
                    <xdr:col>9</xdr:col>
                    <xdr:colOff>952500</xdr:colOff>
                    <xdr:row>11</xdr:row>
                    <xdr:rowOff>30480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BN288"/>
  <sheetViews>
    <sheetView view="pageBreakPreview" zoomScale="60" zoomScaleNormal="55" workbookViewId="0">
      <selection activeCell="I26" sqref="I26"/>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58.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Information'!D14=0,"-",'Facility Information'!D14)</f>
        <v>-</v>
      </c>
      <c r="E7" s="689"/>
      <c r="F7" s="690"/>
      <c r="G7" s="680" t="s">
        <v>108</v>
      </c>
      <c r="H7" s="680"/>
      <c r="I7" s="680"/>
      <c r="J7" s="681" t="str">
        <f>IF('Facility Information'!J14=0,"-",'Facility Information'!J14)</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Information'!H14=0,"-",'Facility Information'!H14)</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Information'!E14=0,"-",'Facility Information'!E14)</f>
        <v>-</v>
      </c>
      <c r="E9" s="692"/>
      <c r="F9" s="693"/>
      <c r="G9" s="680" t="s">
        <v>109</v>
      </c>
      <c r="H9" s="680"/>
      <c r="I9" s="680"/>
      <c r="J9" s="683" t="str">
        <f>IF('Facility Information'!K14=0,"-",'Facility Information'!K14)</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Information'!G14=0,"-",'Facility Information'!G14)</f>
        <v>-</v>
      </c>
      <c r="E10" s="692"/>
      <c r="F10" s="693"/>
      <c r="G10" s="680" t="s">
        <v>110</v>
      </c>
      <c r="H10" s="680"/>
      <c r="I10" s="680"/>
      <c r="J10" s="683" t="str">
        <f>IF('Facility Information'!L14=0,"-",'Facility Information'!L14)</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Information'!F14=0,"-",'Facility Information'!F14)</f>
        <v>-</v>
      </c>
      <c r="E11" s="717"/>
      <c r="F11" s="718"/>
      <c r="G11" s="710" t="s">
        <v>111</v>
      </c>
      <c r="H11" s="710"/>
      <c r="I11" s="710"/>
      <c r="J11" s="711" t="str">
        <f>IF('Facility Information'!M14=0,"-",'Facility Information'!M14)</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3</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2</v>
      </c>
      <c r="BK16" s="138">
        <f t="shared" si="4"/>
        <v>1</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f>J64</f>
        <v>0.93179469109701663</v>
      </c>
      <c r="AQ17" s="111">
        <f>J65</f>
        <v>0.87230188097440642</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3</v>
      </c>
      <c r="BJ17" s="130">
        <f t="shared" si="5"/>
        <v>2</v>
      </c>
      <c r="BK17" s="130">
        <f t="shared" si="5"/>
        <v>1</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f>J73</f>
        <v>0.91662376662376666</v>
      </c>
      <c r="AQ18" s="111">
        <f>J74</f>
        <v>0.84608636977058038</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7"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f>IF(ISERROR(IF(SEARCH("A",$G$66)&gt;0,1,0))," ",IF(SEARCH("A",$G$66)&gt;0,1,0))</f>
        <v>1</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f>IF(ISERROR(IF(SEARCH("A",$H$66)&gt;0,1,0))," ",IF(SEARCH("A",$H$66)&gt;0,1,0))</f>
        <v>1</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f>IF(ISERROR(IF(SEARCH("A",$I$66)&gt;0,1,0))," ",IF(SEARCH("A",$I$66)&gt;0,1,0))</f>
        <v>1</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f>IF(ISERROR(IF(SEARCH("B",$G$75)&gt;0,1,0))," ",IF(SEARCH("B",$G$75)&gt;0,1,0))</f>
        <v>1</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f>IF(ISERROR(IF(SEARCH("C",$H$75)&gt;0,1,0))," ",IF(SEARCH("C",$H$75)&gt;0,1,0))</f>
        <v>1</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f>IF(ISERROR(IF(SEARCH("B",$I$75)&gt;0,1,0))," ",IF(SEARCH("B",$I$75)&gt;0,1,0))</f>
        <v>1</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t="str">
        <f t="shared" si="6"/>
        <v>-</v>
      </c>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3</v>
      </c>
      <c r="BB27">
        <f t="shared" si="8"/>
        <v>2</v>
      </c>
      <c r="BC27">
        <f t="shared" si="8"/>
        <v>1</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v>40</v>
      </c>
      <c r="H61" s="160">
        <v>41</v>
      </c>
      <c r="I61" s="160">
        <v>42</v>
      </c>
      <c r="J61" s="161">
        <f>IF(ISERROR(SUM(G61:I61)),"-",SUM(G61:I61))</f>
        <v>123</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v>43</v>
      </c>
      <c r="H62" s="160">
        <v>44</v>
      </c>
      <c r="I62" s="160">
        <v>45</v>
      </c>
      <c r="J62" s="161">
        <f>IF(ISERROR(SUM(G62:I62)),"-",SUM(G62:I62))</f>
        <v>132</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v>46</v>
      </c>
      <c r="H63" s="160">
        <v>47</v>
      </c>
      <c r="I63" s="160">
        <v>48</v>
      </c>
      <c r="J63" s="161">
        <f>IF(ISERROR(SUM(G63:I63)),"-",SUM(G63:I63))</f>
        <v>141</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f>IF(ISERROR(G61/G62),"-",G61/G62)</f>
        <v>0.93023255813953487</v>
      </c>
      <c r="H64" s="163">
        <f>IF(ISERROR(H61/H62),"-",H61/H62)</f>
        <v>0.93181818181818177</v>
      </c>
      <c r="I64" s="163">
        <f>IF(ISERROR(I61/I62),"-",I61/I62)</f>
        <v>0.93333333333333335</v>
      </c>
      <c r="J64" s="164">
        <f>IF(ISERROR(AVERAGE(G64:I64)),"-",AVERAGE(G64:I64))</f>
        <v>0.93179469109701663</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f>IF(ISERROR(G61/G63),"-",G61/G63)</f>
        <v>0.86956521739130432</v>
      </c>
      <c r="H65" s="163">
        <f>IF(ISERROR(H61/H63),"-",H61/H63)</f>
        <v>0.87234042553191493</v>
      </c>
      <c r="I65" s="163">
        <f>IF(ISERROR(I61/I63),"-",I61/I63)</f>
        <v>0.875</v>
      </c>
      <c r="J65" s="164">
        <f>IF(ISERROR(AVERAGE(G65:I65)),"-",AVERAGE(G65:I65))</f>
        <v>0.87230188097440642</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t="s">
        <v>184</v>
      </c>
      <c r="H66" s="160" t="s">
        <v>184</v>
      </c>
      <c r="I66" s="160" t="s">
        <v>184</v>
      </c>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v>32</v>
      </c>
      <c r="H70" s="160">
        <v>33</v>
      </c>
      <c r="I70" s="160">
        <v>34</v>
      </c>
      <c r="J70" s="161">
        <f>IF(ISERROR(SUM(G70:I70)),"-",SUM(G70:I70))</f>
        <v>99</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v>35</v>
      </c>
      <c r="H71" s="160">
        <v>36</v>
      </c>
      <c r="I71" s="160">
        <v>37</v>
      </c>
      <c r="J71" s="161">
        <f>IF(ISERROR(SUM(G71:I71)),"-",SUM(G71:I71))</f>
        <v>108</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v>38</v>
      </c>
      <c r="H72" s="160">
        <v>39</v>
      </c>
      <c r="I72" s="160">
        <v>40</v>
      </c>
      <c r="J72" s="161">
        <f>IF(ISERROR(SUM(G72:I72)),"-",SUM(G72:I72))</f>
        <v>117</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f>IF(ISERROR(G70/G71),"-",G70/G71)</f>
        <v>0.91428571428571426</v>
      </c>
      <c r="H73" s="163">
        <f>IF(ISERROR(H70/H71),"-",H70/H71)</f>
        <v>0.91666666666666663</v>
      </c>
      <c r="I73" s="163">
        <f>IF(ISERROR(I70/I71),"-",I70/I71)</f>
        <v>0.91891891891891897</v>
      </c>
      <c r="J73" s="164">
        <f>IF(ISERROR(AVERAGE(G73:I73)),"-",AVERAGE(G73:I73))</f>
        <v>0.91662376662376666</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f>IF(ISERROR(G70/G72),"-",G70/G72)</f>
        <v>0.84210526315789469</v>
      </c>
      <c r="H74" s="163">
        <f>IF(ISERROR(H70/H72),"-",H70/H72)</f>
        <v>0.84615384615384615</v>
      </c>
      <c r="I74" s="163">
        <f>IF(ISERROR(I70/I72),"-",I70/I72)</f>
        <v>0.85</v>
      </c>
      <c r="J74" s="164">
        <f>IF(ISERROR(AVERAGE(G74:I74)),"-",AVERAGE(G74:I74))</f>
        <v>0.84608636977058038</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t="s">
        <v>185</v>
      </c>
      <c r="H75" s="160" t="s">
        <v>179</v>
      </c>
      <c r="I75" s="160" t="s">
        <v>185</v>
      </c>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182"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47"/>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47"/>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48"/>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16:E16"/>
    <mergeCell ref="A17:E17"/>
    <mergeCell ref="A12:J12"/>
    <mergeCell ref="H13:H14"/>
    <mergeCell ref="I13:I14"/>
    <mergeCell ref="J13:J14"/>
    <mergeCell ref="K13:K14"/>
    <mergeCell ref="A14:G15"/>
    <mergeCell ref="G10:I10"/>
    <mergeCell ref="J10:K10"/>
    <mergeCell ref="G11:I11"/>
    <mergeCell ref="J11:K11"/>
    <mergeCell ref="A10:C10"/>
    <mergeCell ref="D10:F10"/>
    <mergeCell ref="A11:C11"/>
    <mergeCell ref="D11:F11"/>
    <mergeCell ref="A1:G1"/>
    <mergeCell ref="H1:K1"/>
    <mergeCell ref="A6:K6"/>
    <mergeCell ref="G7:I7"/>
    <mergeCell ref="J7:K7"/>
    <mergeCell ref="G8:I8"/>
    <mergeCell ref="J8:K8"/>
    <mergeCell ref="G9:I9"/>
    <mergeCell ref="J9:K9"/>
    <mergeCell ref="A7:C7"/>
    <mergeCell ref="D7:F7"/>
    <mergeCell ref="A8:C8"/>
    <mergeCell ref="D8:F8"/>
    <mergeCell ref="A9:C9"/>
    <mergeCell ref="D9:F9"/>
    <mergeCell ref="A5:K5"/>
    <mergeCell ref="A4:K4"/>
    <mergeCell ref="A3:K3"/>
    <mergeCell ref="A2:K2"/>
    <mergeCell ref="B21:C21"/>
    <mergeCell ref="F21:G21"/>
    <mergeCell ref="B22:C22"/>
    <mergeCell ref="F22:G22"/>
    <mergeCell ref="B23:C23"/>
    <mergeCell ref="F23:G23"/>
    <mergeCell ref="A18:E18"/>
    <mergeCell ref="F18:J18"/>
    <mergeCell ref="A19:C19"/>
    <mergeCell ref="D19:E19"/>
    <mergeCell ref="F19:G19"/>
    <mergeCell ref="B20:C20"/>
    <mergeCell ref="F20:G20"/>
    <mergeCell ref="B27:C27"/>
    <mergeCell ref="F27:G27"/>
    <mergeCell ref="A28:J28"/>
    <mergeCell ref="A29:J29"/>
    <mergeCell ref="A30:A31"/>
    <mergeCell ref="B30:F31"/>
    <mergeCell ref="J30:J31"/>
    <mergeCell ref="B24:C24"/>
    <mergeCell ref="F24:G24"/>
    <mergeCell ref="B25:C25"/>
    <mergeCell ref="F25:G25"/>
    <mergeCell ref="B26:C26"/>
    <mergeCell ref="F26:G26"/>
    <mergeCell ref="K30:K31"/>
    <mergeCell ref="A32:A40"/>
    <mergeCell ref="B32:C32"/>
    <mergeCell ref="D32:F32"/>
    <mergeCell ref="G32:I32"/>
    <mergeCell ref="K32:K33"/>
    <mergeCell ref="B33:C33"/>
    <mergeCell ref="D33:F33"/>
    <mergeCell ref="G33:I33"/>
    <mergeCell ref="B34:F34"/>
    <mergeCell ref="K41:K42"/>
    <mergeCell ref="B42:C42"/>
    <mergeCell ref="D42:F42"/>
    <mergeCell ref="G42:I42"/>
    <mergeCell ref="B43:F43"/>
    <mergeCell ref="B44:F44"/>
    <mergeCell ref="B35:F35"/>
    <mergeCell ref="B36:F36"/>
    <mergeCell ref="B37:F37"/>
    <mergeCell ref="B38:F38"/>
    <mergeCell ref="B39:F39"/>
    <mergeCell ref="B40:F40"/>
    <mergeCell ref="A50:A58"/>
    <mergeCell ref="B50:C50"/>
    <mergeCell ref="D50:F50"/>
    <mergeCell ref="B53:F53"/>
    <mergeCell ref="B54:F54"/>
    <mergeCell ref="A41:A49"/>
    <mergeCell ref="B41:C41"/>
    <mergeCell ref="D41:F41"/>
    <mergeCell ref="G41:I41"/>
    <mergeCell ref="G50:I50"/>
    <mergeCell ref="K50:K51"/>
    <mergeCell ref="B51:C51"/>
    <mergeCell ref="D51:F51"/>
    <mergeCell ref="G51:I51"/>
    <mergeCell ref="B52:F52"/>
    <mergeCell ref="B45:F45"/>
    <mergeCell ref="B46:F46"/>
    <mergeCell ref="B47:F47"/>
    <mergeCell ref="B48:F48"/>
    <mergeCell ref="B49:F49"/>
    <mergeCell ref="D60:F60"/>
    <mergeCell ref="G60:I60"/>
    <mergeCell ref="B61:F61"/>
    <mergeCell ref="B55:F55"/>
    <mergeCell ref="B56:F56"/>
    <mergeCell ref="B57:F57"/>
    <mergeCell ref="B58:F58"/>
    <mergeCell ref="B59:C59"/>
    <mergeCell ref="D59:F59"/>
    <mergeCell ref="K68:K69"/>
    <mergeCell ref="B69:C69"/>
    <mergeCell ref="D69:F69"/>
    <mergeCell ref="G69:I69"/>
    <mergeCell ref="B70:F70"/>
    <mergeCell ref="B65:F65"/>
    <mergeCell ref="B66:F66"/>
    <mergeCell ref="B67:F67"/>
    <mergeCell ref="A68:A76"/>
    <mergeCell ref="B68:C68"/>
    <mergeCell ref="D68:F68"/>
    <mergeCell ref="B71:F71"/>
    <mergeCell ref="B72:F72"/>
    <mergeCell ref="B73:F73"/>
    <mergeCell ref="B74:F74"/>
    <mergeCell ref="A59:A67"/>
    <mergeCell ref="B62:F62"/>
    <mergeCell ref="B63:F63"/>
    <mergeCell ref="B64:F64"/>
    <mergeCell ref="B75:F75"/>
    <mergeCell ref="B76:F76"/>
    <mergeCell ref="G59:I59"/>
    <mergeCell ref="K59:K60"/>
    <mergeCell ref="B60:C60"/>
    <mergeCell ref="G68:I68"/>
    <mergeCell ref="A90:I90"/>
    <mergeCell ref="A91:H91"/>
    <mergeCell ref="A92:H92"/>
    <mergeCell ref="A81:J81"/>
    <mergeCell ref="A82:I82"/>
    <mergeCell ref="A83:I83"/>
    <mergeCell ref="A84:I84"/>
    <mergeCell ref="A85:J85"/>
    <mergeCell ref="A86:J86"/>
    <mergeCell ref="A89:I89"/>
    <mergeCell ref="A77:J77"/>
    <mergeCell ref="A78:J78"/>
    <mergeCell ref="A79:J79"/>
    <mergeCell ref="A80:J80"/>
    <mergeCell ref="A132:K133"/>
    <mergeCell ref="H127:I127"/>
    <mergeCell ref="H128:I128"/>
    <mergeCell ref="H129:I129"/>
    <mergeCell ref="H130:I130"/>
    <mergeCell ref="A124:K124"/>
    <mergeCell ref="A125:K125"/>
    <mergeCell ref="H126:I126"/>
    <mergeCell ref="B123:I123"/>
    <mergeCell ref="B127:D127"/>
    <mergeCell ref="B128:D128"/>
    <mergeCell ref="B129:D129"/>
    <mergeCell ref="B130:D130"/>
    <mergeCell ref="E126:G126"/>
    <mergeCell ref="B126:D126"/>
    <mergeCell ref="E127:G127"/>
    <mergeCell ref="E128:G128"/>
    <mergeCell ref="E129:G129"/>
    <mergeCell ref="E130:G130"/>
    <mergeCell ref="B117:I117"/>
    <mergeCell ref="B118:I118"/>
    <mergeCell ref="B119:I119"/>
    <mergeCell ref="B120:I120"/>
    <mergeCell ref="B121:I121"/>
    <mergeCell ref="B122:I122"/>
    <mergeCell ref="A111:I111"/>
    <mergeCell ref="B112:I112"/>
    <mergeCell ref="B113:I113"/>
    <mergeCell ref="B114:I114"/>
    <mergeCell ref="B115:I115"/>
    <mergeCell ref="B116:I116"/>
    <mergeCell ref="A97:I97"/>
    <mergeCell ref="A98:I98"/>
    <mergeCell ref="A87:I87"/>
    <mergeCell ref="A88:I88"/>
    <mergeCell ref="A101:I101"/>
    <mergeCell ref="A102:I102"/>
    <mergeCell ref="A103:I103"/>
    <mergeCell ref="A104:I104"/>
    <mergeCell ref="A105:D107"/>
    <mergeCell ref="A93:H93"/>
    <mergeCell ref="A94:H94"/>
    <mergeCell ref="A95:I95"/>
    <mergeCell ref="A96:J96"/>
    <mergeCell ref="A108:I108"/>
    <mergeCell ref="A110:I110"/>
    <mergeCell ref="A109:I109"/>
    <mergeCell ref="F99:G99"/>
    <mergeCell ref="F100:G100"/>
    <mergeCell ref="H99:J99"/>
    <mergeCell ref="H100:J100"/>
    <mergeCell ref="A99:E99"/>
    <mergeCell ref="A100:E100"/>
  </mergeCells>
  <dataValidations count="1">
    <dataValidation type="list" allowBlank="1" showInputMessage="1" showErrorMessage="1" sqref="G17:I17 H20:J26 J112:J123" xr:uid="{00000000-0002-0000-0500-000000000000}">
      <formula1>"Yes, No"</formula1>
    </dataValidation>
  </dataValidations>
  <hyperlinks>
    <hyperlink ref="M1" location="'Facility Information'!A1" display="Go back to facility information tab" xr:uid="{00000000-0004-0000-0500-000000000000}"/>
    <hyperlink ref="M2" location="'Dashboard (1)'!A1" display="Go to Dashboard" xr:uid="{00000000-0004-0000-0500-000001000000}"/>
    <hyperlink ref="M3" location="'Dashboard (2)'!A1" display="Go to Dashboard" xr:uid="{00000000-0004-0000-0500-000002000000}"/>
    <hyperlink ref="M4" location="'Dashboard (3)'!A1" display="Go to Dashboard" xr:uid="{00000000-0004-0000-0500-000003000000}"/>
    <hyperlink ref="M5" location="'Dashboard (4)'!A1" display="Go to Dashboard" xr:uid="{00000000-0004-0000-0500-000004000000}"/>
    <hyperlink ref="M6" location="'Dashboard (5)'!A1" display="Go to Dashboard" xr:uid="{00000000-0004-0000-0500-000005000000}"/>
    <hyperlink ref="M7" location="Indicators!A1" display="Go to indicators" xr:uid="{00000000-0004-0000-0500-000006000000}"/>
  </hyperlinks>
  <pageMargins left="0.7" right="0.45" top="0.5" bottom="0.5" header="0.05" footer="0.05"/>
  <pageSetup scale="43" fitToHeight="3" orientation="portrait" r:id="rId1"/>
  <rowBreaks count="2" manualBreakCount="2">
    <brk id="78" max="10" man="1"/>
    <brk id="130" max="10" man="1"/>
  </rowBreaks>
  <ignoredErrors>
    <ignoredError sqref="A20:A27 A32"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BN288"/>
  <sheetViews>
    <sheetView view="pageBreakPreview" zoomScale="60" zoomScaleNormal="55" workbookViewId="0">
      <selection activeCell="J112" sqref="J112:J123"/>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Information'!D15=0,"-",'Facility Information'!D15)</f>
        <v>-</v>
      </c>
      <c r="E7" s="689"/>
      <c r="F7" s="690"/>
      <c r="G7" s="680" t="s">
        <v>108</v>
      </c>
      <c r="H7" s="680"/>
      <c r="I7" s="680"/>
      <c r="J7" s="681" t="str">
        <f>IF('Facility Information'!J15=0,"-",'Facility Information'!J15)</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Information'!H15=0,"-",'Facility Information'!H15)</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Information'!E15=0,"-",'Facility Information'!E15)</f>
        <v>-</v>
      </c>
      <c r="E9" s="692"/>
      <c r="F9" s="693"/>
      <c r="G9" s="680" t="s">
        <v>109</v>
      </c>
      <c r="H9" s="680"/>
      <c r="I9" s="680"/>
      <c r="J9" s="683" t="str">
        <f>IF('Facility Information'!K15=0,"-",'Facility Information'!K15)</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Information'!G15=0,"-",'Facility Information'!G15)</f>
        <v>-</v>
      </c>
      <c r="E10" s="692"/>
      <c r="F10" s="693"/>
      <c r="G10" s="680" t="s">
        <v>110</v>
      </c>
      <c r="H10" s="680"/>
      <c r="I10" s="680"/>
      <c r="J10" s="683" t="str">
        <f>IF('Facility Information'!L15=0,"-",'Facility Information'!L15)</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Information'!F15=0,"-",'Facility Information'!F15)</f>
        <v>-</v>
      </c>
      <c r="E11" s="717"/>
      <c r="F11" s="718"/>
      <c r="G11" s="710" t="s">
        <v>111</v>
      </c>
      <c r="H11" s="710"/>
      <c r="I11" s="710"/>
      <c r="J11" s="711" t="str">
        <f>IF('Facility Information'!M15=0,"-",'Facility Information'!M15)</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1</v>
      </c>
      <c r="BJ13" s="131">
        <f t="shared" ref="BJ13:BN13" si="1">SUM(BB15:BB17)</f>
        <v>0</v>
      </c>
      <c r="BK13" s="131">
        <f t="shared" si="1"/>
        <v>1</v>
      </c>
      <c r="BL13" s="131">
        <f t="shared" si="1"/>
        <v>1</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f>IF(ISERROR(IF(SEARCH("A",$G$48)&gt;0,1,0))," ",IF(SEARCH("A",$G$48)&gt;0,1,0))</f>
        <v>1</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1</v>
      </c>
      <c r="BJ15" s="130">
        <f t="shared" si="3"/>
        <v>0</v>
      </c>
      <c r="BK15" s="130">
        <f t="shared" si="3"/>
        <v>1</v>
      </c>
      <c r="BL15" s="130">
        <f t="shared" si="3"/>
        <v>1</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f>IF(ISERROR(IF(SEARCH("D",$H$48)&gt;0,1,0))," ",IF(SEARCH("D",$H$48)&gt;0,1,0))</f>
        <v>1</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3</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f>J64</f>
        <v>0.94534231200897867</v>
      </c>
      <c r="AQ17" s="111">
        <f>J65</f>
        <v>0.97192749778956677</v>
      </c>
      <c r="AZ17" s="51">
        <v>2.2999999999999998</v>
      </c>
      <c r="BA17" t="str">
        <f>IF(ISERROR(IF(SEARCH("A",$I$48)&gt;0,1,0))," ",IF(SEARCH("A",$I$48)&gt;0,1,0))</f>
        <v xml:space="preserve"> </v>
      </c>
      <c r="BB17" t="str">
        <f>IF(ISERROR(IF(SEARCH("B",$I$48)&gt;0,1,0))," ",IF(SEARCH("B",$I$48)&gt;0,1,0))</f>
        <v xml:space="preserve"> </v>
      </c>
      <c r="BC17">
        <f>IF(ISERROR(IF(SEARCH("C",$I$48)&gt;0,1,0))," ",IF(SEARCH("C",$I$48)&gt;0,1,0))</f>
        <v>1</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2</v>
      </c>
      <c r="BJ17" s="130">
        <f t="shared" si="5"/>
        <v>0</v>
      </c>
      <c r="BK17" s="130">
        <f t="shared" si="5"/>
        <v>2</v>
      </c>
      <c r="BL17" s="130">
        <f t="shared" si="5"/>
        <v>2</v>
      </c>
      <c r="BM17" s="130">
        <f t="shared" si="5"/>
        <v>3</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f>J73</f>
        <v>0.92911674888419071</v>
      </c>
      <c r="AQ18" s="111">
        <f>J74</f>
        <v>0.96051103368176538</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f>IF(ISERROR(IF(SEARCH("A",$G$66)&gt;0,1,0))," ",IF(SEARCH("A",$G$66)&gt;0,1,0))</f>
        <v>1</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f>IF(ISERROR(IF(SEARCH("D",$H$66)&gt;0,1,0))," ",IF(SEARCH("D",$H$66)&gt;0,1,0))</f>
        <v>1</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f>IF(ISERROR(IF(SEARCH("C",$I$66)&gt;0,1,0))," ",IF(SEARCH("C",$I$66)&gt;0,1,0))</f>
        <v>1</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f>IF(ISERROR(IF(SEARCH("E",$G$75)&gt;0,1,0))," ",IF(SEARCH("E",$G$75)&gt;0,1,0))</f>
        <v>1</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f>IF(ISERROR(IF(SEARCH("E",$H$75)&gt;0,1,0))," ",IF(SEARCH("E",$H$75)&gt;0,1,0))</f>
        <v>1</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f>IF(ISERROR(IF(SEARCH("E",$I$75)&gt;0,1,0))," ",IF(SEARCH("E",$I$75)&gt;0,1,0))</f>
        <v>1</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2</v>
      </c>
      <c r="BB27">
        <f t="shared" si="8"/>
        <v>0</v>
      </c>
      <c r="BC27">
        <f t="shared" si="8"/>
        <v>2</v>
      </c>
      <c r="BD27">
        <f t="shared" si="8"/>
        <v>2</v>
      </c>
      <c r="BE27">
        <f t="shared" si="8"/>
        <v>3</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t="s">
        <v>184</v>
      </c>
      <c r="H48" s="228" t="s">
        <v>186</v>
      </c>
      <c r="I48" s="228" t="s">
        <v>179</v>
      </c>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v>50</v>
      </c>
      <c r="H61" s="160">
        <v>52</v>
      </c>
      <c r="I61" s="160">
        <v>53</v>
      </c>
      <c r="J61" s="161">
        <f>IF(ISERROR(SUM(G61:I61)),"-",SUM(G61:I61))</f>
        <v>155</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v>55</v>
      </c>
      <c r="H62" s="160">
        <v>55</v>
      </c>
      <c r="I62" s="160">
        <v>54</v>
      </c>
      <c r="J62" s="161">
        <f>IF(ISERROR(SUM(G62:I62)),"-",SUM(G62:I62))</f>
        <v>164</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v>50</v>
      </c>
      <c r="H63" s="160">
        <v>58</v>
      </c>
      <c r="I63" s="160">
        <v>52</v>
      </c>
      <c r="J63" s="161">
        <f>IF(ISERROR(SUM(G63:I63)),"-",SUM(G63:I63))</f>
        <v>160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f>IF(ISERROR(G61/G62),"-",G61/G62)</f>
        <v>0.90909090909090906</v>
      </c>
      <c r="H64" s="163">
        <f>IF(ISERROR(H61/H62),"-",H61/H62)</f>
        <v>0.94545454545454544</v>
      </c>
      <c r="I64" s="163">
        <f>IF(ISERROR(I61/I62),"-",I61/I62)</f>
        <v>0.98148148148148151</v>
      </c>
      <c r="J64" s="164">
        <f>IF(ISERROR(AVERAGE(G64:I64)),"-",AVERAGE(G64:I64))</f>
        <v>0.94534231200897867</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f>IF(ISERROR(G61/G63),"-",G61/G63)</f>
        <v>1</v>
      </c>
      <c r="H65" s="163">
        <f>IF(ISERROR(H61/H63),"-",H61/H63)</f>
        <v>0.89655172413793105</v>
      </c>
      <c r="I65" s="163">
        <f>IF(ISERROR(I61/I63),"-",I61/I63)</f>
        <v>1.0192307692307692</v>
      </c>
      <c r="J65" s="164">
        <f>IF(ISERROR(AVERAGE(G65:I65)),"-",AVERAGE(G65:I65))</f>
        <v>0.97192749778956677</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t="s">
        <v>184</v>
      </c>
      <c r="H66" s="160" t="s">
        <v>186</v>
      </c>
      <c r="I66" s="160" t="s">
        <v>179</v>
      </c>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v>40</v>
      </c>
      <c r="H70" s="160">
        <v>42</v>
      </c>
      <c r="I70" s="160">
        <v>43</v>
      </c>
      <c r="J70" s="161">
        <f>IF(ISERROR(SUM(G70:I70)),"-",SUM(G70:I70))</f>
        <v>125</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v>48</v>
      </c>
      <c r="H71" s="160">
        <v>43</v>
      </c>
      <c r="I71" s="160">
        <v>44</v>
      </c>
      <c r="J71" s="161">
        <f>IF(ISERROR(SUM(G71:I71)),"-",SUM(G71:I71))</f>
        <v>135</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v>41</v>
      </c>
      <c r="H72" s="160">
        <v>49</v>
      </c>
      <c r="I72" s="160">
        <v>41</v>
      </c>
      <c r="J72" s="161">
        <f>IF(ISERROR(SUM(G72:I72)),"-",SUM(G72:I72))</f>
        <v>131</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f>IF(ISERROR(G70/G71),"-",G70/G71)</f>
        <v>0.83333333333333337</v>
      </c>
      <c r="H73" s="163">
        <f>IF(ISERROR(H70/H71),"-",H70/H71)</f>
        <v>0.97674418604651159</v>
      </c>
      <c r="I73" s="163">
        <f>IF(ISERROR(I70/I71),"-",I70/I71)</f>
        <v>0.97727272727272729</v>
      </c>
      <c r="J73" s="164">
        <f>IF(ISERROR(AVERAGE(G73:I73)),"-",AVERAGE(G73:I73))</f>
        <v>0.92911674888419071</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f>IF(ISERROR(G70/G72),"-",G70/G72)</f>
        <v>0.97560975609756095</v>
      </c>
      <c r="H74" s="163">
        <f>IF(ISERROR(H70/H72),"-",H70/H72)</f>
        <v>0.8571428571428571</v>
      </c>
      <c r="I74" s="163">
        <f>IF(ISERROR(I70/I72),"-",I70/I72)</f>
        <v>1.0487804878048781</v>
      </c>
      <c r="J74" s="164">
        <f>IF(ISERROR(AVERAGE(G74:I74)),"-",AVERAGE(G74:I74))</f>
        <v>0.96051103368176538</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t="s">
        <v>187</v>
      </c>
      <c r="H75" s="160" t="s">
        <v>187</v>
      </c>
      <c r="I75" s="160" t="s">
        <v>187</v>
      </c>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A96:J96"/>
    <mergeCell ref="A98:I98"/>
    <mergeCell ref="K13:K14"/>
    <mergeCell ref="A29:J29"/>
    <mergeCell ref="K30:K31"/>
    <mergeCell ref="A30:A31"/>
    <mergeCell ref="B30:F31"/>
    <mergeCell ref="J30:J31"/>
    <mergeCell ref="A32:A40"/>
    <mergeCell ref="B32:C32"/>
    <mergeCell ref="D32:F32"/>
    <mergeCell ref="G32:I32"/>
    <mergeCell ref="K32:K33"/>
    <mergeCell ref="B33:C33"/>
    <mergeCell ref="D33:F33"/>
    <mergeCell ref="G33:I33"/>
    <mergeCell ref="B39:F39"/>
    <mergeCell ref="B26:C26"/>
    <mergeCell ref="F26:G26"/>
    <mergeCell ref="B27:C27"/>
    <mergeCell ref="A14:G15"/>
    <mergeCell ref="F27:G27"/>
    <mergeCell ref="A28:J28"/>
    <mergeCell ref="A5:K5"/>
    <mergeCell ref="A4:K4"/>
    <mergeCell ref="A3:K3"/>
    <mergeCell ref="J13:J14"/>
    <mergeCell ref="B20:C20"/>
    <mergeCell ref="F20:G20"/>
    <mergeCell ref="B21:C21"/>
    <mergeCell ref="F21:G21"/>
    <mergeCell ref="B25:C25"/>
    <mergeCell ref="F25:G25"/>
    <mergeCell ref="B22:C22"/>
    <mergeCell ref="F22:G22"/>
    <mergeCell ref="B23:C23"/>
    <mergeCell ref="F23:G23"/>
    <mergeCell ref="B24:C24"/>
    <mergeCell ref="F24:G24"/>
    <mergeCell ref="A1:G1"/>
    <mergeCell ref="H1:K1"/>
    <mergeCell ref="A6:K6"/>
    <mergeCell ref="G7:I7"/>
    <mergeCell ref="J7:K7"/>
    <mergeCell ref="G8:I8"/>
    <mergeCell ref="F19:G19"/>
    <mergeCell ref="A18:E18"/>
    <mergeCell ref="F18:J18"/>
    <mergeCell ref="A19:C19"/>
    <mergeCell ref="D19:E19"/>
    <mergeCell ref="J8:K8"/>
    <mergeCell ref="G9:I9"/>
    <mergeCell ref="J9:K9"/>
    <mergeCell ref="G10:I10"/>
    <mergeCell ref="J10:K10"/>
    <mergeCell ref="G11:I11"/>
    <mergeCell ref="J11:K11"/>
    <mergeCell ref="A10:C10"/>
    <mergeCell ref="D10:F10"/>
    <mergeCell ref="A11:C11"/>
    <mergeCell ref="A12:J12"/>
    <mergeCell ref="H13:H14"/>
    <mergeCell ref="I13:I14"/>
    <mergeCell ref="B40:F40"/>
    <mergeCell ref="B34:F34"/>
    <mergeCell ref="B35:F35"/>
    <mergeCell ref="B36:F36"/>
    <mergeCell ref="B37:F37"/>
    <mergeCell ref="B38:F38"/>
    <mergeCell ref="B41:C41"/>
    <mergeCell ref="D41:F41"/>
    <mergeCell ref="G41:I41"/>
    <mergeCell ref="K41:K42"/>
    <mergeCell ref="B42:C42"/>
    <mergeCell ref="D42:F42"/>
    <mergeCell ref="G42:I42"/>
    <mergeCell ref="B52:F52"/>
    <mergeCell ref="A41:A49"/>
    <mergeCell ref="B48:F48"/>
    <mergeCell ref="B49:F49"/>
    <mergeCell ref="A50:A58"/>
    <mergeCell ref="B50:C50"/>
    <mergeCell ref="D50:F50"/>
    <mergeCell ref="G50:I50"/>
    <mergeCell ref="B51:C51"/>
    <mergeCell ref="D51:F51"/>
    <mergeCell ref="G51:I51"/>
    <mergeCell ref="B57:F57"/>
    <mergeCell ref="B58:F58"/>
    <mergeCell ref="B43:F43"/>
    <mergeCell ref="B44:F44"/>
    <mergeCell ref="B45:F45"/>
    <mergeCell ref="B46:F46"/>
    <mergeCell ref="B47:F47"/>
    <mergeCell ref="K50:K51"/>
    <mergeCell ref="B53:F53"/>
    <mergeCell ref="B54:F54"/>
    <mergeCell ref="B55:F55"/>
    <mergeCell ref="B56:F56"/>
    <mergeCell ref="B59:C59"/>
    <mergeCell ref="D59:F59"/>
    <mergeCell ref="G59:I59"/>
    <mergeCell ref="K59:K60"/>
    <mergeCell ref="B60:C60"/>
    <mergeCell ref="D60:F60"/>
    <mergeCell ref="G60:I60"/>
    <mergeCell ref="B61:F61"/>
    <mergeCell ref="B62:F62"/>
    <mergeCell ref="A59:A67"/>
    <mergeCell ref="B66:F66"/>
    <mergeCell ref="B67:F67"/>
    <mergeCell ref="A68:A76"/>
    <mergeCell ref="B68:C68"/>
    <mergeCell ref="D68:F68"/>
    <mergeCell ref="B69:C69"/>
    <mergeCell ref="D69:F69"/>
    <mergeCell ref="B75:F75"/>
    <mergeCell ref="B76:F76"/>
    <mergeCell ref="B73:F73"/>
    <mergeCell ref="B74:F74"/>
    <mergeCell ref="B65:F65"/>
    <mergeCell ref="A89:I89"/>
    <mergeCell ref="A90:I90"/>
    <mergeCell ref="A93:H93"/>
    <mergeCell ref="A94:H94"/>
    <mergeCell ref="A91:H91"/>
    <mergeCell ref="A92:H92"/>
    <mergeCell ref="B70:F70"/>
    <mergeCell ref="B71:F71"/>
    <mergeCell ref="B72:F72"/>
    <mergeCell ref="A88:I88"/>
    <mergeCell ref="A79:J79"/>
    <mergeCell ref="A82:I82"/>
    <mergeCell ref="A80:J80"/>
    <mergeCell ref="A81:J81"/>
    <mergeCell ref="A83:I83"/>
    <mergeCell ref="A84:I84"/>
    <mergeCell ref="A85:J85"/>
    <mergeCell ref="A86:J86"/>
    <mergeCell ref="A132:K133"/>
    <mergeCell ref="D11:F11"/>
    <mergeCell ref="A7:C7"/>
    <mergeCell ref="D7:F7"/>
    <mergeCell ref="A8:C8"/>
    <mergeCell ref="D8:F8"/>
    <mergeCell ref="A9:C9"/>
    <mergeCell ref="D9:F9"/>
    <mergeCell ref="B121:I121"/>
    <mergeCell ref="B122:I122"/>
    <mergeCell ref="B123:I123"/>
    <mergeCell ref="A97:I97"/>
    <mergeCell ref="B118:I118"/>
    <mergeCell ref="B119:I119"/>
    <mergeCell ref="B120:I120"/>
    <mergeCell ref="A77:J77"/>
    <mergeCell ref="A78:J78"/>
    <mergeCell ref="G68:I68"/>
    <mergeCell ref="B63:F63"/>
    <mergeCell ref="B64:F64"/>
    <mergeCell ref="K68:K69"/>
    <mergeCell ref="G69:I69"/>
    <mergeCell ref="A95:I95"/>
    <mergeCell ref="A87:I87"/>
    <mergeCell ref="A111:I111"/>
    <mergeCell ref="B112:I112"/>
    <mergeCell ref="B113:I113"/>
    <mergeCell ref="B114:I114"/>
    <mergeCell ref="B115:I115"/>
    <mergeCell ref="B116:I116"/>
    <mergeCell ref="A101:I101"/>
    <mergeCell ref="A102:I102"/>
    <mergeCell ref="A103:I103"/>
    <mergeCell ref="A104:I104"/>
    <mergeCell ref="A105:D107"/>
    <mergeCell ref="F99:G99"/>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8:D128"/>
    <mergeCell ref="E128:G128"/>
    <mergeCell ref="H128:I128"/>
    <mergeCell ref="B129:D129"/>
    <mergeCell ref="E129:G129"/>
    <mergeCell ref="H129:I129"/>
    <mergeCell ref="B130:D130"/>
    <mergeCell ref="E130:G130"/>
    <mergeCell ref="H130:I130"/>
  </mergeCells>
  <conditionalFormatting sqref="D30:F30">
    <cfRule type="expression" dxfId="413" priority="21">
      <formula>D30="Other_specify"</formula>
    </cfRule>
  </conditionalFormatting>
  <conditionalFormatting sqref="G30:I30">
    <cfRule type="expression" dxfId="412" priority="22">
      <formula>D30="Other_specify"</formula>
    </cfRule>
  </conditionalFormatting>
  <conditionalFormatting sqref="D31:F31">
    <cfRule type="expression" dxfId="411" priority="20">
      <formula>D31="Other_specify"</formula>
    </cfRule>
  </conditionalFormatting>
  <conditionalFormatting sqref="G31:I31">
    <cfRule type="expression" dxfId="410" priority="19">
      <formula>D31="Other_specify"</formula>
    </cfRule>
  </conditionalFormatting>
  <conditionalFormatting sqref="G39:I39">
    <cfRule type="expression" dxfId="409" priority="18">
      <formula>D39="Other_specify"</formula>
    </cfRule>
  </conditionalFormatting>
  <conditionalFormatting sqref="D40:F40">
    <cfRule type="expression" dxfId="408" priority="16">
      <formula>D40="Other_specify"</formula>
    </cfRule>
  </conditionalFormatting>
  <conditionalFormatting sqref="G40:I40">
    <cfRule type="expression" dxfId="407" priority="15">
      <formula>D40="Other_specify"</formula>
    </cfRule>
  </conditionalFormatting>
  <conditionalFormatting sqref="G48:I48">
    <cfRule type="expression" dxfId="406" priority="14">
      <formula>D48="Other_specify"</formula>
    </cfRule>
  </conditionalFormatting>
  <conditionalFormatting sqref="D49:F49">
    <cfRule type="expression" dxfId="405" priority="12">
      <formula>D49="Other_specify"</formula>
    </cfRule>
  </conditionalFormatting>
  <conditionalFormatting sqref="G49:I49">
    <cfRule type="expression" dxfId="404" priority="11">
      <formula>D49="Other_specify"</formula>
    </cfRule>
  </conditionalFormatting>
  <conditionalFormatting sqref="G57:I57">
    <cfRule type="expression" dxfId="403" priority="10">
      <formula>D57="Other_specify"</formula>
    </cfRule>
  </conditionalFormatting>
  <conditionalFormatting sqref="D58:F58">
    <cfRule type="expression" dxfId="402" priority="8">
      <formula>D58="Other_specify"</formula>
    </cfRule>
  </conditionalFormatting>
  <conditionalFormatting sqref="G58:I58">
    <cfRule type="expression" dxfId="401" priority="7">
      <formula>D58="Other_specify"</formula>
    </cfRule>
  </conditionalFormatting>
  <conditionalFormatting sqref="G66:I66">
    <cfRule type="expression" dxfId="400" priority="6">
      <formula>D66="Other_specify"</formula>
    </cfRule>
  </conditionalFormatting>
  <conditionalFormatting sqref="D67:F67">
    <cfRule type="expression" dxfId="399" priority="4">
      <formula>D67="Other_specify"</formula>
    </cfRule>
  </conditionalFormatting>
  <conditionalFormatting sqref="G67:I67">
    <cfRule type="expression" dxfId="398" priority="3">
      <formula>D67="Other_specify"</formula>
    </cfRule>
  </conditionalFormatting>
  <conditionalFormatting sqref="G106:I106">
    <cfRule type="expression" dxfId="397" priority="2">
      <formula>D106="Other_specify"</formula>
    </cfRule>
  </conditionalFormatting>
  <conditionalFormatting sqref="F106">
    <cfRule type="expression" dxfId="396" priority="1">
      <formula>C106="Other_specify"</formula>
    </cfRule>
  </conditionalFormatting>
  <dataValidations count="1">
    <dataValidation type="list" allowBlank="1" showInputMessage="1" showErrorMessage="1" sqref="G17:I17 H20:J26 J112:J123" xr:uid="{00000000-0002-0000-0600-000000000000}">
      <formula1>"Yes, No"</formula1>
    </dataValidation>
  </dataValidations>
  <hyperlinks>
    <hyperlink ref="M1" location="'Facility Information'!A1" display="Go back to facility information tab" xr:uid="{00000000-0004-0000-0600-000000000000}"/>
    <hyperlink ref="M2" location="'Dashboard (1)'!A1" display="Go to Dashboard" xr:uid="{00000000-0004-0000-0600-000001000000}"/>
    <hyperlink ref="M3" location="'Dashboard (2)'!A1" display="Go to Dashboard" xr:uid="{00000000-0004-0000-0600-000002000000}"/>
    <hyperlink ref="M4" location="'Dashboard (3)'!A1" display="Go to Dashboard" xr:uid="{00000000-0004-0000-0600-000003000000}"/>
    <hyperlink ref="M5" location="'Dashboard (4)'!A1" display="Go to Dashboard" xr:uid="{00000000-0004-0000-0600-000004000000}"/>
    <hyperlink ref="M6" location="'Dashboard (5)'!A1" display="Go to Dashboard" xr:uid="{00000000-0004-0000-0600-000005000000}"/>
    <hyperlink ref="M7" location="Indicators!A1" display="Go to indicators" xr:uid="{00000000-0004-0000-0600-000006000000}"/>
  </hyperlinks>
  <pageMargins left="0.7" right="0.7" top="0.75" bottom="0.75" header="0.3" footer="0.3"/>
  <pageSetup scale="42" orientation="portrait" r:id="rId1"/>
  <rowBreaks count="2" manualBreakCount="2">
    <brk id="78" max="10" man="1"/>
    <brk id="136" max="10"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BN288"/>
  <sheetViews>
    <sheetView view="pageBreakPreview" zoomScale="60" zoomScaleNormal="55" workbookViewId="0">
      <selection activeCell="J112" sqref="J112:J123"/>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Information'!D16=0,"-",'Facility Information'!D16)</f>
        <v>-</v>
      </c>
      <c r="E7" s="689"/>
      <c r="F7" s="690"/>
      <c r="G7" s="680" t="s">
        <v>108</v>
      </c>
      <c r="H7" s="680"/>
      <c r="I7" s="680"/>
      <c r="J7" s="681" t="str">
        <f>IF('Facility Information'!J16=0,"-",'Facility Information'!J16)</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Information'!H16=0,"-",'Facility Information'!H16)</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Information'!E16=0,"-",'Facility Information'!E16)</f>
        <v>-</v>
      </c>
      <c r="E9" s="692"/>
      <c r="F9" s="693"/>
      <c r="G9" s="680" t="s">
        <v>109</v>
      </c>
      <c r="H9" s="680"/>
      <c r="I9" s="680"/>
      <c r="J9" s="683" t="str">
        <f>IF('Facility Information'!K16=0,"-",'Facility Information'!K16)</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Information'!G16=0,"-",'Facility Information'!G16)</f>
        <v>-</v>
      </c>
      <c r="E10" s="692"/>
      <c r="F10" s="693"/>
      <c r="G10" s="680" t="s">
        <v>110</v>
      </c>
      <c r="H10" s="680"/>
      <c r="I10" s="680"/>
      <c r="J10" s="683" t="str">
        <f>IF('Facility Information'!L16=0,"-",'Facility Information'!L16)</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Information'!F16=0,"-",'Facility Information'!F16)</f>
        <v>-</v>
      </c>
      <c r="E11" s="717"/>
      <c r="F11" s="718"/>
      <c r="G11" s="710" t="s">
        <v>111</v>
      </c>
      <c r="H11" s="710"/>
      <c r="I11" s="710"/>
      <c r="J11" s="711" t="str">
        <f>IF('Facility Information'!M16=0,"-",'Facility Information'!M16)</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f>IF(ISERROR(IF(SEARCH("A",$G$39)&gt;0,1,0))," ",IF(SEARCH("A",$G$39)&gt;0,1,0))</f>
        <v>1</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1</v>
      </c>
      <c r="BJ12" s="27">
        <f t="shared" si="0"/>
        <v>1</v>
      </c>
      <c r="BK12" s="27">
        <f t="shared" si="0"/>
        <v>1</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f>IF(ISERROR(IF(SEARCH("B",$H$39)&gt;0,1,0))," ",IF(SEARCH("B",$H$39)&gt;0,1,0))</f>
        <v>1</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f>IF(ISERROR(IF(SEARCH("C",$I$39)&gt;0,1,0))," ",IF(SEARCH("C",$I$39)&gt;0,1,0))</f>
        <v>1</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1</v>
      </c>
      <c r="BL15" s="130">
        <f t="shared" si="3"/>
        <v>2</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2</v>
      </c>
      <c r="BL16" s="138">
        <f t="shared" si="4"/>
        <v>0</v>
      </c>
      <c r="BM16" s="138">
        <f t="shared" si="4"/>
        <v>1</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f>J64</f>
        <v>0.95376602564102564</v>
      </c>
      <c r="AQ17" s="111">
        <f>J65</f>
        <v>0.97596457938013914</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1</v>
      </c>
      <c r="BJ17" s="130">
        <f t="shared" si="5"/>
        <v>1</v>
      </c>
      <c r="BK17" s="130">
        <f t="shared" si="5"/>
        <v>4</v>
      </c>
      <c r="BL17" s="130">
        <f t="shared" si="5"/>
        <v>2</v>
      </c>
      <c r="BM17" s="130">
        <f t="shared" si="5"/>
        <v>1</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f>J73</f>
        <v>0.96171265147168761</v>
      </c>
      <c r="AQ18" s="111">
        <f>J74</f>
        <v>0.97789799787302911</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f>IF(ISERROR(IF(SEARCH("D",$G$66)&gt;0,1,0))," ",IF(SEARCH("D",$G$66)&gt;0,1,0))</f>
        <v>1</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f>IF(ISERROR(IF(SEARCH("D",$H$66)&gt;0,1,0))," ",IF(SEARCH("D",$H$66)&gt;0,1,0))</f>
        <v>1</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f>IF(ISERROR(IF(SEARCH("C",$I$66)&gt;0,1,0))," ",IF(SEARCH("C",$I$66)&gt;0,1,0))</f>
        <v>1</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f>IF(ISERROR(IF(SEARCH("C",$G$75)&gt;0,1,0))," ",IF(SEARCH("C",$G$75)&gt;0,1,0))</f>
        <v>1</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f>IF(ISERROR(IF(SEARCH("C",$H$75)&gt;0,1,0))," ",IF(SEARCH("C",$H$75)&gt;0,1,0))</f>
        <v>1</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f>IF(ISERROR(IF(SEARCH("E",$I$75)&gt;0,1,0))," ",IF(SEARCH("E",$I$75)&gt;0,1,0))</f>
        <v>1</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1</v>
      </c>
      <c r="BB27">
        <f t="shared" si="8"/>
        <v>1</v>
      </c>
      <c r="BC27">
        <f t="shared" si="8"/>
        <v>4</v>
      </c>
      <c r="BD27">
        <f t="shared" si="8"/>
        <v>2</v>
      </c>
      <c r="BE27">
        <f t="shared" si="8"/>
        <v>1</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t="s">
        <v>184</v>
      </c>
      <c r="H39" s="228" t="s">
        <v>185</v>
      </c>
      <c r="I39" s="228" t="s">
        <v>179</v>
      </c>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v>60</v>
      </c>
      <c r="H61" s="160">
        <v>62</v>
      </c>
      <c r="I61" s="160">
        <v>63</v>
      </c>
      <c r="J61" s="161">
        <f>IF(ISERROR(SUM(G61:I61)),"-",SUM(G61:I61))</f>
        <v>185</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v>65</v>
      </c>
      <c r="H62" s="160">
        <v>65</v>
      </c>
      <c r="I62" s="160">
        <v>64</v>
      </c>
      <c r="J62" s="161">
        <f>IF(ISERROR(SUM(G62:I62)),"-",SUM(G62:I62))</f>
        <v>194</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v>60</v>
      </c>
      <c r="H63" s="160">
        <v>68</v>
      </c>
      <c r="I63" s="160">
        <v>62</v>
      </c>
      <c r="J63" s="161">
        <f>IF(ISERROR(SUM(G63:I63)),"-",SUM(G63:I63))</f>
        <v>190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f>IF(ISERROR(G61/G62),"-",G61/G62)</f>
        <v>0.92307692307692313</v>
      </c>
      <c r="H64" s="163">
        <f>IF(ISERROR(H61/H62),"-",H61/H62)</f>
        <v>0.9538461538461539</v>
      </c>
      <c r="I64" s="163">
        <f>IF(ISERROR(I61/I62),"-",I61/I62)</f>
        <v>0.984375</v>
      </c>
      <c r="J64" s="164">
        <f>IF(ISERROR(AVERAGE(G64:I64)),"-",AVERAGE(G64:I64))</f>
        <v>0.95376602564102564</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f>IF(ISERROR(G61/G63),"-",G61/G63)</f>
        <v>1</v>
      </c>
      <c r="H65" s="163">
        <f>IF(ISERROR(H61/H63),"-",H61/H63)</f>
        <v>0.91176470588235292</v>
      </c>
      <c r="I65" s="163">
        <f>IF(ISERROR(I61/I63),"-",I61/I63)</f>
        <v>1.0161290322580645</v>
      </c>
      <c r="J65" s="164">
        <f>IF(ISERROR(AVERAGE(G65:I65)),"-",AVERAGE(G65:I65))</f>
        <v>0.97596457938013914</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t="s">
        <v>186</v>
      </c>
      <c r="H66" s="160" t="s">
        <v>186</v>
      </c>
      <c r="I66" s="160" t="s">
        <v>179</v>
      </c>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v>80</v>
      </c>
      <c r="H70" s="160">
        <v>82</v>
      </c>
      <c r="I70" s="160">
        <v>83</v>
      </c>
      <c r="J70" s="161">
        <f>IF(ISERROR(SUM(G70:I70)),"-",SUM(G70:I70))</f>
        <v>245</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v>88</v>
      </c>
      <c r="H71" s="160">
        <v>83</v>
      </c>
      <c r="I71" s="160">
        <v>84</v>
      </c>
      <c r="J71" s="161">
        <f>IF(ISERROR(SUM(G71:I71)),"-",SUM(G71:I71))</f>
        <v>255</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v>81</v>
      </c>
      <c r="H72" s="160">
        <v>89</v>
      </c>
      <c r="I72" s="160">
        <v>81</v>
      </c>
      <c r="J72" s="161">
        <f>IF(ISERROR(SUM(G72:I72)),"-",SUM(G72:I72))</f>
        <v>251</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f>IF(ISERROR(G70/G71),"-",G70/G71)</f>
        <v>0.90909090909090906</v>
      </c>
      <c r="H73" s="163">
        <f>IF(ISERROR(H70/H71),"-",H70/H71)</f>
        <v>0.98795180722891562</v>
      </c>
      <c r="I73" s="163">
        <f>IF(ISERROR(I70/I71),"-",I70/I71)</f>
        <v>0.98809523809523814</v>
      </c>
      <c r="J73" s="164">
        <f>IF(ISERROR(AVERAGE(G73:I73)),"-",AVERAGE(G73:I73))</f>
        <v>0.96171265147168761</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f>IF(ISERROR(G70/G72),"-",G70/G72)</f>
        <v>0.98765432098765427</v>
      </c>
      <c r="H74" s="163">
        <f>IF(ISERROR(H70/H72),"-",H70/H72)</f>
        <v>0.9213483146067416</v>
      </c>
      <c r="I74" s="163">
        <f>IF(ISERROR(I70/I72),"-",I70/I72)</f>
        <v>1.0246913580246915</v>
      </c>
      <c r="J74" s="164">
        <f>IF(ISERROR(AVERAGE(G74:I74)),"-",AVERAGE(G74:I74))</f>
        <v>0.97789799787302911</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t="s">
        <v>179</v>
      </c>
      <c r="H75" s="160" t="s">
        <v>179</v>
      </c>
      <c r="I75" s="160" t="s">
        <v>187</v>
      </c>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A96:J96"/>
    <mergeCell ref="A98:I98"/>
    <mergeCell ref="K13:K14"/>
    <mergeCell ref="A29:J29"/>
    <mergeCell ref="K30:K31"/>
    <mergeCell ref="A30:A31"/>
    <mergeCell ref="B30:F31"/>
    <mergeCell ref="J30:J31"/>
    <mergeCell ref="A32:A40"/>
    <mergeCell ref="B32:C32"/>
    <mergeCell ref="D32:F32"/>
    <mergeCell ref="G32:I32"/>
    <mergeCell ref="K32:K33"/>
    <mergeCell ref="B33:C33"/>
    <mergeCell ref="D33:F33"/>
    <mergeCell ref="G33:I33"/>
    <mergeCell ref="B39:F39"/>
    <mergeCell ref="B26:C26"/>
    <mergeCell ref="F26:G26"/>
    <mergeCell ref="B27:C27"/>
    <mergeCell ref="A14:G15"/>
    <mergeCell ref="F27:G27"/>
    <mergeCell ref="A28:J28"/>
    <mergeCell ref="A5:K5"/>
    <mergeCell ref="A4:K4"/>
    <mergeCell ref="A3:K3"/>
    <mergeCell ref="A12:J12"/>
    <mergeCell ref="H13:H14"/>
    <mergeCell ref="I13:I14"/>
    <mergeCell ref="J13:J14"/>
    <mergeCell ref="B20:C20"/>
    <mergeCell ref="F20:G20"/>
    <mergeCell ref="B21:C21"/>
    <mergeCell ref="F21:G21"/>
    <mergeCell ref="B25:C25"/>
    <mergeCell ref="F25:G25"/>
    <mergeCell ref="B22:C22"/>
    <mergeCell ref="F22:G22"/>
    <mergeCell ref="B23:C23"/>
    <mergeCell ref="F23:G23"/>
    <mergeCell ref="B24:C24"/>
    <mergeCell ref="F24:G24"/>
    <mergeCell ref="D8:F8"/>
    <mergeCell ref="A9:C9"/>
    <mergeCell ref="D9:F9"/>
    <mergeCell ref="A1:G1"/>
    <mergeCell ref="H1:K1"/>
    <mergeCell ref="A6:K6"/>
    <mergeCell ref="G7:I7"/>
    <mergeCell ref="J7:K7"/>
    <mergeCell ref="G8:I8"/>
    <mergeCell ref="F19:G19"/>
    <mergeCell ref="A18:E18"/>
    <mergeCell ref="F18:J18"/>
    <mergeCell ref="A19:C19"/>
    <mergeCell ref="D19:E19"/>
    <mergeCell ref="J8:K8"/>
    <mergeCell ref="G9:I9"/>
    <mergeCell ref="J9:K9"/>
    <mergeCell ref="G10:I10"/>
    <mergeCell ref="J10:K10"/>
    <mergeCell ref="G11:I11"/>
    <mergeCell ref="J11:K11"/>
    <mergeCell ref="A10:C10"/>
    <mergeCell ref="D10:F10"/>
    <mergeCell ref="A11:C11"/>
    <mergeCell ref="A7:C7"/>
    <mergeCell ref="D7:F7"/>
    <mergeCell ref="A8:C8"/>
    <mergeCell ref="B40:F40"/>
    <mergeCell ref="B34:F34"/>
    <mergeCell ref="B35:F35"/>
    <mergeCell ref="B36:F36"/>
    <mergeCell ref="B37:F37"/>
    <mergeCell ref="B38:F38"/>
    <mergeCell ref="B41:C41"/>
    <mergeCell ref="D41:F41"/>
    <mergeCell ref="G41:I41"/>
    <mergeCell ref="K41:K42"/>
    <mergeCell ref="B42:C42"/>
    <mergeCell ref="D42:F42"/>
    <mergeCell ref="G42:I42"/>
    <mergeCell ref="B52:F52"/>
    <mergeCell ref="K50:K51"/>
    <mergeCell ref="A41:A49"/>
    <mergeCell ref="B48:F48"/>
    <mergeCell ref="B49:F49"/>
    <mergeCell ref="A50:A58"/>
    <mergeCell ref="B50:C50"/>
    <mergeCell ref="D50:F50"/>
    <mergeCell ref="G50:I50"/>
    <mergeCell ref="B51:C51"/>
    <mergeCell ref="D51:F51"/>
    <mergeCell ref="G51:I51"/>
    <mergeCell ref="B57:F57"/>
    <mergeCell ref="B58:F58"/>
    <mergeCell ref="B43:F43"/>
    <mergeCell ref="B44:F44"/>
    <mergeCell ref="B45:F45"/>
    <mergeCell ref="B46:F46"/>
    <mergeCell ref="B47:F47"/>
    <mergeCell ref="B53:F53"/>
    <mergeCell ref="B54:F54"/>
    <mergeCell ref="B55:F55"/>
    <mergeCell ref="B56:F56"/>
    <mergeCell ref="B59:C59"/>
    <mergeCell ref="D59:F59"/>
    <mergeCell ref="B61:F61"/>
    <mergeCell ref="B62:F62"/>
    <mergeCell ref="G59:I59"/>
    <mergeCell ref="K59:K60"/>
    <mergeCell ref="B60:C60"/>
    <mergeCell ref="D60:F60"/>
    <mergeCell ref="G60:I60"/>
    <mergeCell ref="A97:I97"/>
    <mergeCell ref="B118:I118"/>
    <mergeCell ref="B119:I119"/>
    <mergeCell ref="B120:I120"/>
    <mergeCell ref="A77:J77"/>
    <mergeCell ref="A78:J78"/>
    <mergeCell ref="A111:I111"/>
    <mergeCell ref="B112:I112"/>
    <mergeCell ref="B113:I113"/>
    <mergeCell ref="B114:I114"/>
    <mergeCell ref="B115:I115"/>
    <mergeCell ref="B116:I116"/>
    <mergeCell ref="A101:I101"/>
    <mergeCell ref="A102:I102"/>
    <mergeCell ref="A103:I103"/>
    <mergeCell ref="A104:I104"/>
    <mergeCell ref="A105:D107"/>
    <mergeCell ref="F99:G99"/>
    <mergeCell ref="F100:G100"/>
    <mergeCell ref="H99:J99"/>
    <mergeCell ref="H100:J100"/>
    <mergeCell ref="A99:E99"/>
    <mergeCell ref="A100:E100"/>
    <mergeCell ref="A108:I108"/>
    <mergeCell ref="G68:I68"/>
    <mergeCell ref="B63:F63"/>
    <mergeCell ref="B64:F64"/>
    <mergeCell ref="G69:I69"/>
    <mergeCell ref="A95:I95"/>
    <mergeCell ref="A91:H91"/>
    <mergeCell ref="A92:H92"/>
    <mergeCell ref="B70:F70"/>
    <mergeCell ref="B71:F71"/>
    <mergeCell ref="B72:F72"/>
    <mergeCell ref="D69:F69"/>
    <mergeCell ref="B75:F75"/>
    <mergeCell ref="B76:F76"/>
    <mergeCell ref="B73:F73"/>
    <mergeCell ref="B74:F74"/>
    <mergeCell ref="B65:F65"/>
    <mergeCell ref="A132:K133"/>
    <mergeCell ref="D11:F11"/>
    <mergeCell ref="K68:K69"/>
    <mergeCell ref="A87:I87"/>
    <mergeCell ref="A88:I88"/>
    <mergeCell ref="A79:J79"/>
    <mergeCell ref="A82:I82"/>
    <mergeCell ref="A80:J80"/>
    <mergeCell ref="A81:J81"/>
    <mergeCell ref="A83:I83"/>
    <mergeCell ref="A84:I84"/>
    <mergeCell ref="A85:J85"/>
    <mergeCell ref="A86:J86"/>
    <mergeCell ref="A89:I89"/>
    <mergeCell ref="A90:I90"/>
    <mergeCell ref="A93:H93"/>
    <mergeCell ref="A94:H94"/>
    <mergeCell ref="A59:A67"/>
    <mergeCell ref="B66:F66"/>
    <mergeCell ref="B67:F67"/>
    <mergeCell ref="A68:A76"/>
    <mergeCell ref="B68:C68"/>
    <mergeCell ref="D68:F68"/>
    <mergeCell ref="B69:C69"/>
    <mergeCell ref="A109:I109"/>
    <mergeCell ref="A110:I110"/>
    <mergeCell ref="B117:I117"/>
    <mergeCell ref="A124:K124"/>
    <mergeCell ref="A125:K125"/>
    <mergeCell ref="B126:D126"/>
    <mergeCell ref="E126:G126"/>
    <mergeCell ref="H126:I126"/>
    <mergeCell ref="B121:I121"/>
    <mergeCell ref="B122:I122"/>
    <mergeCell ref="B123:I123"/>
    <mergeCell ref="B130:D130"/>
    <mergeCell ref="E130:G130"/>
    <mergeCell ref="H130:I130"/>
    <mergeCell ref="B127:D127"/>
    <mergeCell ref="E127:G127"/>
    <mergeCell ref="H127:I127"/>
    <mergeCell ref="B128:D128"/>
    <mergeCell ref="E128:G128"/>
    <mergeCell ref="H128:I128"/>
    <mergeCell ref="B129:D129"/>
    <mergeCell ref="E129:G129"/>
    <mergeCell ref="H129:I129"/>
  </mergeCells>
  <conditionalFormatting sqref="D30:F30">
    <cfRule type="expression" dxfId="395" priority="21">
      <formula>D30="Other_specify"</formula>
    </cfRule>
  </conditionalFormatting>
  <conditionalFormatting sqref="G30:I30">
    <cfRule type="expression" dxfId="394" priority="22">
      <formula>D30="Other_specify"</formula>
    </cfRule>
  </conditionalFormatting>
  <conditionalFormatting sqref="D31:F31">
    <cfRule type="expression" dxfId="393" priority="20">
      <formula>D31="Other_specify"</formula>
    </cfRule>
  </conditionalFormatting>
  <conditionalFormatting sqref="G31:I31">
    <cfRule type="expression" dxfId="392" priority="19">
      <formula>D31="Other_specify"</formula>
    </cfRule>
  </conditionalFormatting>
  <conditionalFormatting sqref="G39:I39">
    <cfRule type="expression" dxfId="391" priority="18">
      <formula>D39="Other_specify"</formula>
    </cfRule>
  </conditionalFormatting>
  <conditionalFormatting sqref="D40:F40">
    <cfRule type="expression" dxfId="390" priority="16">
      <formula>D40="Other_specify"</formula>
    </cfRule>
  </conditionalFormatting>
  <conditionalFormatting sqref="G40:I40">
    <cfRule type="expression" dxfId="389" priority="15">
      <formula>D40="Other_specify"</formula>
    </cfRule>
  </conditionalFormatting>
  <conditionalFormatting sqref="G48:I48">
    <cfRule type="expression" dxfId="388" priority="14">
      <formula>D48="Other_specify"</formula>
    </cfRule>
  </conditionalFormatting>
  <conditionalFormatting sqref="D49:F49">
    <cfRule type="expression" dxfId="387" priority="12">
      <formula>D49="Other_specify"</formula>
    </cfRule>
  </conditionalFormatting>
  <conditionalFormatting sqref="G49:I49">
    <cfRule type="expression" dxfId="386" priority="11">
      <formula>D49="Other_specify"</formula>
    </cfRule>
  </conditionalFormatting>
  <conditionalFormatting sqref="G57:I57">
    <cfRule type="expression" dxfId="385" priority="10">
      <formula>D57="Other_specify"</formula>
    </cfRule>
  </conditionalFormatting>
  <conditionalFormatting sqref="D58:F58">
    <cfRule type="expression" dxfId="384" priority="8">
      <formula>D58="Other_specify"</formula>
    </cfRule>
  </conditionalFormatting>
  <conditionalFormatting sqref="G58:I58">
    <cfRule type="expression" dxfId="383" priority="7">
      <formula>D58="Other_specify"</formula>
    </cfRule>
  </conditionalFormatting>
  <conditionalFormatting sqref="G66:I66">
    <cfRule type="expression" dxfId="382" priority="6">
      <formula>D66="Other_specify"</formula>
    </cfRule>
  </conditionalFormatting>
  <conditionalFormatting sqref="D67:F67">
    <cfRule type="expression" dxfId="381" priority="4">
      <formula>D67="Other_specify"</formula>
    </cfRule>
  </conditionalFormatting>
  <conditionalFormatting sqref="G67:I67">
    <cfRule type="expression" dxfId="380" priority="3">
      <formula>D67="Other_specify"</formula>
    </cfRule>
  </conditionalFormatting>
  <conditionalFormatting sqref="G106:I106">
    <cfRule type="expression" dxfId="379" priority="2">
      <formula>D106="Other_specify"</formula>
    </cfRule>
  </conditionalFormatting>
  <conditionalFormatting sqref="F106">
    <cfRule type="expression" dxfId="378" priority="1">
      <formula>C106="Other_specify"</formula>
    </cfRule>
  </conditionalFormatting>
  <dataValidations count="1">
    <dataValidation type="list" allowBlank="1" showInputMessage="1" showErrorMessage="1" sqref="G17:I17 H20:J26 J112:J123" xr:uid="{00000000-0002-0000-0700-000000000000}">
      <formula1>"Yes, No"</formula1>
    </dataValidation>
  </dataValidations>
  <hyperlinks>
    <hyperlink ref="M1" location="'Facility Information'!A1" display="Go back to facility information tab" xr:uid="{00000000-0004-0000-0700-000000000000}"/>
    <hyperlink ref="M2" location="'Dashboard (1)'!A1" display="Go to Dashboard" xr:uid="{00000000-0004-0000-0700-000001000000}"/>
    <hyperlink ref="M3" location="'Dashboard (2)'!A1" display="Go to Dashboard" xr:uid="{00000000-0004-0000-0700-000002000000}"/>
    <hyperlink ref="M4" location="'Dashboard (3)'!A1" display="Go to Dashboard" xr:uid="{00000000-0004-0000-0700-000003000000}"/>
    <hyperlink ref="M5" location="'Dashboard (4)'!A1" display="Go to Dashboard" xr:uid="{00000000-0004-0000-0700-000004000000}"/>
    <hyperlink ref="M6" location="'Dashboard (5)'!A1" display="Go to Dashboard" xr:uid="{00000000-0004-0000-0700-000005000000}"/>
    <hyperlink ref="M7" location="Indicators!A1" display="Go to indicators" xr:uid="{00000000-0004-0000-0700-000006000000}"/>
  </hyperlinks>
  <pageMargins left="0.7" right="0.7" top="0.75" bottom="0.75" header="0.3" footer="0.3"/>
  <pageSetup scale="42" orientation="portrait" r:id="rId1"/>
  <rowBreaks count="2" manualBreakCount="2">
    <brk id="78" max="10" man="1"/>
    <brk id="136" max="10"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BN288"/>
  <sheetViews>
    <sheetView view="pageBreakPreview" zoomScale="60" zoomScaleNormal="55" workbookViewId="0">
      <selection activeCell="I107" sqref="F107:I107"/>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Information'!D17=0,"-",'Facility Information'!D17)</f>
        <v>-</v>
      </c>
      <c r="E7" s="689"/>
      <c r="F7" s="690"/>
      <c r="G7" s="680" t="s">
        <v>108</v>
      </c>
      <c r="H7" s="680"/>
      <c r="I7" s="680"/>
      <c r="J7" s="681" t="str">
        <f>IF('Facility Information'!J17=0,"-",'Facility Information'!J17)</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Information'!H17=0,"-",'Facility Information'!H17)</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Information'!E17=0,"-",'Facility Information'!E17)</f>
        <v>-</v>
      </c>
      <c r="E9" s="692"/>
      <c r="F9" s="693"/>
      <c r="G9" s="680" t="s">
        <v>109</v>
      </c>
      <c r="H9" s="680"/>
      <c r="I9" s="680"/>
      <c r="J9" s="683" t="str">
        <f>IF('Facility Information'!K17=0,"-",'Facility Information'!K17)</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Information'!G17=0,"-",'Facility Information'!G17)</f>
        <v>-</v>
      </c>
      <c r="E10" s="692"/>
      <c r="F10" s="693"/>
      <c r="G10" s="680" t="s">
        <v>110</v>
      </c>
      <c r="H10" s="680"/>
      <c r="I10" s="680"/>
      <c r="J10" s="683" t="str">
        <f>IF('Facility Information'!L17=0,"-",'Facility Information'!L17)</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Information'!F17=0,"-",'Facility Information'!F17)</f>
        <v>-</v>
      </c>
      <c r="E11" s="717"/>
      <c r="F11" s="718"/>
      <c r="G11" s="710" t="s">
        <v>111</v>
      </c>
      <c r="H11" s="710"/>
      <c r="I11" s="710"/>
      <c r="J11" s="711" t="str">
        <f>IF('Facility Information'!M17=0,"-",'Facility Information'!M17)</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1</v>
      </c>
      <c r="BJ15" s="130">
        <f t="shared" si="3"/>
        <v>1</v>
      </c>
      <c r="BK15" s="130">
        <f t="shared" si="3"/>
        <v>0</v>
      </c>
      <c r="BL15" s="130">
        <f t="shared" si="3"/>
        <v>0</v>
      </c>
      <c r="BM15" s="130">
        <f t="shared" si="3"/>
        <v>1</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2</v>
      </c>
      <c r="BM16" s="138">
        <f t="shared" si="4"/>
        <v>1</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f>J64</f>
        <v>0.87944444444444458</v>
      </c>
      <c r="AQ17" s="111">
        <f>J65</f>
        <v>0.94372294372294363</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1</v>
      </c>
      <c r="BJ17" s="130">
        <f t="shared" si="5"/>
        <v>1</v>
      </c>
      <c r="BK17" s="130">
        <f t="shared" si="5"/>
        <v>0</v>
      </c>
      <c r="BL17" s="130">
        <f t="shared" si="5"/>
        <v>2</v>
      </c>
      <c r="BM17" s="130">
        <f t="shared" si="5"/>
        <v>2</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f>J73</f>
        <v>0.95028497510115162</v>
      </c>
      <c r="AQ18" s="111">
        <f>J74</f>
        <v>0.97164805575354407</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f>IF(ISERROR(IF(SEARCH("A",$G$66)&gt;0,1,0))," ",IF(SEARCH("A",$G$66)&gt;0,1,0))</f>
        <v>1</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f>IF(ISERROR(IF(SEARCH("B",$H$66)&gt;0,1,0))," ",IF(SEARCH("B",$H$66)&gt;0,1,0))</f>
        <v>1</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f>IF(ISERROR(IF(SEARCH("E",$I$66)&gt;0,1,0))," ",IF(SEARCH("E",$I$66)&gt;0,1,0))</f>
        <v>1</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f>IF(ISERROR(IF(SEARCH("D",$G$75)&gt;0,1,0))," ",IF(SEARCH("D",$G$75)&gt;0,1,0))</f>
        <v>1</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f>IF(ISERROR(IF(SEARCH("D",$H$75)&gt;0,1,0))," ",IF(SEARCH("D",$H$75)&gt;0,1,0))</f>
        <v>1</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f>IF(ISERROR(IF(SEARCH("E",$I$75)&gt;0,1,0))," ",IF(SEARCH("E",$I$75)&gt;0,1,0))</f>
        <v>1</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1</v>
      </c>
      <c r="BB27">
        <f t="shared" si="8"/>
        <v>1</v>
      </c>
      <c r="BC27">
        <f t="shared" si="8"/>
        <v>0</v>
      </c>
      <c r="BD27">
        <f t="shared" si="8"/>
        <v>2</v>
      </c>
      <c r="BE27">
        <f t="shared" si="8"/>
        <v>2</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v>20</v>
      </c>
      <c r="H61" s="160">
        <v>22</v>
      </c>
      <c r="I61" s="160">
        <v>23</v>
      </c>
      <c r="J61" s="161">
        <f>IF(ISERROR(SUM(G61:I61)),"-",SUM(G61:I61))</f>
        <v>65</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v>25</v>
      </c>
      <c r="H62" s="160">
        <v>25</v>
      </c>
      <c r="I62" s="160">
        <v>24</v>
      </c>
      <c r="J62" s="161">
        <f>IF(ISERROR(SUM(G62:I62)),"-",SUM(G62:I62))</f>
        <v>74</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v>20</v>
      </c>
      <c r="H63" s="160">
        <v>28</v>
      </c>
      <c r="I63" s="160">
        <v>22</v>
      </c>
      <c r="J63" s="161">
        <f>IF(ISERROR(SUM(G63:I63)),"-",SUM(G63:I63))</f>
        <v>70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f>IF(ISERROR(G61/G62),"-",G61/G62)</f>
        <v>0.8</v>
      </c>
      <c r="H64" s="163">
        <f>IF(ISERROR(H61/H62),"-",H61/H62)</f>
        <v>0.88</v>
      </c>
      <c r="I64" s="163">
        <f>IF(ISERROR(I61/I62),"-",I61/I62)</f>
        <v>0.95833333333333337</v>
      </c>
      <c r="J64" s="164">
        <f>IF(ISERROR(AVERAGE(G64:I64)),"-",AVERAGE(G64:I64))</f>
        <v>0.87944444444444458</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f>IF(ISERROR(G61/G63),"-",G61/G63)</f>
        <v>1</v>
      </c>
      <c r="H65" s="163">
        <f>IF(ISERROR(H61/H63),"-",H61/H63)</f>
        <v>0.7857142857142857</v>
      </c>
      <c r="I65" s="163">
        <f>IF(ISERROR(I61/I63),"-",I61/I63)</f>
        <v>1.0454545454545454</v>
      </c>
      <c r="J65" s="164">
        <f>IF(ISERROR(AVERAGE(G65:I65)),"-",AVERAGE(G65:I65))</f>
        <v>0.94372294372294363</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t="s">
        <v>184</v>
      </c>
      <c r="H66" s="160" t="s">
        <v>185</v>
      </c>
      <c r="I66" s="160" t="s">
        <v>187</v>
      </c>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v>60</v>
      </c>
      <c r="H70" s="160">
        <v>62</v>
      </c>
      <c r="I70" s="160">
        <v>63</v>
      </c>
      <c r="J70" s="161">
        <f>IF(ISERROR(SUM(G70:I70)),"-",SUM(G70:I70))</f>
        <v>185</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v>68</v>
      </c>
      <c r="H71" s="160">
        <v>63</v>
      </c>
      <c r="I71" s="160">
        <v>64</v>
      </c>
      <c r="J71" s="161">
        <f>IF(ISERROR(SUM(G71:I71)),"-",SUM(G71:I71))</f>
        <v>195</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v>61</v>
      </c>
      <c r="H72" s="160">
        <v>69</v>
      </c>
      <c r="I72" s="160">
        <v>61</v>
      </c>
      <c r="J72" s="161">
        <f>IF(ISERROR(SUM(G72:I72)),"-",SUM(G72:I72))</f>
        <v>191</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f>IF(ISERROR(G70/G71),"-",G70/G71)</f>
        <v>0.88235294117647056</v>
      </c>
      <c r="H73" s="163">
        <f>IF(ISERROR(H70/H71),"-",H70/H71)</f>
        <v>0.98412698412698407</v>
      </c>
      <c r="I73" s="163">
        <f>IF(ISERROR(I70/I71),"-",I70/I71)</f>
        <v>0.984375</v>
      </c>
      <c r="J73" s="164">
        <f>IF(ISERROR(AVERAGE(G73:I73)),"-",AVERAGE(G73:I73))</f>
        <v>0.95028497510115162</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f>IF(ISERROR(G70/G72),"-",G70/G72)</f>
        <v>0.98360655737704916</v>
      </c>
      <c r="H74" s="163">
        <f>IF(ISERROR(H70/H72),"-",H70/H72)</f>
        <v>0.89855072463768115</v>
      </c>
      <c r="I74" s="163">
        <f>IF(ISERROR(I70/I72),"-",I70/I72)</f>
        <v>1.0327868852459017</v>
      </c>
      <c r="J74" s="164">
        <f>IF(ISERROR(AVERAGE(G74:I74)),"-",AVERAGE(G74:I74))</f>
        <v>0.97164805575354407</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t="s">
        <v>186</v>
      </c>
      <c r="H75" s="160" t="s">
        <v>186</v>
      </c>
      <c r="I75" s="160" t="s">
        <v>187</v>
      </c>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A96:J96"/>
    <mergeCell ref="A98:I98"/>
    <mergeCell ref="K13:K14"/>
    <mergeCell ref="A29:J29"/>
    <mergeCell ref="K30:K31"/>
    <mergeCell ref="A30:A31"/>
    <mergeCell ref="B30:F31"/>
    <mergeCell ref="J30:J31"/>
    <mergeCell ref="A32:A40"/>
    <mergeCell ref="B32:C32"/>
    <mergeCell ref="D32:F32"/>
    <mergeCell ref="G32:I32"/>
    <mergeCell ref="K32:K33"/>
    <mergeCell ref="B33:C33"/>
    <mergeCell ref="D33:F33"/>
    <mergeCell ref="G33:I33"/>
    <mergeCell ref="B39:F39"/>
    <mergeCell ref="B26:C26"/>
    <mergeCell ref="F26:G26"/>
    <mergeCell ref="B27:C27"/>
    <mergeCell ref="A14:G15"/>
    <mergeCell ref="F27:G27"/>
    <mergeCell ref="A28:J28"/>
    <mergeCell ref="A5:K5"/>
    <mergeCell ref="A4:K4"/>
    <mergeCell ref="A3:K3"/>
    <mergeCell ref="A12:J12"/>
    <mergeCell ref="H13:H14"/>
    <mergeCell ref="I13:I14"/>
    <mergeCell ref="J13:J14"/>
    <mergeCell ref="B20:C20"/>
    <mergeCell ref="F20:G20"/>
    <mergeCell ref="B21:C21"/>
    <mergeCell ref="F21:G21"/>
    <mergeCell ref="B25:C25"/>
    <mergeCell ref="F25:G25"/>
    <mergeCell ref="B22:C22"/>
    <mergeCell ref="F22:G22"/>
    <mergeCell ref="B23:C23"/>
    <mergeCell ref="F23:G23"/>
    <mergeCell ref="B24:C24"/>
    <mergeCell ref="F24:G24"/>
    <mergeCell ref="D8:F8"/>
    <mergeCell ref="A9:C9"/>
    <mergeCell ref="D9:F9"/>
    <mergeCell ref="A1:G1"/>
    <mergeCell ref="H1:K1"/>
    <mergeCell ref="A6:K6"/>
    <mergeCell ref="G7:I7"/>
    <mergeCell ref="J7:K7"/>
    <mergeCell ref="G8:I8"/>
    <mergeCell ref="F19:G19"/>
    <mergeCell ref="A18:E18"/>
    <mergeCell ref="F18:J18"/>
    <mergeCell ref="A19:C19"/>
    <mergeCell ref="D19:E19"/>
    <mergeCell ref="J8:K8"/>
    <mergeCell ref="G9:I9"/>
    <mergeCell ref="J9:K9"/>
    <mergeCell ref="G10:I10"/>
    <mergeCell ref="J10:K10"/>
    <mergeCell ref="G11:I11"/>
    <mergeCell ref="J11:K11"/>
    <mergeCell ref="A10:C10"/>
    <mergeCell ref="D10:F10"/>
    <mergeCell ref="A11:C11"/>
    <mergeCell ref="A7:C7"/>
    <mergeCell ref="D7:F7"/>
    <mergeCell ref="A8:C8"/>
    <mergeCell ref="B40:F40"/>
    <mergeCell ref="B34:F34"/>
    <mergeCell ref="B35:F35"/>
    <mergeCell ref="B36:F36"/>
    <mergeCell ref="B37:F37"/>
    <mergeCell ref="B38:F38"/>
    <mergeCell ref="B41:C41"/>
    <mergeCell ref="D41:F41"/>
    <mergeCell ref="G41:I41"/>
    <mergeCell ref="K41:K42"/>
    <mergeCell ref="B42:C42"/>
    <mergeCell ref="D42:F42"/>
    <mergeCell ref="G42:I42"/>
    <mergeCell ref="B52:F52"/>
    <mergeCell ref="K50:K51"/>
    <mergeCell ref="A41:A49"/>
    <mergeCell ref="B48:F48"/>
    <mergeCell ref="B49:F49"/>
    <mergeCell ref="A50:A58"/>
    <mergeCell ref="B50:C50"/>
    <mergeCell ref="D50:F50"/>
    <mergeCell ref="G50:I50"/>
    <mergeCell ref="B51:C51"/>
    <mergeCell ref="D51:F51"/>
    <mergeCell ref="G51:I51"/>
    <mergeCell ref="B57:F57"/>
    <mergeCell ref="B58:F58"/>
    <mergeCell ref="B43:F43"/>
    <mergeCell ref="B44:F44"/>
    <mergeCell ref="B45:F45"/>
    <mergeCell ref="B46:F46"/>
    <mergeCell ref="B47:F47"/>
    <mergeCell ref="B53:F53"/>
    <mergeCell ref="B54:F54"/>
    <mergeCell ref="B55:F55"/>
    <mergeCell ref="B56:F56"/>
    <mergeCell ref="B59:C59"/>
    <mergeCell ref="D59:F59"/>
    <mergeCell ref="B61:F61"/>
    <mergeCell ref="B62:F62"/>
    <mergeCell ref="G59:I59"/>
    <mergeCell ref="K59:K60"/>
    <mergeCell ref="B60:C60"/>
    <mergeCell ref="D60:F60"/>
    <mergeCell ref="G60:I60"/>
    <mergeCell ref="A97:I97"/>
    <mergeCell ref="B118:I118"/>
    <mergeCell ref="B119:I119"/>
    <mergeCell ref="B120:I120"/>
    <mergeCell ref="A77:J77"/>
    <mergeCell ref="A78:J78"/>
    <mergeCell ref="A111:I111"/>
    <mergeCell ref="B112:I112"/>
    <mergeCell ref="B113:I113"/>
    <mergeCell ref="B114:I114"/>
    <mergeCell ref="B115:I115"/>
    <mergeCell ref="B116:I116"/>
    <mergeCell ref="A101:I101"/>
    <mergeCell ref="A102:I102"/>
    <mergeCell ref="A103:I103"/>
    <mergeCell ref="A104:I104"/>
    <mergeCell ref="A105:D107"/>
    <mergeCell ref="F99:G99"/>
    <mergeCell ref="F100:G100"/>
    <mergeCell ref="H99:J99"/>
    <mergeCell ref="H100:J100"/>
    <mergeCell ref="A99:E99"/>
    <mergeCell ref="A100:E100"/>
    <mergeCell ref="A108:I108"/>
    <mergeCell ref="G68:I68"/>
    <mergeCell ref="B63:F63"/>
    <mergeCell ref="B64:F64"/>
    <mergeCell ref="G69:I69"/>
    <mergeCell ref="A95:I95"/>
    <mergeCell ref="A91:H91"/>
    <mergeCell ref="A92:H92"/>
    <mergeCell ref="B70:F70"/>
    <mergeCell ref="B71:F71"/>
    <mergeCell ref="B72:F72"/>
    <mergeCell ref="D69:F69"/>
    <mergeCell ref="B75:F75"/>
    <mergeCell ref="B76:F76"/>
    <mergeCell ref="B73:F73"/>
    <mergeCell ref="B74:F74"/>
    <mergeCell ref="B65:F65"/>
    <mergeCell ref="A132:K133"/>
    <mergeCell ref="D11:F11"/>
    <mergeCell ref="K68:K69"/>
    <mergeCell ref="A87:I87"/>
    <mergeCell ref="A88:I88"/>
    <mergeCell ref="A79:J79"/>
    <mergeCell ref="A82:I82"/>
    <mergeCell ref="A80:J80"/>
    <mergeCell ref="A81:J81"/>
    <mergeCell ref="A83:I83"/>
    <mergeCell ref="A84:I84"/>
    <mergeCell ref="A85:J85"/>
    <mergeCell ref="A86:J86"/>
    <mergeCell ref="A89:I89"/>
    <mergeCell ref="A90:I90"/>
    <mergeCell ref="A93:H93"/>
    <mergeCell ref="A94:H94"/>
    <mergeCell ref="A59:A67"/>
    <mergeCell ref="B66:F66"/>
    <mergeCell ref="B67:F67"/>
    <mergeCell ref="A68:A76"/>
    <mergeCell ref="B68:C68"/>
    <mergeCell ref="D68:F68"/>
    <mergeCell ref="B69:C69"/>
    <mergeCell ref="A109:I109"/>
    <mergeCell ref="A110:I110"/>
    <mergeCell ref="B117:I117"/>
    <mergeCell ref="A124:K124"/>
    <mergeCell ref="A125:K125"/>
    <mergeCell ref="B126:D126"/>
    <mergeCell ref="E126:G126"/>
    <mergeCell ref="H126:I126"/>
    <mergeCell ref="B121:I121"/>
    <mergeCell ref="B122:I122"/>
    <mergeCell ref="B123:I123"/>
    <mergeCell ref="B130:D130"/>
    <mergeCell ref="E130:G130"/>
    <mergeCell ref="H130:I130"/>
    <mergeCell ref="B127:D127"/>
    <mergeCell ref="E127:G127"/>
    <mergeCell ref="H127:I127"/>
    <mergeCell ref="B128:D128"/>
    <mergeCell ref="E128:G128"/>
    <mergeCell ref="H128:I128"/>
    <mergeCell ref="B129:D129"/>
    <mergeCell ref="E129:G129"/>
    <mergeCell ref="H129:I129"/>
  </mergeCells>
  <conditionalFormatting sqref="D30:F30">
    <cfRule type="expression" dxfId="377" priority="21">
      <formula>D30="Other_specify"</formula>
    </cfRule>
  </conditionalFormatting>
  <conditionalFormatting sqref="G30:I30">
    <cfRule type="expression" dxfId="376" priority="22">
      <formula>D30="Other_specify"</formula>
    </cfRule>
  </conditionalFormatting>
  <conditionalFormatting sqref="D31:F31">
    <cfRule type="expression" dxfId="375" priority="20">
      <formula>D31="Other_specify"</formula>
    </cfRule>
  </conditionalFormatting>
  <conditionalFormatting sqref="G31:I31">
    <cfRule type="expression" dxfId="374" priority="19">
      <formula>D31="Other_specify"</formula>
    </cfRule>
  </conditionalFormatting>
  <conditionalFormatting sqref="G39:I39">
    <cfRule type="expression" dxfId="373" priority="18">
      <formula>D39="Other_specify"</formula>
    </cfRule>
  </conditionalFormatting>
  <conditionalFormatting sqref="D40:F40">
    <cfRule type="expression" dxfId="372" priority="16">
      <formula>D40="Other_specify"</formula>
    </cfRule>
  </conditionalFormatting>
  <conditionalFormatting sqref="G40:I40">
    <cfRule type="expression" dxfId="371" priority="15">
      <formula>D40="Other_specify"</formula>
    </cfRule>
  </conditionalFormatting>
  <conditionalFormatting sqref="G48:I48">
    <cfRule type="expression" dxfId="370" priority="14">
      <formula>D48="Other_specify"</formula>
    </cfRule>
  </conditionalFormatting>
  <conditionalFormatting sqref="D49:F49">
    <cfRule type="expression" dxfId="369" priority="12">
      <formula>D49="Other_specify"</formula>
    </cfRule>
  </conditionalFormatting>
  <conditionalFormatting sqref="G49:I49">
    <cfRule type="expression" dxfId="368" priority="11">
      <formula>D49="Other_specify"</formula>
    </cfRule>
  </conditionalFormatting>
  <conditionalFormatting sqref="G57:I57">
    <cfRule type="expression" dxfId="367" priority="10">
      <formula>D57="Other_specify"</formula>
    </cfRule>
  </conditionalFormatting>
  <conditionalFormatting sqref="D58:F58">
    <cfRule type="expression" dxfId="366" priority="8">
      <formula>D58="Other_specify"</formula>
    </cfRule>
  </conditionalFormatting>
  <conditionalFormatting sqref="G58:I58">
    <cfRule type="expression" dxfId="365" priority="7">
      <formula>D58="Other_specify"</formula>
    </cfRule>
  </conditionalFormatting>
  <conditionalFormatting sqref="G66:I66">
    <cfRule type="expression" dxfId="364" priority="6">
      <formula>D66="Other_specify"</formula>
    </cfRule>
  </conditionalFormatting>
  <conditionalFormatting sqref="D67:F67">
    <cfRule type="expression" dxfId="363" priority="4">
      <formula>D67="Other_specify"</formula>
    </cfRule>
  </conditionalFormatting>
  <conditionalFormatting sqref="G67:I67">
    <cfRule type="expression" dxfId="362" priority="3">
      <formula>D67="Other_specify"</formula>
    </cfRule>
  </conditionalFormatting>
  <conditionalFormatting sqref="G106:I106">
    <cfRule type="expression" dxfId="361" priority="2">
      <formula>D106="Other_specify"</formula>
    </cfRule>
  </conditionalFormatting>
  <conditionalFormatting sqref="F106">
    <cfRule type="expression" dxfId="360" priority="1">
      <formula>C106="Other_specify"</formula>
    </cfRule>
  </conditionalFormatting>
  <dataValidations count="1">
    <dataValidation type="list" allowBlank="1" showInputMessage="1" showErrorMessage="1" sqref="G17:I17 H20:J26 J112:J123" xr:uid="{00000000-0002-0000-0800-000000000000}">
      <formula1>"Yes, No"</formula1>
    </dataValidation>
  </dataValidations>
  <hyperlinks>
    <hyperlink ref="M1" location="'Facility Information'!A1" display="Go back to facility information tab" xr:uid="{00000000-0004-0000-0800-000000000000}"/>
    <hyperlink ref="M2" location="'Dashboard (1)'!A1" display="Go to Dashboard" xr:uid="{00000000-0004-0000-0800-000001000000}"/>
    <hyperlink ref="M3" location="'Dashboard (2)'!A1" display="Go to Dashboard" xr:uid="{00000000-0004-0000-0800-000002000000}"/>
    <hyperlink ref="M4" location="'Dashboard (3)'!A1" display="Go to Dashboard" xr:uid="{00000000-0004-0000-0800-000003000000}"/>
    <hyperlink ref="M5" location="'Dashboard (4)'!A1" display="Go to Dashboard" xr:uid="{00000000-0004-0000-0800-000004000000}"/>
    <hyperlink ref="M6" location="'Dashboard (5)'!A1" display="Go to Dashboard" xr:uid="{00000000-0004-0000-0800-000005000000}"/>
    <hyperlink ref="M7" location="Indicators!A1" display="Go to indicators" xr:uid="{00000000-0004-0000-0800-000006000000}"/>
  </hyperlinks>
  <pageMargins left="0.7" right="0.7" top="0.75" bottom="0.75" header="0.3" footer="0.3"/>
  <pageSetup scale="42" orientation="portrait" r:id="rId1"/>
  <rowBreaks count="2" manualBreakCount="2">
    <brk id="78" max="10" man="1"/>
    <brk id="136" max="1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BN288"/>
  <sheetViews>
    <sheetView view="pageBreakPreview" zoomScale="60" zoomScaleNormal="55" workbookViewId="0">
      <selection activeCell="J112" sqref="J112:J123"/>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Information'!D18=0,"-",'Facility Information'!D18)</f>
        <v>-</v>
      </c>
      <c r="E7" s="689"/>
      <c r="F7" s="690"/>
      <c r="G7" s="680" t="s">
        <v>108</v>
      </c>
      <c r="H7" s="680"/>
      <c r="I7" s="680"/>
      <c r="J7" s="681" t="str">
        <f>IF('Facility Information'!J18=0,"-",'Facility Information'!J18)</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Information'!H18=0,"-",'Facility Information'!H18)</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Information'!E18=0,"-",'Facility Information'!E18)</f>
        <v>-</v>
      </c>
      <c r="E9" s="692"/>
      <c r="F9" s="693"/>
      <c r="G9" s="680" t="s">
        <v>109</v>
      </c>
      <c r="H9" s="680"/>
      <c r="I9" s="680"/>
      <c r="J9" s="683" t="str">
        <f>IF('Facility Information'!K18=0,"-",'Facility Information'!K18)</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Information'!G18=0,"-",'Facility Information'!G18)</f>
        <v>-</v>
      </c>
      <c r="E10" s="692"/>
      <c r="F10" s="693"/>
      <c r="G10" s="680" t="s">
        <v>110</v>
      </c>
      <c r="H10" s="680"/>
      <c r="I10" s="680"/>
      <c r="J10" s="683" t="str">
        <f>IF('Facility Information'!L18=0,"-",'Facility Information'!L18)</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Information'!F18=0,"-",'Facility Information'!F18)</f>
        <v>-</v>
      </c>
      <c r="E11" s="717"/>
      <c r="F11" s="718"/>
      <c r="G11" s="710" t="s">
        <v>111</v>
      </c>
      <c r="H11" s="710"/>
      <c r="I11" s="710"/>
      <c r="J11" s="711" t="str">
        <f>IF('Facility Information'!M18=0,"-",'Facility Information'!M18)</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1</v>
      </c>
      <c r="BK15" s="130">
        <f t="shared" si="3"/>
        <v>0</v>
      </c>
      <c r="BL15" s="130">
        <f t="shared" si="3"/>
        <v>1</v>
      </c>
      <c r="BM15" s="130">
        <f t="shared" si="3"/>
        <v>1</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2</v>
      </c>
      <c r="BK16" s="138">
        <f t="shared" si="4"/>
        <v>0</v>
      </c>
      <c r="BL16" s="138">
        <f t="shared" si="4"/>
        <v>0</v>
      </c>
      <c r="BM16" s="138">
        <f t="shared" si="4"/>
        <v>1</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f>J64</f>
        <v>0.87944444444444458</v>
      </c>
      <c r="AQ17" s="111">
        <f>J65</f>
        <v>0.94372294372294363</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3</v>
      </c>
      <c r="BK17" s="130">
        <f t="shared" si="5"/>
        <v>0</v>
      </c>
      <c r="BL17" s="130">
        <f t="shared" si="5"/>
        <v>1</v>
      </c>
      <c r="BM17" s="130">
        <f t="shared" si="5"/>
        <v>2</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f>J73</f>
        <v>0.9567412512617991</v>
      </c>
      <c r="AQ18" s="111">
        <f>J74</f>
        <v>0.9751589707018482</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f>IF(ISERROR(IF(SEARCH("B",$G$66)&gt;0,1,0))," ",IF(SEARCH("B",$G$66)&gt;0,1,0))</f>
        <v>1</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f>IF(ISERROR(IF(SEARCH("D",$H$66)&gt;0,1,0))," ",IF(SEARCH("D",$H$66)&gt;0,1,0))</f>
        <v>1</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f>IF(ISERROR(IF(SEARCH("E",$I$66)&gt;0,1,0))," ",IF(SEARCH("E",$I$66)&gt;0,1,0))</f>
        <v>1</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f>IF(ISERROR(IF(SEARCH("B",$G$75)&gt;0,1,0))," ",IF(SEARCH("B",$G$75)&gt;0,1,0))</f>
        <v>1</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f>IF(ISERROR(IF(SEARCH("B",$H$75)&gt;0,1,0))," ",IF(SEARCH("B",$H$75)&gt;0,1,0))</f>
        <v>1</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f>IF(ISERROR(IF(SEARCH("E",$I$75)&gt;0,1,0))," ",IF(SEARCH("E",$I$75)&gt;0,1,0))</f>
        <v>1</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3</v>
      </c>
      <c r="BC27">
        <f t="shared" si="8"/>
        <v>0</v>
      </c>
      <c r="BD27">
        <f t="shared" si="8"/>
        <v>1</v>
      </c>
      <c r="BE27">
        <f t="shared" si="8"/>
        <v>2</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v>20</v>
      </c>
      <c r="H61" s="160">
        <v>22</v>
      </c>
      <c r="I61" s="160">
        <v>23</v>
      </c>
      <c r="J61" s="161">
        <f>IF(ISERROR(SUM(G61:I61)),"-",SUM(G61:I61))</f>
        <v>65</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v>25</v>
      </c>
      <c r="H62" s="160">
        <v>25</v>
      </c>
      <c r="I62" s="160">
        <v>24</v>
      </c>
      <c r="J62" s="161">
        <f>IF(ISERROR(SUM(G62:I62)),"-",SUM(G62:I62))</f>
        <v>74</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v>20</v>
      </c>
      <c r="H63" s="160">
        <v>28</v>
      </c>
      <c r="I63" s="160">
        <v>22</v>
      </c>
      <c r="J63" s="161">
        <f>IF(ISERROR(SUM(G63:I63)),"-",SUM(G63:I63))</f>
        <v>70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f>IF(ISERROR(G61/G62),"-",G61/G62)</f>
        <v>0.8</v>
      </c>
      <c r="H64" s="163">
        <f>IF(ISERROR(H61/H62),"-",H61/H62)</f>
        <v>0.88</v>
      </c>
      <c r="I64" s="163">
        <f>IF(ISERROR(I61/I62),"-",I61/I62)</f>
        <v>0.95833333333333337</v>
      </c>
      <c r="J64" s="164">
        <f>IF(ISERROR(AVERAGE(G64:I64)),"-",AVERAGE(G64:I64))</f>
        <v>0.87944444444444458</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f>IF(ISERROR(G61/G63),"-",G61/G63)</f>
        <v>1</v>
      </c>
      <c r="H65" s="163">
        <f>IF(ISERROR(H61/H63),"-",H61/H63)</f>
        <v>0.7857142857142857</v>
      </c>
      <c r="I65" s="163">
        <f>IF(ISERROR(I61/I63),"-",I61/I63)</f>
        <v>1.0454545454545454</v>
      </c>
      <c r="J65" s="164">
        <f>IF(ISERROR(AVERAGE(G65:I65)),"-",AVERAGE(G65:I65))</f>
        <v>0.94372294372294363</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t="s">
        <v>185</v>
      </c>
      <c r="H66" s="160" t="s">
        <v>186</v>
      </c>
      <c r="I66" s="160" t="s">
        <v>187</v>
      </c>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v>70</v>
      </c>
      <c r="H70" s="160">
        <v>72</v>
      </c>
      <c r="I70" s="160">
        <v>73</v>
      </c>
      <c r="J70" s="161">
        <f>IF(ISERROR(SUM(G70:I70)),"-",SUM(G70:I70))</f>
        <v>215</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v>78</v>
      </c>
      <c r="H71" s="160">
        <v>73</v>
      </c>
      <c r="I71" s="160">
        <v>74</v>
      </c>
      <c r="J71" s="161">
        <f>IF(ISERROR(SUM(G71:I71)),"-",SUM(G71:I71))</f>
        <v>225</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v>71</v>
      </c>
      <c r="H72" s="160">
        <v>79</v>
      </c>
      <c r="I72" s="160">
        <v>71</v>
      </c>
      <c r="J72" s="161">
        <f>IF(ISERROR(SUM(G72:I72)),"-",SUM(G72:I72))</f>
        <v>221</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f>IF(ISERROR(G70/G71),"-",G70/G71)</f>
        <v>0.89743589743589747</v>
      </c>
      <c r="H73" s="163">
        <f>IF(ISERROR(H70/H71),"-",H70/H71)</f>
        <v>0.98630136986301364</v>
      </c>
      <c r="I73" s="163">
        <f>IF(ISERROR(I70/I71),"-",I70/I71)</f>
        <v>0.98648648648648651</v>
      </c>
      <c r="J73" s="164">
        <f>IF(ISERROR(AVERAGE(G73:I73)),"-",AVERAGE(G73:I73))</f>
        <v>0.9567412512617991</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f>IF(ISERROR(G70/G72),"-",G70/G72)</f>
        <v>0.9859154929577465</v>
      </c>
      <c r="H74" s="163">
        <f>IF(ISERROR(H70/H72),"-",H70/H72)</f>
        <v>0.91139240506329111</v>
      </c>
      <c r="I74" s="163">
        <f>IF(ISERROR(I70/I72),"-",I70/I72)</f>
        <v>1.028169014084507</v>
      </c>
      <c r="J74" s="164">
        <f>IF(ISERROR(AVERAGE(G74:I74)),"-",AVERAGE(G74:I74))</f>
        <v>0.9751589707018482</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t="s">
        <v>185</v>
      </c>
      <c r="H75" s="160" t="s">
        <v>185</v>
      </c>
      <c r="I75" s="160" t="s">
        <v>187</v>
      </c>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A96:J96"/>
    <mergeCell ref="A98:I98"/>
    <mergeCell ref="K13:K14"/>
    <mergeCell ref="A29:J29"/>
    <mergeCell ref="K30:K31"/>
    <mergeCell ref="A30:A31"/>
    <mergeCell ref="B30:F31"/>
    <mergeCell ref="J30:J31"/>
    <mergeCell ref="A32:A40"/>
    <mergeCell ref="B32:C32"/>
    <mergeCell ref="D32:F32"/>
    <mergeCell ref="G32:I32"/>
    <mergeCell ref="K32:K33"/>
    <mergeCell ref="B33:C33"/>
    <mergeCell ref="D33:F33"/>
    <mergeCell ref="G33:I33"/>
    <mergeCell ref="B39:F39"/>
    <mergeCell ref="B26:C26"/>
    <mergeCell ref="F26:G26"/>
    <mergeCell ref="B27:C27"/>
    <mergeCell ref="A14:G15"/>
    <mergeCell ref="F27:G27"/>
    <mergeCell ref="A28:J28"/>
    <mergeCell ref="A5:K5"/>
    <mergeCell ref="A4:K4"/>
    <mergeCell ref="A3:K3"/>
    <mergeCell ref="A12:J12"/>
    <mergeCell ref="H13:H14"/>
    <mergeCell ref="I13:I14"/>
    <mergeCell ref="J13:J14"/>
    <mergeCell ref="B20:C20"/>
    <mergeCell ref="F20:G20"/>
    <mergeCell ref="B21:C21"/>
    <mergeCell ref="F21:G21"/>
    <mergeCell ref="B25:C25"/>
    <mergeCell ref="F25:G25"/>
    <mergeCell ref="B22:C22"/>
    <mergeCell ref="F22:G22"/>
    <mergeCell ref="B23:C23"/>
    <mergeCell ref="F23:G23"/>
    <mergeCell ref="B24:C24"/>
    <mergeCell ref="F24:G24"/>
    <mergeCell ref="D8:F8"/>
    <mergeCell ref="A9:C9"/>
    <mergeCell ref="D9:F9"/>
    <mergeCell ref="A1:G1"/>
    <mergeCell ref="H1:K1"/>
    <mergeCell ref="A6:K6"/>
    <mergeCell ref="G7:I7"/>
    <mergeCell ref="J7:K7"/>
    <mergeCell ref="G8:I8"/>
    <mergeCell ref="F19:G19"/>
    <mergeCell ref="A18:E18"/>
    <mergeCell ref="F18:J18"/>
    <mergeCell ref="A19:C19"/>
    <mergeCell ref="D19:E19"/>
    <mergeCell ref="J8:K8"/>
    <mergeCell ref="G9:I9"/>
    <mergeCell ref="J9:K9"/>
    <mergeCell ref="G10:I10"/>
    <mergeCell ref="J10:K10"/>
    <mergeCell ref="G11:I11"/>
    <mergeCell ref="J11:K11"/>
    <mergeCell ref="A10:C10"/>
    <mergeCell ref="D10:F10"/>
    <mergeCell ref="A11:C11"/>
    <mergeCell ref="A7:C7"/>
    <mergeCell ref="D7:F7"/>
    <mergeCell ref="A8:C8"/>
    <mergeCell ref="B40:F40"/>
    <mergeCell ref="B34:F34"/>
    <mergeCell ref="B35:F35"/>
    <mergeCell ref="B36:F36"/>
    <mergeCell ref="B37:F37"/>
    <mergeCell ref="B38:F38"/>
    <mergeCell ref="B41:C41"/>
    <mergeCell ref="D41:F41"/>
    <mergeCell ref="G41:I41"/>
    <mergeCell ref="K41:K42"/>
    <mergeCell ref="B42:C42"/>
    <mergeCell ref="D42:F42"/>
    <mergeCell ref="G42:I42"/>
    <mergeCell ref="B52:F52"/>
    <mergeCell ref="K50:K51"/>
    <mergeCell ref="A41:A49"/>
    <mergeCell ref="B48:F48"/>
    <mergeCell ref="B49:F49"/>
    <mergeCell ref="A50:A58"/>
    <mergeCell ref="B50:C50"/>
    <mergeCell ref="D50:F50"/>
    <mergeCell ref="G50:I50"/>
    <mergeCell ref="B51:C51"/>
    <mergeCell ref="D51:F51"/>
    <mergeCell ref="G51:I51"/>
    <mergeCell ref="B57:F57"/>
    <mergeCell ref="B58:F58"/>
    <mergeCell ref="B43:F43"/>
    <mergeCell ref="B44:F44"/>
    <mergeCell ref="B45:F45"/>
    <mergeCell ref="B46:F46"/>
    <mergeCell ref="B47:F47"/>
    <mergeCell ref="B53:F53"/>
    <mergeCell ref="B54:F54"/>
    <mergeCell ref="B55:F55"/>
    <mergeCell ref="B56:F56"/>
    <mergeCell ref="B59:C59"/>
    <mergeCell ref="D59:F59"/>
    <mergeCell ref="B61:F61"/>
    <mergeCell ref="B62:F62"/>
    <mergeCell ref="G59:I59"/>
    <mergeCell ref="K59:K60"/>
    <mergeCell ref="B60:C60"/>
    <mergeCell ref="D60:F60"/>
    <mergeCell ref="G60:I60"/>
    <mergeCell ref="A97:I97"/>
    <mergeCell ref="B118:I118"/>
    <mergeCell ref="B119:I119"/>
    <mergeCell ref="B120:I120"/>
    <mergeCell ref="A77:J77"/>
    <mergeCell ref="A78:J78"/>
    <mergeCell ref="A111:I111"/>
    <mergeCell ref="B112:I112"/>
    <mergeCell ref="B113:I113"/>
    <mergeCell ref="B114:I114"/>
    <mergeCell ref="B115:I115"/>
    <mergeCell ref="B116:I116"/>
    <mergeCell ref="A101:I101"/>
    <mergeCell ref="A102:I102"/>
    <mergeCell ref="A103:I103"/>
    <mergeCell ref="A104:I104"/>
    <mergeCell ref="A105:D107"/>
    <mergeCell ref="F99:G99"/>
    <mergeCell ref="F100:G100"/>
    <mergeCell ref="H99:J99"/>
    <mergeCell ref="H100:J100"/>
    <mergeCell ref="A99:E99"/>
    <mergeCell ref="A100:E100"/>
    <mergeCell ref="A108:I108"/>
    <mergeCell ref="G68:I68"/>
    <mergeCell ref="B63:F63"/>
    <mergeCell ref="B64:F64"/>
    <mergeCell ref="G69:I69"/>
    <mergeCell ref="A95:I95"/>
    <mergeCell ref="A91:H91"/>
    <mergeCell ref="A92:H92"/>
    <mergeCell ref="B70:F70"/>
    <mergeCell ref="B71:F71"/>
    <mergeCell ref="B72:F72"/>
    <mergeCell ref="D69:F69"/>
    <mergeCell ref="B75:F75"/>
    <mergeCell ref="B76:F76"/>
    <mergeCell ref="B73:F73"/>
    <mergeCell ref="B74:F74"/>
    <mergeCell ref="B65:F65"/>
    <mergeCell ref="A132:K133"/>
    <mergeCell ref="D11:F11"/>
    <mergeCell ref="K68:K69"/>
    <mergeCell ref="A87:I87"/>
    <mergeCell ref="A88:I88"/>
    <mergeCell ref="A79:J79"/>
    <mergeCell ref="A82:I82"/>
    <mergeCell ref="A80:J80"/>
    <mergeCell ref="A81:J81"/>
    <mergeCell ref="A83:I83"/>
    <mergeCell ref="A84:I84"/>
    <mergeCell ref="A85:J85"/>
    <mergeCell ref="A86:J86"/>
    <mergeCell ref="A89:I89"/>
    <mergeCell ref="A90:I90"/>
    <mergeCell ref="A93:H93"/>
    <mergeCell ref="A94:H94"/>
    <mergeCell ref="A59:A67"/>
    <mergeCell ref="B66:F66"/>
    <mergeCell ref="B67:F67"/>
    <mergeCell ref="A68:A76"/>
    <mergeCell ref="B68:C68"/>
    <mergeCell ref="D68:F68"/>
    <mergeCell ref="B69:C69"/>
    <mergeCell ref="A109:I109"/>
    <mergeCell ref="A110:I110"/>
    <mergeCell ref="B117:I117"/>
    <mergeCell ref="A124:K124"/>
    <mergeCell ref="A125:K125"/>
    <mergeCell ref="B126:D126"/>
    <mergeCell ref="E126:G126"/>
    <mergeCell ref="H126:I126"/>
    <mergeCell ref="B121:I121"/>
    <mergeCell ref="B122:I122"/>
    <mergeCell ref="B123:I123"/>
    <mergeCell ref="B130:D130"/>
    <mergeCell ref="E130:G130"/>
    <mergeCell ref="H130:I130"/>
    <mergeCell ref="B127:D127"/>
    <mergeCell ref="E127:G127"/>
    <mergeCell ref="H127:I127"/>
    <mergeCell ref="B128:D128"/>
    <mergeCell ref="E128:G128"/>
    <mergeCell ref="H128:I128"/>
    <mergeCell ref="B129:D129"/>
    <mergeCell ref="E129:G129"/>
    <mergeCell ref="H129:I129"/>
  </mergeCells>
  <conditionalFormatting sqref="G30:I30">
    <cfRule type="expression" dxfId="359" priority="18">
      <formula>D30="Other_specify"</formula>
    </cfRule>
  </conditionalFormatting>
  <conditionalFormatting sqref="D31:F31">
    <cfRule type="expression" dxfId="358" priority="16">
      <formula>D31="Other_specify"</formula>
    </cfRule>
  </conditionalFormatting>
  <conditionalFormatting sqref="G31:I31">
    <cfRule type="expression" dxfId="357" priority="15">
      <formula>D31="Other_specify"</formula>
    </cfRule>
  </conditionalFormatting>
  <conditionalFormatting sqref="G39:I39">
    <cfRule type="expression" dxfId="356" priority="14">
      <formula>D39="Other_specify"</formula>
    </cfRule>
  </conditionalFormatting>
  <conditionalFormatting sqref="D67:F67">
    <cfRule type="expression" dxfId="355" priority="4">
      <formula>D67="Other_specify"</formula>
    </cfRule>
  </conditionalFormatting>
  <conditionalFormatting sqref="G67:I67">
    <cfRule type="expression" dxfId="354" priority="3">
      <formula>D67="Other_specify"</formula>
    </cfRule>
  </conditionalFormatting>
  <conditionalFormatting sqref="D30:F30">
    <cfRule type="expression" dxfId="353" priority="17">
      <formula>D30="Other_specify"</formula>
    </cfRule>
  </conditionalFormatting>
  <conditionalFormatting sqref="D40:F40">
    <cfRule type="expression" dxfId="352" priority="13">
      <formula>D40="Other_specify"</formula>
    </cfRule>
  </conditionalFormatting>
  <conditionalFormatting sqref="G40:I40">
    <cfRule type="expression" dxfId="351" priority="12">
      <formula>D40="Other_specify"</formula>
    </cfRule>
  </conditionalFormatting>
  <conditionalFormatting sqref="G48:I48">
    <cfRule type="expression" dxfId="350" priority="11">
      <formula>D48="Other_specify"</formula>
    </cfRule>
  </conditionalFormatting>
  <conditionalFormatting sqref="D49:F49">
    <cfRule type="expression" dxfId="349" priority="10">
      <formula>D49="Other_specify"</formula>
    </cfRule>
  </conditionalFormatting>
  <conditionalFormatting sqref="G49:I49">
    <cfRule type="expression" dxfId="348" priority="9">
      <formula>D49="Other_specify"</formula>
    </cfRule>
  </conditionalFormatting>
  <conditionalFormatting sqref="G57:I57">
    <cfRule type="expression" dxfId="347" priority="8">
      <formula>D57="Other_specify"</formula>
    </cfRule>
  </conditionalFormatting>
  <conditionalFormatting sqref="D58:F58">
    <cfRule type="expression" dxfId="346" priority="7">
      <formula>D58="Other_specify"</formula>
    </cfRule>
  </conditionalFormatting>
  <conditionalFormatting sqref="G58:I58">
    <cfRule type="expression" dxfId="345" priority="6">
      <formula>D58="Other_specify"</formula>
    </cfRule>
  </conditionalFormatting>
  <conditionalFormatting sqref="G66:I66">
    <cfRule type="expression" dxfId="344" priority="5">
      <formula>D66="Other_specify"</formula>
    </cfRule>
  </conditionalFormatting>
  <conditionalFormatting sqref="G106:I106">
    <cfRule type="expression" dxfId="343" priority="2">
      <formula>D106="Other_specify"</formula>
    </cfRule>
  </conditionalFormatting>
  <conditionalFormatting sqref="F106">
    <cfRule type="expression" dxfId="342" priority="1">
      <formula>C106="Other_specify"</formula>
    </cfRule>
  </conditionalFormatting>
  <dataValidations count="1">
    <dataValidation type="list" allowBlank="1" showInputMessage="1" showErrorMessage="1" sqref="G17:I17 H20:J26 J112:J123" xr:uid="{00000000-0002-0000-0900-000000000000}">
      <formula1>"Yes, No"</formula1>
    </dataValidation>
  </dataValidations>
  <hyperlinks>
    <hyperlink ref="M1" location="'Facility Information'!A1" display="Go back to facility information tab" xr:uid="{00000000-0004-0000-0900-000000000000}"/>
    <hyperlink ref="M2" location="'Dashboard (1)'!A1" display="Go to Dashboard" xr:uid="{00000000-0004-0000-0900-000001000000}"/>
    <hyperlink ref="M3" location="'Dashboard (2)'!A1" display="Go to Dashboard" xr:uid="{00000000-0004-0000-0900-000002000000}"/>
    <hyperlink ref="M4" location="'Dashboard (3)'!A1" display="Go to Dashboard" xr:uid="{00000000-0004-0000-0900-000003000000}"/>
    <hyperlink ref="M5" location="'Dashboard (4)'!A1" display="Go to Dashboard" xr:uid="{00000000-0004-0000-0900-000004000000}"/>
    <hyperlink ref="M6" location="'Dashboard (5)'!A1" display="Go to Dashboard" xr:uid="{00000000-0004-0000-0900-000005000000}"/>
    <hyperlink ref="M7" location="Indicators!A1" display="Go to indicators" xr:uid="{00000000-0004-0000-0900-000006000000}"/>
  </hyperlinks>
  <pageMargins left="0.7" right="0.7" top="0.75" bottom="0.75" header="0.3" footer="0.3"/>
  <pageSetup scale="42" orientation="portrait" r:id="rId1"/>
  <rowBreaks count="2" manualBreakCount="2">
    <brk id="78" max="10" man="1"/>
    <brk id="136" max="10"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BN288"/>
  <sheetViews>
    <sheetView view="pageBreakPreview" zoomScale="60" zoomScaleNormal="55" workbookViewId="0">
      <selection activeCell="BJ11" sqref="BJ11"/>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Information'!D19=0,"-",'Facility Information'!D19)</f>
        <v>-</v>
      </c>
      <c r="E7" s="689"/>
      <c r="F7" s="690"/>
      <c r="G7" s="680" t="s">
        <v>108</v>
      </c>
      <c r="H7" s="680"/>
      <c r="I7" s="680"/>
      <c r="J7" s="681" t="str">
        <f>IF('Facility Information'!J19=0,"-",'Facility Information'!J19)</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Information'!H19=0,"-",'Facility Information'!H19)</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Information'!E19=0,"-",'Facility Information'!E19)</f>
        <v>-</v>
      </c>
      <c r="E9" s="692"/>
      <c r="F9" s="693"/>
      <c r="G9" s="680" t="s">
        <v>869</v>
      </c>
      <c r="H9" s="680"/>
      <c r="I9" s="680"/>
      <c r="J9" s="683" t="str">
        <f>IF('Facility Information'!K19=0,"-",'Facility Information'!K19)</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Information'!G19=0,"-",'Facility Information'!G19)</f>
        <v>-</v>
      </c>
      <c r="E10" s="692"/>
      <c r="F10" s="693"/>
      <c r="G10" s="680" t="s">
        <v>110</v>
      </c>
      <c r="H10" s="680"/>
      <c r="I10" s="680"/>
      <c r="J10" s="683" t="str">
        <f>IF('Facility Information'!L19=0,"-",'Facility Information'!L19)</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Information'!F19=0,"-",'Facility Information'!F19)</f>
        <v>-</v>
      </c>
      <c r="E11" s="717"/>
      <c r="F11" s="718"/>
      <c r="G11" s="710" t="s">
        <v>111</v>
      </c>
      <c r="H11" s="710"/>
      <c r="I11" s="710"/>
      <c r="J11" s="711" t="str">
        <f>IF('Facility Information'!M19=0,"-",'Facility Information'!M19)</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870</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868</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A96:J96"/>
    <mergeCell ref="A98:I98"/>
    <mergeCell ref="K13:K14"/>
    <mergeCell ref="A29:J29"/>
    <mergeCell ref="K30:K31"/>
    <mergeCell ref="A30:A31"/>
    <mergeCell ref="B30:F31"/>
    <mergeCell ref="J30:J31"/>
    <mergeCell ref="A32:A40"/>
    <mergeCell ref="B32:C32"/>
    <mergeCell ref="D32:F32"/>
    <mergeCell ref="G32:I32"/>
    <mergeCell ref="K32:K33"/>
    <mergeCell ref="B33:C33"/>
    <mergeCell ref="D33:F33"/>
    <mergeCell ref="G33:I33"/>
    <mergeCell ref="B39:F39"/>
    <mergeCell ref="B26:C26"/>
    <mergeCell ref="F26:G26"/>
    <mergeCell ref="B27:C27"/>
    <mergeCell ref="A14:G15"/>
    <mergeCell ref="F27:G27"/>
    <mergeCell ref="A28:J28"/>
    <mergeCell ref="A5:K5"/>
    <mergeCell ref="A4:K4"/>
    <mergeCell ref="A3:K3"/>
    <mergeCell ref="A12:J12"/>
    <mergeCell ref="H13:H14"/>
    <mergeCell ref="I13:I14"/>
    <mergeCell ref="J13:J14"/>
    <mergeCell ref="B20:C20"/>
    <mergeCell ref="F20:G20"/>
    <mergeCell ref="B21:C21"/>
    <mergeCell ref="F21:G21"/>
    <mergeCell ref="B25:C25"/>
    <mergeCell ref="F25:G25"/>
    <mergeCell ref="B22:C22"/>
    <mergeCell ref="F22:G22"/>
    <mergeCell ref="B23:C23"/>
    <mergeCell ref="F23:G23"/>
    <mergeCell ref="B24:C24"/>
    <mergeCell ref="F24:G24"/>
    <mergeCell ref="D8:F8"/>
    <mergeCell ref="A9:C9"/>
    <mergeCell ref="D9:F9"/>
    <mergeCell ref="A1:G1"/>
    <mergeCell ref="H1:K1"/>
    <mergeCell ref="A6:K6"/>
    <mergeCell ref="G7:I7"/>
    <mergeCell ref="J7:K7"/>
    <mergeCell ref="G8:I8"/>
    <mergeCell ref="F19:G19"/>
    <mergeCell ref="A18:E18"/>
    <mergeCell ref="F18:J18"/>
    <mergeCell ref="A19:C19"/>
    <mergeCell ref="D19:E19"/>
    <mergeCell ref="J8:K8"/>
    <mergeCell ref="G9:I9"/>
    <mergeCell ref="J9:K9"/>
    <mergeCell ref="G10:I10"/>
    <mergeCell ref="J10:K10"/>
    <mergeCell ref="G11:I11"/>
    <mergeCell ref="J11:K11"/>
    <mergeCell ref="A10:C10"/>
    <mergeCell ref="D10:F10"/>
    <mergeCell ref="A11:C11"/>
    <mergeCell ref="A7:C7"/>
    <mergeCell ref="D7:F7"/>
    <mergeCell ref="A8:C8"/>
    <mergeCell ref="B40:F40"/>
    <mergeCell ref="B34:F34"/>
    <mergeCell ref="B35:F35"/>
    <mergeCell ref="B36:F36"/>
    <mergeCell ref="B37:F37"/>
    <mergeCell ref="B38:F38"/>
    <mergeCell ref="B41:C41"/>
    <mergeCell ref="D41:F41"/>
    <mergeCell ref="G41:I41"/>
    <mergeCell ref="K41:K42"/>
    <mergeCell ref="B42:C42"/>
    <mergeCell ref="D42:F42"/>
    <mergeCell ref="G42:I42"/>
    <mergeCell ref="B52:F52"/>
    <mergeCell ref="K50:K51"/>
    <mergeCell ref="A41:A49"/>
    <mergeCell ref="B48:F48"/>
    <mergeCell ref="B49:F49"/>
    <mergeCell ref="A50:A58"/>
    <mergeCell ref="B50:C50"/>
    <mergeCell ref="D50:F50"/>
    <mergeCell ref="G50:I50"/>
    <mergeCell ref="B51:C51"/>
    <mergeCell ref="D51:F51"/>
    <mergeCell ref="G51:I51"/>
    <mergeCell ref="B57:F57"/>
    <mergeCell ref="B58:F58"/>
    <mergeCell ref="B43:F43"/>
    <mergeCell ref="B44:F44"/>
    <mergeCell ref="B45:F45"/>
    <mergeCell ref="B46:F46"/>
    <mergeCell ref="B47:F47"/>
    <mergeCell ref="B53:F53"/>
    <mergeCell ref="B54:F54"/>
    <mergeCell ref="B55:F55"/>
    <mergeCell ref="B56:F56"/>
    <mergeCell ref="B59:C59"/>
    <mergeCell ref="D59:F59"/>
    <mergeCell ref="B61:F61"/>
    <mergeCell ref="B62:F62"/>
    <mergeCell ref="G59:I59"/>
    <mergeCell ref="K59:K60"/>
    <mergeCell ref="B60:C60"/>
    <mergeCell ref="D60:F60"/>
    <mergeCell ref="G60:I60"/>
    <mergeCell ref="A97:I97"/>
    <mergeCell ref="B118:I118"/>
    <mergeCell ref="B119:I119"/>
    <mergeCell ref="B120:I120"/>
    <mergeCell ref="A77:J77"/>
    <mergeCell ref="A78:J78"/>
    <mergeCell ref="A111:I111"/>
    <mergeCell ref="B112:I112"/>
    <mergeCell ref="B113:I113"/>
    <mergeCell ref="B114:I114"/>
    <mergeCell ref="B115:I115"/>
    <mergeCell ref="B116:I116"/>
    <mergeCell ref="A101:I101"/>
    <mergeCell ref="A102:I102"/>
    <mergeCell ref="A103:I103"/>
    <mergeCell ref="A104:I104"/>
    <mergeCell ref="A105:D107"/>
    <mergeCell ref="F99:G99"/>
    <mergeCell ref="F100:G100"/>
    <mergeCell ref="H99:J99"/>
    <mergeCell ref="H100:J100"/>
    <mergeCell ref="A99:E99"/>
    <mergeCell ref="A100:E100"/>
    <mergeCell ref="A108:I108"/>
    <mergeCell ref="G68:I68"/>
    <mergeCell ref="B63:F63"/>
    <mergeCell ref="B64:F64"/>
    <mergeCell ref="G69:I69"/>
    <mergeCell ref="A95:I95"/>
    <mergeCell ref="A91:H91"/>
    <mergeCell ref="A92:H92"/>
    <mergeCell ref="B70:F70"/>
    <mergeCell ref="B71:F71"/>
    <mergeCell ref="B72:F72"/>
    <mergeCell ref="D69:F69"/>
    <mergeCell ref="B75:F75"/>
    <mergeCell ref="B76:F76"/>
    <mergeCell ref="B73:F73"/>
    <mergeCell ref="B74:F74"/>
    <mergeCell ref="B65:F65"/>
    <mergeCell ref="A132:K133"/>
    <mergeCell ref="D11:F11"/>
    <mergeCell ref="K68:K69"/>
    <mergeCell ref="A87:I87"/>
    <mergeCell ref="A88:I88"/>
    <mergeCell ref="A79:J79"/>
    <mergeCell ref="A82:I82"/>
    <mergeCell ref="A80:J80"/>
    <mergeCell ref="A81:J81"/>
    <mergeCell ref="A83:I83"/>
    <mergeCell ref="A84:I84"/>
    <mergeCell ref="A85:J85"/>
    <mergeCell ref="A86:J86"/>
    <mergeCell ref="A89:I89"/>
    <mergeCell ref="A90:I90"/>
    <mergeCell ref="A93:H93"/>
    <mergeCell ref="A94:H94"/>
    <mergeCell ref="A59:A67"/>
    <mergeCell ref="B66:F66"/>
    <mergeCell ref="B67:F67"/>
    <mergeCell ref="A68:A76"/>
    <mergeCell ref="B68:C68"/>
    <mergeCell ref="D68:F68"/>
    <mergeCell ref="B69:C69"/>
    <mergeCell ref="A109:I109"/>
    <mergeCell ref="A110:I110"/>
    <mergeCell ref="B117:I117"/>
    <mergeCell ref="A124:K124"/>
    <mergeCell ref="A125:K125"/>
    <mergeCell ref="B126:D126"/>
    <mergeCell ref="E126:G126"/>
    <mergeCell ref="H126:I126"/>
    <mergeCell ref="B121:I121"/>
    <mergeCell ref="B122:I122"/>
    <mergeCell ref="B123:I123"/>
    <mergeCell ref="B130:D130"/>
    <mergeCell ref="E130:G130"/>
    <mergeCell ref="H130:I130"/>
    <mergeCell ref="B127:D127"/>
    <mergeCell ref="E127:G127"/>
    <mergeCell ref="H127:I127"/>
    <mergeCell ref="B128:D128"/>
    <mergeCell ref="E128:G128"/>
    <mergeCell ref="H128:I128"/>
    <mergeCell ref="B129:D129"/>
    <mergeCell ref="E129:G129"/>
    <mergeCell ref="H129:I129"/>
  </mergeCells>
  <conditionalFormatting sqref="G30:I30">
    <cfRule type="expression" dxfId="341" priority="18">
      <formula>D30="Other_specify"</formula>
    </cfRule>
  </conditionalFormatting>
  <conditionalFormatting sqref="D31:F31">
    <cfRule type="expression" dxfId="340" priority="16">
      <formula>D31="Other_specify"</formula>
    </cfRule>
  </conditionalFormatting>
  <conditionalFormatting sqref="G31:I31">
    <cfRule type="expression" dxfId="339" priority="15">
      <formula>D31="Other_specify"</formula>
    </cfRule>
  </conditionalFormatting>
  <conditionalFormatting sqref="G39:I39">
    <cfRule type="expression" dxfId="338" priority="14">
      <formula>D39="Other_specify"</formula>
    </cfRule>
  </conditionalFormatting>
  <conditionalFormatting sqref="D67:F67">
    <cfRule type="expression" dxfId="337" priority="4">
      <formula>D67="Other_specify"</formula>
    </cfRule>
  </conditionalFormatting>
  <conditionalFormatting sqref="G67:I67">
    <cfRule type="expression" dxfId="336" priority="3">
      <formula>D67="Other_specify"</formula>
    </cfRule>
  </conditionalFormatting>
  <conditionalFormatting sqref="D30:F30">
    <cfRule type="expression" dxfId="335" priority="17">
      <formula>D30="Other_specify"</formula>
    </cfRule>
  </conditionalFormatting>
  <conditionalFormatting sqref="D40:F40">
    <cfRule type="expression" dxfId="334" priority="13">
      <formula>D40="Other_specify"</formula>
    </cfRule>
  </conditionalFormatting>
  <conditionalFormatting sqref="G40:I40">
    <cfRule type="expression" dxfId="333" priority="12">
      <formula>D40="Other_specify"</formula>
    </cfRule>
  </conditionalFormatting>
  <conditionalFormatting sqref="G48:I48">
    <cfRule type="expression" dxfId="332" priority="11">
      <formula>D48="Other_specify"</formula>
    </cfRule>
  </conditionalFormatting>
  <conditionalFormatting sqref="D49:F49">
    <cfRule type="expression" dxfId="331" priority="10">
      <formula>D49="Other_specify"</formula>
    </cfRule>
  </conditionalFormatting>
  <conditionalFormatting sqref="G49:I49">
    <cfRule type="expression" dxfId="330" priority="9">
      <formula>D49="Other_specify"</formula>
    </cfRule>
  </conditionalFormatting>
  <conditionalFormatting sqref="G57:I57">
    <cfRule type="expression" dxfId="329" priority="8">
      <formula>D57="Other_specify"</formula>
    </cfRule>
  </conditionalFormatting>
  <conditionalFormatting sqref="D58:F58">
    <cfRule type="expression" dxfId="328" priority="7">
      <formula>D58="Other_specify"</formula>
    </cfRule>
  </conditionalFormatting>
  <conditionalFormatting sqref="G58:I58">
    <cfRule type="expression" dxfId="327" priority="6">
      <formula>D58="Other_specify"</formula>
    </cfRule>
  </conditionalFormatting>
  <conditionalFormatting sqref="G66:I66">
    <cfRule type="expression" dxfId="326" priority="5">
      <formula>D66="Other_specify"</formula>
    </cfRule>
  </conditionalFormatting>
  <conditionalFormatting sqref="G106:I106">
    <cfRule type="expression" dxfId="325" priority="2">
      <formula>D106="Other_specify"</formula>
    </cfRule>
  </conditionalFormatting>
  <conditionalFormatting sqref="F106">
    <cfRule type="expression" dxfId="324" priority="1">
      <formula>C106="Other_specify"</formula>
    </cfRule>
  </conditionalFormatting>
  <dataValidations count="1">
    <dataValidation type="list" allowBlank="1" showInputMessage="1" showErrorMessage="1" sqref="G17:I17 H20:J26 J112:J123" xr:uid="{00000000-0002-0000-0A00-000000000000}">
      <formula1>"Yes, No"</formula1>
    </dataValidation>
  </dataValidations>
  <hyperlinks>
    <hyperlink ref="M1" location="'Facility Information'!A1" display="Go back to facility information tab" xr:uid="{00000000-0004-0000-0A00-000000000000}"/>
    <hyperlink ref="M2" location="'Dashboard (1)'!A1" display="Go to Dashboard" xr:uid="{00000000-0004-0000-0A00-000001000000}"/>
    <hyperlink ref="M3" location="'Dashboard (2)'!A1" display="Go to Dashboard" xr:uid="{00000000-0004-0000-0A00-000002000000}"/>
    <hyperlink ref="M4" location="'Dashboard (3)'!A1" display="Go to Dashboard" xr:uid="{00000000-0004-0000-0A00-000003000000}"/>
    <hyperlink ref="M5" location="'Dashboard (4)'!A1" display="Go to Dashboard" xr:uid="{00000000-0004-0000-0A00-000004000000}"/>
    <hyperlink ref="M6" location="'Dashboard (5)'!A1" display="Go to Dashboard" xr:uid="{00000000-0004-0000-0A00-000005000000}"/>
    <hyperlink ref="M7" location="Indicators!A1" display="Go to indicators" xr:uid="{00000000-0004-0000-0A00-000006000000}"/>
  </hyperlinks>
  <pageMargins left="0.7" right="0.7" top="0.75" bottom="0.75" header="0.3" footer="0.3"/>
  <pageSetup scale="42" orientation="portrait" r:id="rId1"/>
  <rowBreaks count="2" manualBreakCount="2">
    <brk id="78" max="10" man="1"/>
    <brk id="136" max="10"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BN288"/>
  <sheetViews>
    <sheetView view="pageBreakPreview" zoomScale="60" zoomScaleNormal="55" workbookViewId="0">
      <selection activeCell="A104" sqref="A104:I104"/>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Information'!D20=0,"-",'Facility Information'!D20)</f>
        <v>-</v>
      </c>
      <c r="E7" s="689"/>
      <c r="F7" s="690"/>
      <c r="G7" s="680" t="s">
        <v>108</v>
      </c>
      <c r="H7" s="680"/>
      <c r="I7" s="680"/>
      <c r="J7" s="681" t="str">
        <f>IF('Facility Information'!J20=0,"-",'Facility Information'!J20)</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Information'!H20=0,"-",'Facility Information'!H20)</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Information'!E20=0,"-",'Facility Information'!E20)</f>
        <v>-</v>
      </c>
      <c r="E9" s="692"/>
      <c r="F9" s="693"/>
      <c r="G9" s="680" t="s">
        <v>869</v>
      </c>
      <c r="H9" s="680"/>
      <c r="I9" s="680"/>
      <c r="J9" s="683" t="str">
        <f>IF('Facility Information'!K20=0,"-",'Facility Information'!K20)</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Information'!G20=0,"-",'Facility Information'!G20)</f>
        <v>-</v>
      </c>
      <c r="E10" s="692"/>
      <c r="F10" s="693"/>
      <c r="G10" s="680" t="s">
        <v>110</v>
      </c>
      <c r="H10" s="680"/>
      <c r="I10" s="680"/>
      <c r="J10" s="683" t="str">
        <f>IF('Facility Information'!L20=0,"-",'Facility Information'!L20)</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Information'!F20=0,"-",'Facility Information'!F20)</f>
        <v>-</v>
      </c>
      <c r="E11" s="717"/>
      <c r="F11" s="718"/>
      <c r="G11" s="710" t="s">
        <v>111</v>
      </c>
      <c r="H11" s="710"/>
      <c r="I11" s="710"/>
      <c r="J11" s="711" t="str">
        <f>IF('Facility Information'!M20=0,"-",'Facility Information'!M20)</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870</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868</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A96:J96"/>
    <mergeCell ref="A98:I98"/>
    <mergeCell ref="K13:K14"/>
    <mergeCell ref="A29:J29"/>
    <mergeCell ref="K30:K31"/>
    <mergeCell ref="A30:A31"/>
    <mergeCell ref="B30:F31"/>
    <mergeCell ref="J30:J31"/>
    <mergeCell ref="A32:A40"/>
    <mergeCell ref="B32:C32"/>
    <mergeCell ref="D32:F32"/>
    <mergeCell ref="G32:I32"/>
    <mergeCell ref="K32:K33"/>
    <mergeCell ref="B33:C33"/>
    <mergeCell ref="D33:F33"/>
    <mergeCell ref="G33:I33"/>
    <mergeCell ref="B39:F39"/>
    <mergeCell ref="B26:C26"/>
    <mergeCell ref="F26:G26"/>
    <mergeCell ref="B27:C27"/>
    <mergeCell ref="A14:G15"/>
    <mergeCell ref="F27:G27"/>
    <mergeCell ref="A28:J28"/>
    <mergeCell ref="A5:K5"/>
    <mergeCell ref="A4:K4"/>
    <mergeCell ref="A3:K3"/>
    <mergeCell ref="A12:J12"/>
    <mergeCell ref="H13:H14"/>
    <mergeCell ref="I13:I14"/>
    <mergeCell ref="J13:J14"/>
    <mergeCell ref="B20:C20"/>
    <mergeCell ref="F20:G20"/>
    <mergeCell ref="B21:C21"/>
    <mergeCell ref="F21:G21"/>
    <mergeCell ref="B25:C25"/>
    <mergeCell ref="F25:G25"/>
    <mergeCell ref="B22:C22"/>
    <mergeCell ref="F22:G22"/>
    <mergeCell ref="B23:C23"/>
    <mergeCell ref="F23:G23"/>
    <mergeCell ref="B24:C24"/>
    <mergeCell ref="F24:G24"/>
    <mergeCell ref="D8:F8"/>
    <mergeCell ref="A9:C9"/>
    <mergeCell ref="D9:F9"/>
    <mergeCell ref="A1:G1"/>
    <mergeCell ref="H1:K1"/>
    <mergeCell ref="A6:K6"/>
    <mergeCell ref="G7:I7"/>
    <mergeCell ref="J7:K7"/>
    <mergeCell ref="G8:I8"/>
    <mergeCell ref="F19:G19"/>
    <mergeCell ref="A18:E18"/>
    <mergeCell ref="F18:J18"/>
    <mergeCell ref="A19:C19"/>
    <mergeCell ref="D19:E19"/>
    <mergeCell ref="J8:K8"/>
    <mergeCell ref="G9:I9"/>
    <mergeCell ref="J9:K9"/>
    <mergeCell ref="G10:I10"/>
    <mergeCell ref="J10:K10"/>
    <mergeCell ref="G11:I11"/>
    <mergeCell ref="J11:K11"/>
    <mergeCell ref="A10:C10"/>
    <mergeCell ref="D10:F10"/>
    <mergeCell ref="A11:C11"/>
    <mergeCell ref="A7:C7"/>
    <mergeCell ref="D7:F7"/>
    <mergeCell ref="A8:C8"/>
    <mergeCell ref="B40:F40"/>
    <mergeCell ref="B34:F34"/>
    <mergeCell ref="B35:F35"/>
    <mergeCell ref="B36:F36"/>
    <mergeCell ref="B37:F37"/>
    <mergeCell ref="B38:F38"/>
    <mergeCell ref="B41:C41"/>
    <mergeCell ref="D41:F41"/>
    <mergeCell ref="G41:I41"/>
    <mergeCell ref="K41:K42"/>
    <mergeCell ref="B42:C42"/>
    <mergeCell ref="D42:F42"/>
    <mergeCell ref="G42:I42"/>
    <mergeCell ref="B52:F52"/>
    <mergeCell ref="K50:K51"/>
    <mergeCell ref="A41:A49"/>
    <mergeCell ref="B48:F48"/>
    <mergeCell ref="B49:F49"/>
    <mergeCell ref="A50:A58"/>
    <mergeCell ref="B50:C50"/>
    <mergeCell ref="D50:F50"/>
    <mergeCell ref="G50:I50"/>
    <mergeCell ref="B51:C51"/>
    <mergeCell ref="D51:F51"/>
    <mergeCell ref="G51:I51"/>
    <mergeCell ref="B57:F57"/>
    <mergeCell ref="B58:F58"/>
    <mergeCell ref="B43:F43"/>
    <mergeCell ref="B44:F44"/>
    <mergeCell ref="B45:F45"/>
    <mergeCell ref="B46:F46"/>
    <mergeCell ref="B47:F47"/>
    <mergeCell ref="B53:F53"/>
    <mergeCell ref="B54:F54"/>
    <mergeCell ref="B55:F55"/>
    <mergeCell ref="B56:F56"/>
    <mergeCell ref="B59:C59"/>
    <mergeCell ref="D59:F59"/>
    <mergeCell ref="B61:F61"/>
    <mergeCell ref="B62:F62"/>
    <mergeCell ref="G59:I59"/>
    <mergeCell ref="K59:K60"/>
    <mergeCell ref="B60:C60"/>
    <mergeCell ref="D60:F60"/>
    <mergeCell ref="G60:I60"/>
    <mergeCell ref="A97:I97"/>
    <mergeCell ref="B118:I118"/>
    <mergeCell ref="B119:I119"/>
    <mergeCell ref="B120:I120"/>
    <mergeCell ref="A77:J77"/>
    <mergeCell ref="A78:J78"/>
    <mergeCell ref="A111:I111"/>
    <mergeCell ref="B112:I112"/>
    <mergeCell ref="B113:I113"/>
    <mergeCell ref="B114:I114"/>
    <mergeCell ref="B115:I115"/>
    <mergeCell ref="B116:I116"/>
    <mergeCell ref="A101:I101"/>
    <mergeCell ref="A102:I102"/>
    <mergeCell ref="A103:I103"/>
    <mergeCell ref="A104:I104"/>
    <mergeCell ref="A105:D107"/>
    <mergeCell ref="F99:G99"/>
    <mergeCell ref="F100:G100"/>
    <mergeCell ref="H99:J99"/>
    <mergeCell ref="H100:J100"/>
    <mergeCell ref="A99:E99"/>
    <mergeCell ref="A100:E100"/>
    <mergeCell ref="A108:I108"/>
    <mergeCell ref="G68:I68"/>
    <mergeCell ref="B63:F63"/>
    <mergeCell ref="B64:F64"/>
    <mergeCell ref="G69:I69"/>
    <mergeCell ref="A95:I95"/>
    <mergeCell ref="A91:H91"/>
    <mergeCell ref="A92:H92"/>
    <mergeCell ref="B70:F70"/>
    <mergeCell ref="B71:F71"/>
    <mergeCell ref="B72:F72"/>
    <mergeCell ref="D69:F69"/>
    <mergeCell ref="B75:F75"/>
    <mergeCell ref="B76:F76"/>
    <mergeCell ref="B73:F73"/>
    <mergeCell ref="B74:F74"/>
    <mergeCell ref="B65:F65"/>
    <mergeCell ref="A132:K133"/>
    <mergeCell ref="D11:F11"/>
    <mergeCell ref="K68:K69"/>
    <mergeCell ref="A87:I87"/>
    <mergeCell ref="A88:I88"/>
    <mergeCell ref="A79:J79"/>
    <mergeCell ref="A82:I82"/>
    <mergeCell ref="A80:J80"/>
    <mergeCell ref="A81:J81"/>
    <mergeCell ref="A83:I83"/>
    <mergeCell ref="A84:I84"/>
    <mergeCell ref="A85:J85"/>
    <mergeCell ref="A86:J86"/>
    <mergeCell ref="A89:I89"/>
    <mergeCell ref="A90:I90"/>
    <mergeCell ref="A93:H93"/>
    <mergeCell ref="A94:H94"/>
    <mergeCell ref="A59:A67"/>
    <mergeCell ref="B66:F66"/>
    <mergeCell ref="B67:F67"/>
    <mergeCell ref="A68:A76"/>
    <mergeCell ref="B68:C68"/>
    <mergeCell ref="D68:F68"/>
    <mergeCell ref="B69:C69"/>
    <mergeCell ref="A109:I109"/>
    <mergeCell ref="A110:I110"/>
    <mergeCell ref="B117:I117"/>
    <mergeCell ref="A124:K124"/>
    <mergeCell ref="A125:K125"/>
    <mergeCell ref="B126:D126"/>
    <mergeCell ref="E126:G126"/>
    <mergeCell ref="H126:I126"/>
    <mergeCell ref="B121:I121"/>
    <mergeCell ref="B122:I122"/>
    <mergeCell ref="B123:I123"/>
    <mergeCell ref="B130:D130"/>
    <mergeCell ref="E130:G130"/>
    <mergeCell ref="H130:I130"/>
    <mergeCell ref="B127:D127"/>
    <mergeCell ref="E127:G127"/>
    <mergeCell ref="H127:I127"/>
    <mergeCell ref="B128:D128"/>
    <mergeCell ref="E128:G128"/>
    <mergeCell ref="H128:I128"/>
    <mergeCell ref="B129:D129"/>
    <mergeCell ref="E129:G129"/>
    <mergeCell ref="H129:I129"/>
  </mergeCells>
  <conditionalFormatting sqref="G30:I30">
    <cfRule type="expression" dxfId="323" priority="18">
      <formula>D30="Other_specify"</formula>
    </cfRule>
  </conditionalFormatting>
  <conditionalFormatting sqref="D31:F31">
    <cfRule type="expression" dxfId="322" priority="16">
      <formula>D31="Other_specify"</formula>
    </cfRule>
  </conditionalFormatting>
  <conditionalFormatting sqref="G31:I31">
    <cfRule type="expression" dxfId="321" priority="15">
      <formula>D31="Other_specify"</formula>
    </cfRule>
  </conditionalFormatting>
  <conditionalFormatting sqref="G39:I39">
    <cfRule type="expression" dxfId="320" priority="14">
      <formula>D39="Other_specify"</formula>
    </cfRule>
  </conditionalFormatting>
  <conditionalFormatting sqref="D67:F67">
    <cfRule type="expression" dxfId="319" priority="4">
      <formula>D67="Other_specify"</formula>
    </cfRule>
  </conditionalFormatting>
  <conditionalFormatting sqref="G67:I67">
    <cfRule type="expression" dxfId="318" priority="3">
      <formula>D67="Other_specify"</formula>
    </cfRule>
  </conditionalFormatting>
  <conditionalFormatting sqref="D30:F30">
    <cfRule type="expression" dxfId="317" priority="17">
      <formula>D30="Other_specify"</formula>
    </cfRule>
  </conditionalFormatting>
  <conditionalFormatting sqref="D40:F40">
    <cfRule type="expression" dxfId="316" priority="13">
      <formula>D40="Other_specify"</formula>
    </cfRule>
  </conditionalFormatting>
  <conditionalFormatting sqref="G40:I40">
    <cfRule type="expression" dxfId="315" priority="12">
      <formula>D40="Other_specify"</formula>
    </cfRule>
  </conditionalFormatting>
  <conditionalFormatting sqref="G48:I48">
    <cfRule type="expression" dxfId="314" priority="11">
      <formula>D48="Other_specify"</formula>
    </cfRule>
  </conditionalFormatting>
  <conditionalFormatting sqref="D49:F49">
    <cfRule type="expression" dxfId="313" priority="10">
      <formula>D49="Other_specify"</formula>
    </cfRule>
  </conditionalFormatting>
  <conditionalFormatting sqref="G49:I49">
    <cfRule type="expression" dxfId="312" priority="9">
      <formula>D49="Other_specify"</formula>
    </cfRule>
  </conditionalFormatting>
  <conditionalFormatting sqref="G57:I57">
    <cfRule type="expression" dxfId="311" priority="8">
      <formula>D57="Other_specify"</formula>
    </cfRule>
  </conditionalFormatting>
  <conditionalFormatting sqref="D58:F58">
    <cfRule type="expression" dxfId="310" priority="7">
      <formula>D58="Other_specify"</formula>
    </cfRule>
  </conditionalFormatting>
  <conditionalFormatting sqref="G58:I58">
    <cfRule type="expression" dxfId="309" priority="6">
      <formula>D58="Other_specify"</formula>
    </cfRule>
  </conditionalFormatting>
  <conditionalFormatting sqref="G66:I66">
    <cfRule type="expression" dxfId="308" priority="5">
      <formula>D66="Other_specify"</formula>
    </cfRule>
  </conditionalFormatting>
  <conditionalFormatting sqref="G106:I106">
    <cfRule type="expression" dxfId="307" priority="2">
      <formula>D106="Other_specify"</formula>
    </cfRule>
  </conditionalFormatting>
  <conditionalFormatting sqref="F106">
    <cfRule type="expression" dxfId="306" priority="1">
      <formula>C106="Other_specify"</formula>
    </cfRule>
  </conditionalFormatting>
  <dataValidations count="1">
    <dataValidation type="list" allowBlank="1" showInputMessage="1" showErrorMessage="1" sqref="G17:I17 H20:J26 J112:J123" xr:uid="{00000000-0002-0000-0B00-000000000000}">
      <formula1>"Yes, No"</formula1>
    </dataValidation>
  </dataValidations>
  <hyperlinks>
    <hyperlink ref="M1" location="'Facility Information'!A1" display="Go back to facility information tab" xr:uid="{00000000-0004-0000-0B00-000000000000}"/>
    <hyperlink ref="M2" location="'Dashboard (1)'!A1" display="Go to Dashboard" xr:uid="{00000000-0004-0000-0B00-000001000000}"/>
    <hyperlink ref="M3" location="'Dashboard (2)'!A1" display="Go to Dashboard" xr:uid="{00000000-0004-0000-0B00-000002000000}"/>
    <hyperlink ref="M4" location="'Dashboard (3)'!A1" display="Go to Dashboard" xr:uid="{00000000-0004-0000-0B00-000003000000}"/>
    <hyperlink ref="M5" location="'Dashboard (4)'!A1" display="Go to Dashboard" xr:uid="{00000000-0004-0000-0B00-000004000000}"/>
    <hyperlink ref="M6" location="'Dashboard (5)'!A1" display="Go to Dashboard" xr:uid="{00000000-0004-0000-0B00-000005000000}"/>
    <hyperlink ref="M7" location="Indicators!A1" display="Go to indicators" xr:uid="{00000000-0004-0000-0B00-000006000000}"/>
  </hyperlinks>
  <pageMargins left="0.7" right="0.7" top="0.75" bottom="0.75" header="0.3" footer="0.3"/>
  <pageSetup scale="42" orientation="portrait" r:id="rId1"/>
  <rowBreaks count="2" manualBreakCount="2">
    <brk id="78" max="10" man="1"/>
    <brk id="136" max="10"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BN288"/>
  <sheetViews>
    <sheetView view="pageBreakPreview" zoomScale="60" zoomScaleNormal="55" workbookViewId="0">
      <selection activeCell="A104" sqref="A104:I104"/>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Information'!D21=0,"-",'Facility Information'!D21)</f>
        <v>-</v>
      </c>
      <c r="E7" s="689"/>
      <c r="F7" s="690"/>
      <c r="G7" s="680" t="s">
        <v>108</v>
      </c>
      <c r="H7" s="680"/>
      <c r="I7" s="680"/>
      <c r="J7" s="681" t="str">
        <f>IF('Facility Information'!J21=0,"-",'Facility Information'!J21)</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Information'!H21=0,"-",'Facility Information'!H21)</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Information'!E21=0,"-",'Facility Information'!E21)</f>
        <v>-</v>
      </c>
      <c r="E9" s="692"/>
      <c r="F9" s="693"/>
      <c r="G9" s="680" t="s">
        <v>869</v>
      </c>
      <c r="H9" s="680"/>
      <c r="I9" s="680"/>
      <c r="J9" s="683" t="str">
        <f>IF('Facility Information'!K21=0,"-",'Facility Information'!K21)</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Information'!G21=0,"-",'Facility Information'!G21)</f>
        <v>-</v>
      </c>
      <c r="E10" s="692"/>
      <c r="F10" s="693"/>
      <c r="G10" s="680" t="s">
        <v>110</v>
      </c>
      <c r="H10" s="680"/>
      <c r="I10" s="680"/>
      <c r="J10" s="683" t="str">
        <f>IF('Facility Information'!L21=0,"-",'Facility Information'!L21)</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Information'!F21=0,"-",'Facility Information'!F21)</f>
        <v>-</v>
      </c>
      <c r="E11" s="717"/>
      <c r="F11" s="718"/>
      <c r="G11" s="710" t="s">
        <v>111</v>
      </c>
      <c r="H11" s="710"/>
      <c r="I11" s="710"/>
      <c r="J11" s="711" t="str">
        <f>IF('Facility Information'!M21=0,"-",'Facility Information'!M21)</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870</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868</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A96:J96"/>
    <mergeCell ref="A98:I98"/>
    <mergeCell ref="K13:K14"/>
    <mergeCell ref="A29:J29"/>
    <mergeCell ref="K30:K31"/>
    <mergeCell ref="A30:A31"/>
    <mergeCell ref="B30:F31"/>
    <mergeCell ref="J30:J31"/>
    <mergeCell ref="A32:A40"/>
    <mergeCell ref="B32:C32"/>
    <mergeCell ref="D32:F32"/>
    <mergeCell ref="G32:I32"/>
    <mergeCell ref="K32:K33"/>
    <mergeCell ref="B33:C33"/>
    <mergeCell ref="D33:F33"/>
    <mergeCell ref="G33:I33"/>
    <mergeCell ref="B39:F39"/>
    <mergeCell ref="B26:C26"/>
    <mergeCell ref="F26:G26"/>
    <mergeCell ref="B27:C27"/>
    <mergeCell ref="A14:G15"/>
    <mergeCell ref="F27:G27"/>
    <mergeCell ref="A28:J28"/>
    <mergeCell ref="A5:K5"/>
    <mergeCell ref="A4:K4"/>
    <mergeCell ref="A3:K3"/>
    <mergeCell ref="A12:J12"/>
    <mergeCell ref="H13:H14"/>
    <mergeCell ref="I13:I14"/>
    <mergeCell ref="J13:J14"/>
    <mergeCell ref="B20:C20"/>
    <mergeCell ref="F20:G20"/>
    <mergeCell ref="B21:C21"/>
    <mergeCell ref="F21:G21"/>
    <mergeCell ref="B25:C25"/>
    <mergeCell ref="F25:G25"/>
    <mergeCell ref="B22:C22"/>
    <mergeCell ref="F22:G22"/>
    <mergeCell ref="B23:C23"/>
    <mergeCell ref="F23:G23"/>
    <mergeCell ref="B24:C24"/>
    <mergeCell ref="F24:G24"/>
    <mergeCell ref="D8:F8"/>
    <mergeCell ref="A9:C9"/>
    <mergeCell ref="D9:F9"/>
    <mergeCell ref="A1:G1"/>
    <mergeCell ref="H1:K1"/>
    <mergeCell ref="A6:K6"/>
    <mergeCell ref="G7:I7"/>
    <mergeCell ref="J7:K7"/>
    <mergeCell ref="G8:I8"/>
    <mergeCell ref="F19:G19"/>
    <mergeCell ref="A18:E18"/>
    <mergeCell ref="F18:J18"/>
    <mergeCell ref="A19:C19"/>
    <mergeCell ref="D19:E19"/>
    <mergeCell ref="J8:K8"/>
    <mergeCell ref="G9:I9"/>
    <mergeCell ref="J9:K9"/>
    <mergeCell ref="G10:I10"/>
    <mergeCell ref="J10:K10"/>
    <mergeCell ref="G11:I11"/>
    <mergeCell ref="J11:K11"/>
    <mergeCell ref="A10:C10"/>
    <mergeCell ref="D10:F10"/>
    <mergeCell ref="A11:C11"/>
    <mergeCell ref="A7:C7"/>
    <mergeCell ref="D7:F7"/>
    <mergeCell ref="A8:C8"/>
    <mergeCell ref="B40:F40"/>
    <mergeCell ref="B34:F34"/>
    <mergeCell ref="B35:F35"/>
    <mergeCell ref="B36:F36"/>
    <mergeCell ref="B37:F37"/>
    <mergeCell ref="B38:F38"/>
    <mergeCell ref="B41:C41"/>
    <mergeCell ref="D41:F41"/>
    <mergeCell ref="G41:I41"/>
    <mergeCell ref="K41:K42"/>
    <mergeCell ref="B42:C42"/>
    <mergeCell ref="D42:F42"/>
    <mergeCell ref="G42:I42"/>
    <mergeCell ref="B52:F52"/>
    <mergeCell ref="K50:K51"/>
    <mergeCell ref="A41:A49"/>
    <mergeCell ref="B48:F48"/>
    <mergeCell ref="B49:F49"/>
    <mergeCell ref="A50:A58"/>
    <mergeCell ref="B50:C50"/>
    <mergeCell ref="D50:F50"/>
    <mergeCell ref="G50:I50"/>
    <mergeCell ref="B51:C51"/>
    <mergeCell ref="D51:F51"/>
    <mergeCell ref="G51:I51"/>
    <mergeCell ref="B57:F57"/>
    <mergeCell ref="B58:F58"/>
    <mergeCell ref="B43:F43"/>
    <mergeCell ref="B44:F44"/>
    <mergeCell ref="B45:F45"/>
    <mergeCell ref="B46:F46"/>
    <mergeCell ref="B47:F47"/>
    <mergeCell ref="B53:F53"/>
    <mergeCell ref="B54:F54"/>
    <mergeCell ref="B55:F55"/>
    <mergeCell ref="B56:F56"/>
    <mergeCell ref="B59:C59"/>
    <mergeCell ref="D59:F59"/>
    <mergeCell ref="B61:F61"/>
    <mergeCell ref="B62:F62"/>
    <mergeCell ref="G59:I59"/>
    <mergeCell ref="K59:K60"/>
    <mergeCell ref="B60:C60"/>
    <mergeCell ref="D60:F60"/>
    <mergeCell ref="G60:I60"/>
    <mergeCell ref="A97:I97"/>
    <mergeCell ref="B118:I118"/>
    <mergeCell ref="B119:I119"/>
    <mergeCell ref="B120:I120"/>
    <mergeCell ref="A77:J77"/>
    <mergeCell ref="A78:J78"/>
    <mergeCell ref="A111:I111"/>
    <mergeCell ref="B112:I112"/>
    <mergeCell ref="B113:I113"/>
    <mergeCell ref="B114:I114"/>
    <mergeCell ref="B115:I115"/>
    <mergeCell ref="B116:I116"/>
    <mergeCell ref="A101:I101"/>
    <mergeCell ref="A102:I102"/>
    <mergeCell ref="A103:I103"/>
    <mergeCell ref="A104:I104"/>
    <mergeCell ref="A105:D107"/>
    <mergeCell ref="F99:G99"/>
    <mergeCell ref="F100:G100"/>
    <mergeCell ref="H99:J99"/>
    <mergeCell ref="H100:J100"/>
    <mergeCell ref="A99:E99"/>
    <mergeCell ref="A100:E100"/>
    <mergeCell ref="A108:I108"/>
    <mergeCell ref="G68:I68"/>
    <mergeCell ref="B63:F63"/>
    <mergeCell ref="B64:F64"/>
    <mergeCell ref="G69:I69"/>
    <mergeCell ref="A95:I95"/>
    <mergeCell ref="A91:H91"/>
    <mergeCell ref="A92:H92"/>
    <mergeCell ref="B70:F70"/>
    <mergeCell ref="B71:F71"/>
    <mergeCell ref="B72:F72"/>
    <mergeCell ref="D69:F69"/>
    <mergeCell ref="B75:F75"/>
    <mergeCell ref="B76:F76"/>
    <mergeCell ref="B73:F73"/>
    <mergeCell ref="B74:F74"/>
    <mergeCell ref="B65:F65"/>
    <mergeCell ref="A132:K133"/>
    <mergeCell ref="D11:F11"/>
    <mergeCell ref="K68:K69"/>
    <mergeCell ref="A87:I87"/>
    <mergeCell ref="A88:I88"/>
    <mergeCell ref="A79:J79"/>
    <mergeCell ref="A82:I82"/>
    <mergeCell ref="A80:J80"/>
    <mergeCell ref="A81:J81"/>
    <mergeCell ref="A83:I83"/>
    <mergeCell ref="A84:I84"/>
    <mergeCell ref="A85:J85"/>
    <mergeCell ref="A86:J86"/>
    <mergeCell ref="A89:I89"/>
    <mergeCell ref="A90:I90"/>
    <mergeCell ref="A93:H93"/>
    <mergeCell ref="A94:H94"/>
    <mergeCell ref="A59:A67"/>
    <mergeCell ref="B66:F66"/>
    <mergeCell ref="B67:F67"/>
    <mergeCell ref="A68:A76"/>
    <mergeCell ref="B68:C68"/>
    <mergeCell ref="D68:F68"/>
    <mergeCell ref="B69:C69"/>
    <mergeCell ref="A109:I109"/>
    <mergeCell ref="A110:I110"/>
    <mergeCell ref="B117:I117"/>
    <mergeCell ref="A124:K124"/>
    <mergeCell ref="A125:K125"/>
    <mergeCell ref="B126:D126"/>
    <mergeCell ref="E126:G126"/>
    <mergeCell ref="H126:I126"/>
    <mergeCell ref="B121:I121"/>
    <mergeCell ref="B122:I122"/>
    <mergeCell ref="B123:I123"/>
    <mergeCell ref="B130:D130"/>
    <mergeCell ref="E130:G130"/>
    <mergeCell ref="H130:I130"/>
    <mergeCell ref="B127:D127"/>
    <mergeCell ref="E127:G127"/>
    <mergeCell ref="H127:I127"/>
    <mergeCell ref="B128:D128"/>
    <mergeCell ref="E128:G128"/>
    <mergeCell ref="H128:I128"/>
    <mergeCell ref="B129:D129"/>
    <mergeCell ref="E129:G129"/>
    <mergeCell ref="H129:I129"/>
  </mergeCells>
  <conditionalFormatting sqref="G30:I30">
    <cfRule type="expression" dxfId="305" priority="18">
      <formula>D30="Other_specify"</formula>
    </cfRule>
  </conditionalFormatting>
  <conditionalFormatting sqref="D31:F31">
    <cfRule type="expression" dxfId="304" priority="16">
      <formula>D31="Other_specify"</formula>
    </cfRule>
  </conditionalFormatting>
  <conditionalFormatting sqref="G31:I31">
    <cfRule type="expression" dxfId="303" priority="15">
      <formula>D31="Other_specify"</formula>
    </cfRule>
  </conditionalFormatting>
  <conditionalFormatting sqref="G39:I39">
    <cfRule type="expression" dxfId="302" priority="14">
      <formula>D39="Other_specify"</formula>
    </cfRule>
  </conditionalFormatting>
  <conditionalFormatting sqref="D67:F67">
    <cfRule type="expression" dxfId="301" priority="4">
      <formula>D67="Other_specify"</formula>
    </cfRule>
  </conditionalFormatting>
  <conditionalFormatting sqref="G67:I67">
    <cfRule type="expression" dxfId="300" priority="3">
      <formula>D67="Other_specify"</formula>
    </cfRule>
  </conditionalFormatting>
  <conditionalFormatting sqref="D30:F30">
    <cfRule type="expression" dxfId="299" priority="17">
      <formula>D30="Other_specify"</formula>
    </cfRule>
  </conditionalFormatting>
  <conditionalFormatting sqref="D40:F40">
    <cfRule type="expression" dxfId="298" priority="13">
      <formula>D40="Other_specify"</formula>
    </cfRule>
  </conditionalFormatting>
  <conditionalFormatting sqref="G40:I40">
    <cfRule type="expression" dxfId="297" priority="12">
      <formula>D40="Other_specify"</formula>
    </cfRule>
  </conditionalFormatting>
  <conditionalFormatting sqref="G48:I48">
    <cfRule type="expression" dxfId="296" priority="11">
      <formula>D48="Other_specify"</formula>
    </cfRule>
  </conditionalFormatting>
  <conditionalFormatting sqref="D49:F49">
    <cfRule type="expression" dxfId="295" priority="10">
      <formula>D49="Other_specify"</formula>
    </cfRule>
  </conditionalFormatting>
  <conditionalFormatting sqref="G49:I49">
    <cfRule type="expression" dxfId="294" priority="9">
      <formula>D49="Other_specify"</formula>
    </cfRule>
  </conditionalFormatting>
  <conditionalFormatting sqref="G57:I57">
    <cfRule type="expression" dxfId="293" priority="8">
      <formula>D57="Other_specify"</formula>
    </cfRule>
  </conditionalFormatting>
  <conditionalFormatting sqref="D58:F58">
    <cfRule type="expression" dxfId="292" priority="7">
      <formula>D58="Other_specify"</formula>
    </cfRule>
  </conditionalFormatting>
  <conditionalFormatting sqref="G58:I58">
    <cfRule type="expression" dxfId="291" priority="6">
      <formula>D58="Other_specify"</formula>
    </cfRule>
  </conditionalFormatting>
  <conditionalFormatting sqref="G66:I66">
    <cfRule type="expression" dxfId="290" priority="5">
      <formula>D66="Other_specify"</formula>
    </cfRule>
  </conditionalFormatting>
  <conditionalFormatting sqref="G106:I106">
    <cfRule type="expression" dxfId="289" priority="2">
      <formula>D106="Other_specify"</formula>
    </cfRule>
  </conditionalFormatting>
  <conditionalFormatting sqref="F106">
    <cfRule type="expression" dxfId="288" priority="1">
      <formula>C106="Other_specify"</formula>
    </cfRule>
  </conditionalFormatting>
  <dataValidations count="1">
    <dataValidation type="list" allowBlank="1" showInputMessage="1" showErrorMessage="1" sqref="G17:I17 H20:J26 J112:J123" xr:uid="{00000000-0002-0000-0C00-000000000000}">
      <formula1>"Yes, No"</formula1>
    </dataValidation>
  </dataValidations>
  <hyperlinks>
    <hyperlink ref="M1" location="'Facility Information'!A1" display="Go back to facility information tab" xr:uid="{00000000-0004-0000-0C00-000000000000}"/>
    <hyperlink ref="M2" location="'Dashboard (1)'!A1" display="Go to Dashboard" xr:uid="{00000000-0004-0000-0C00-000001000000}"/>
    <hyperlink ref="M3" location="'Dashboard (2)'!A1" display="Go to Dashboard" xr:uid="{00000000-0004-0000-0C00-000002000000}"/>
    <hyperlink ref="M4" location="'Dashboard (3)'!A1" display="Go to Dashboard" xr:uid="{00000000-0004-0000-0C00-000003000000}"/>
    <hyperlink ref="M5" location="'Dashboard (4)'!A1" display="Go to Dashboard" xr:uid="{00000000-0004-0000-0C00-000004000000}"/>
    <hyperlink ref="M6" location="'Dashboard (5)'!A1" display="Go to Dashboard" xr:uid="{00000000-0004-0000-0C00-000005000000}"/>
    <hyperlink ref="M7" location="Indicators!A1" display="Go to indicators" xr:uid="{00000000-0004-0000-0C00-000006000000}"/>
  </hyperlinks>
  <pageMargins left="0.7" right="0.7" top="0.75" bottom="0.75" header="0.3" footer="0.3"/>
  <pageSetup scale="42" orientation="portrait" r:id="rId1"/>
  <rowBreaks count="2" manualBreakCount="2">
    <brk id="78" max="10" man="1"/>
    <brk id="136" max="10"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A1:BN288"/>
  <sheetViews>
    <sheetView view="pageBreakPreview" topLeftCell="A91"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Information'!D22=0,"-",'Facility Information'!D22)</f>
        <v>-</v>
      </c>
      <c r="E7" s="689"/>
      <c r="F7" s="690"/>
      <c r="G7" s="680" t="s">
        <v>108</v>
      </c>
      <c r="H7" s="680"/>
      <c r="I7" s="680"/>
      <c r="J7" s="681" t="str">
        <f>IF('Facility Information'!J22=0,"-",'Facility Information'!J22)</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Information'!H22=0,"-",'Facility Information'!H22)</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Information'!E22=0,"-",'Facility Information'!E22)</f>
        <v>-</v>
      </c>
      <c r="E9" s="692"/>
      <c r="F9" s="693"/>
      <c r="G9" s="680" t="s">
        <v>109</v>
      </c>
      <c r="H9" s="680"/>
      <c r="I9" s="680"/>
      <c r="J9" s="683" t="str">
        <f>IF('Facility Information'!K22=0,"-",'Facility Information'!K22)</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Information'!G22=0,"-",'Facility Information'!G22)</f>
        <v>-</v>
      </c>
      <c r="E10" s="692"/>
      <c r="F10" s="693"/>
      <c r="G10" s="680" t="s">
        <v>110</v>
      </c>
      <c r="H10" s="680"/>
      <c r="I10" s="680"/>
      <c r="J10" s="683" t="str">
        <f>IF('Facility Information'!L22=0,"-",'Facility Information'!L22)</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Information'!F22=0,"-",'Facility Information'!F22)</f>
        <v>-</v>
      </c>
      <c r="E11" s="717"/>
      <c r="F11" s="718"/>
      <c r="G11" s="710" t="s">
        <v>111</v>
      </c>
      <c r="H11" s="710"/>
      <c r="I11" s="710"/>
      <c r="J11" s="711" t="str">
        <f>IF('Facility Information'!M22=0,"-",'Facility Information'!M22)</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A96:J96"/>
    <mergeCell ref="A98:I98"/>
    <mergeCell ref="K13:K14"/>
    <mergeCell ref="A29:J29"/>
    <mergeCell ref="K30:K31"/>
    <mergeCell ref="A30:A31"/>
    <mergeCell ref="B30:F31"/>
    <mergeCell ref="J30:J31"/>
    <mergeCell ref="A32:A40"/>
    <mergeCell ref="B32:C32"/>
    <mergeCell ref="D32:F32"/>
    <mergeCell ref="G32:I32"/>
    <mergeCell ref="K32:K33"/>
    <mergeCell ref="B33:C33"/>
    <mergeCell ref="D33:F33"/>
    <mergeCell ref="G33:I33"/>
    <mergeCell ref="B39:F39"/>
    <mergeCell ref="B26:C26"/>
    <mergeCell ref="F26:G26"/>
    <mergeCell ref="B27:C27"/>
    <mergeCell ref="A14:G15"/>
    <mergeCell ref="F27:G27"/>
    <mergeCell ref="A28:J28"/>
    <mergeCell ref="A5:K5"/>
    <mergeCell ref="A4:K4"/>
    <mergeCell ref="A3:K3"/>
    <mergeCell ref="A12:J12"/>
    <mergeCell ref="H13:H14"/>
    <mergeCell ref="I13:I14"/>
    <mergeCell ref="J13:J14"/>
    <mergeCell ref="B20:C20"/>
    <mergeCell ref="F20:G20"/>
    <mergeCell ref="B21:C21"/>
    <mergeCell ref="F21:G21"/>
    <mergeCell ref="B25:C25"/>
    <mergeCell ref="F25:G25"/>
    <mergeCell ref="B22:C22"/>
    <mergeCell ref="F22:G22"/>
    <mergeCell ref="B23:C23"/>
    <mergeCell ref="F23:G23"/>
    <mergeCell ref="B24:C24"/>
    <mergeCell ref="F24:G24"/>
    <mergeCell ref="D8:F8"/>
    <mergeCell ref="A9:C9"/>
    <mergeCell ref="D9:F9"/>
    <mergeCell ref="A1:G1"/>
    <mergeCell ref="H1:K1"/>
    <mergeCell ref="A6:K6"/>
    <mergeCell ref="G7:I7"/>
    <mergeCell ref="J7:K7"/>
    <mergeCell ref="G8:I8"/>
    <mergeCell ref="F19:G19"/>
    <mergeCell ref="A18:E18"/>
    <mergeCell ref="F18:J18"/>
    <mergeCell ref="A19:C19"/>
    <mergeCell ref="D19:E19"/>
    <mergeCell ref="J8:K8"/>
    <mergeCell ref="G9:I9"/>
    <mergeCell ref="J9:K9"/>
    <mergeCell ref="G10:I10"/>
    <mergeCell ref="J10:K10"/>
    <mergeCell ref="G11:I11"/>
    <mergeCell ref="J11:K11"/>
    <mergeCell ref="A10:C10"/>
    <mergeCell ref="D10:F10"/>
    <mergeCell ref="A11:C11"/>
    <mergeCell ref="A7:C7"/>
    <mergeCell ref="D7:F7"/>
    <mergeCell ref="A8:C8"/>
    <mergeCell ref="B40:F40"/>
    <mergeCell ref="B34:F34"/>
    <mergeCell ref="B35:F35"/>
    <mergeCell ref="B36:F36"/>
    <mergeCell ref="B37:F37"/>
    <mergeCell ref="B38:F38"/>
    <mergeCell ref="B41:C41"/>
    <mergeCell ref="D41:F41"/>
    <mergeCell ref="G41:I41"/>
    <mergeCell ref="K41:K42"/>
    <mergeCell ref="B42:C42"/>
    <mergeCell ref="D42:F42"/>
    <mergeCell ref="G42:I42"/>
    <mergeCell ref="B52:F52"/>
    <mergeCell ref="K50:K51"/>
    <mergeCell ref="A41:A49"/>
    <mergeCell ref="B48:F48"/>
    <mergeCell ref="B49:F49"/>
    <mergeCell ref="A50:A58"/>
    <mergeCell ref="B50:C50"/>
    <mergeCell ref="D50:F50"/>
    <mergeCell ref="G50:I50"/>
    <mergeCell ref="B51:C51"/>
    <mergeCell ref="D51:F51"/>
    <mergeCell ref="G51:I51"/>
    <mergeCell ref="B57:F57"/>
    <mergeCell ref="B58:F58"/>
    <mergeCell ref="B43:F43"/>
    <mergeCell ref="B44:F44"/>
    <mergeCell ref="B45:F45"/>
    <mergeCell ref="B46:F46"/>
    <mergeCell ref="B47:F47"/>
    <mergeCell ref="B53:F53"/>
    <mergeCell ref="B54:F54"/>
    <mergeCell ref="B55:F55"/>
    <mergeCell ref="B56:F56"/>
    <mergeCell ref="B59:C59"/>
    <mergeCell ref="D59:F59"/>
    <mergeCell ref="B61:F61"/>
    <mergeCell ref="B62:F62"/>
    <mergeCell ref="G59:I59"/>
    <mergeCell ref="K59:K60"/>
    <mergeCell ref="B60:C60"/>
    <mergeCell ref="D60:F60"/>
    <mergeCell ref="G60:I60"/>
    <mergeCell ref="A97:I97"/>
    <mergeCell ref="B118:I118"/>
    <mergeCell ref="B119:I119"/>
    <mergeCell ref="B120:I120"/>
    <mergeCell ref="A77:J77"/>
    <mergeCell ref="A78:J78"/>
    <mergeCell ref="A111:I111"/>
    <mergeCell ref="B112:I112"/>
    <mergeCell ref="B113:I113"/>
    <mergeCell ref="B114:I114"/>
    <mergeCell ref="B115:I115"/>
    <mergeCell ref="B116:I116"/>
    <mergeCell ref="A101:I101"/>
    <mergeCell ref="A102:I102"/>
    <mergeCell ref="A103:I103"/>
    <mergeCell ref="A104:I104"/>
    <mergeCell ref="A105:D107"/>
    <mergeCell ref="F99:G99"/>
    <mergeCell ref="F100:G100"/>
    <mergeCell ref="H99:J99"/>
    <mergeCell ref="H100:J100"/>
    <mergeCell ref="A99:E99"/>
    <mergeCell ref="A100:E100"/>
    <mergeCell ref="A108:I108"/>
    <mergeCell ref="G68:I68"/>
    <mergeCell ref="B63:F63"/>
    <mergeCell ref="B64:F64"/>
    <mergeCell ref="G69:I69"/>
    <mergeCell ref="A95:I95"/>
    <mergeCell ref="A91:H91"/>
    <mergeCell ref="A92:H92"/>
    <mergeCell ref="B70:F70"/>
    <mergeCell ref="B71:F71"/>
    <mergeCell ref="B72:F72"/>
    <mergeCell ref="D69:F69"/>
    <mergeCell ref="B75:F75"/>
    <mergeCell ref="B76:F76"/>
    <mergeCell ref="B73:F73"/>
    <mergeCell ref="B74:F74"/>
    <mergeCell ref="B65:F65"/>
    <mergeCell ref="A132:K133"/>
    <mergeCell ref="D11:F11"/>
    <mergeCell ref="K68:K69"/>
    <mergeCell ref="A87:I87"/>
    <mergeCell ref="A88:I88"/>
    <mergeCell ref="A79:J79"/>
    <mergeCell ref="A82:I82"/>
    <mergeCell ref="A80:J80"/>
    <mergeCell ref="A81:J81"/>
    <mergeCell ref="A83:I83"/>
    <mergeCell ref="A84:I84"/>
    <mergeCell ref="A85:J85"/>
    <mergeCell ref="A86:J86"/>
    <mergeCell ref="A89:I89"/>
    <mergeCell ref="A90:I90"/>
    <mergeCell ref="A93:H93"/>
    <mergeCell ref="A94:H94"/>
    <mergeCell ref="A59:A67"/>
    <mergeCell ref="B66:F66"/>
    <mergeCell ref="B67:F67"/>
    <mergeCell ref="A68:A76"/>
    <mergeCell ref="B68:C68"/>
    <mergeCell ref="D68:F68"/>
    <mergeCell ref="B69:C69"/>
    <mergeCell ref="A109:I109"/>
    <mergeCell ref="A110:I110"/>
    <mergeCell ref="B117:I117"/>
    <mergeCell ref="A124:K124"/>
    <mergeCell ref="A125:K125"/>
    <mergeCell ref="B126:D126"/>
    <mergeCell ref="E126:G126"/>
    <mergeCell ref="H126:I126"/>
    <mergeCell ref="B121:I121"/>
    <mergeCell ref="B122:I122"/>
    <mergeCell ref="B123:I123"/>
    <mergeCell ref="B130:D130"/>
    <mergeCell ref="E130:G130"/>
    <mergeCell ref="H130:I130"/>
    <mergeCell ref="B127:D127"/>
    <mergeCell ref="E127:G127"/>
    <mergeCell ref="H127:I127"/>
    <mergeCell ref="B128:D128"/>
    <mergeCell ref="E128:G128"/>
    <mergeCell ref="H128:I128"/>
    <mergeCell ref="B129:D129"/>
    <mergeCell ref="E129:G129"/>
    <mergeCell ref="H129:I129"/>
  </mergeCells>
  <conditionalFormatting sqref="G30:I30">
    <cfRule type="expression" dxfId="287" priority="18">
      <formula>D30="Other_specify"</formula>
    </cfRule>
  </conditionalFormatting>
  <conditionalFormatting sqref="D31:F31">
    <cfRule type="expression" dxfId="286" priority="16">
      <formula>D31="Other_specify"</formula>
    </cfRule>
  </conditionalFormatting>
  <conditionalFormatting sqref="G31:I31">
    <cfRule type="expression" dxfId="285" priority="15">
      <formula>D31="Other_specify"</formula>
    </cfRule>
  </conditionalFormatting>
  <conditionalFormatting sqref="G39:I39">
    <cfRule type="expression" dxfId="284" priority="14">
      <formula>D39="Other_specify"</formula>
    </cfRule>
  </conditionalFormatting>
  <conditionalFormatting sqref="D67:F67">
    <cfRule type="expression" dxfId="283" priority="4">
      <formula>D67="Other_specify"</formula>
    </cfRule>
  </conditionalFormatting>
  <conditionalFormatting sqref="G67:I67">
    <cfRule type="expression" dxfId="282" priority="3">
      <formula>D67="Other_specify"</formula>
    </cfRule>
  </conditionalFormatting>
  <conditionalFormatting sqref="D30:F30">
    <cfRule type="expression" dxfId="281" priority="17">
      <formula>D30="Other_specify"</formula>
    </cfRule>
  </conditionalFormatting>
  <conditionalFormatting sqref="D40:F40">
    <cfRule type="expression" dxfId="280" priority="13">
      <formula>D40="Other_specify"</formula>
    </cfRule>
  </conditionalFormatting>
  <conditionalFormatting sqref="G40:I40">
    <cfRule type="expression" dxfId="279" priority="12">
      <formula>D40="Other_specify"</formula>
    </cfRule>
  </conditionalFormatting>
  <conditionalFormatting sqref="G48:I48">
    <cfRule type="expression" dxfId="278" priority="11">
      <formula>D48="Other_specify"</formula>
    </cfRule>
  </conditionalFormatting>
  <conditionalFormatting sqref="D49:F49">
    <cfRule type="expression" dxfId="277" priority="10">
      <formula>D49="Other_specify"</formula>
    </cfRule>
  </conditionalFormatting>
  <conditionalFormatting sqref="G49:I49">
    <cfRule type="expression" dxfId="276" priority="9">
      <formula>D49="Other_specify"</formula>
    </cfRule>
  </conditionalFormatting>
  <conditionalFormatting sqref="G57:I57">
    <cfRule type="expression" dxfId="275" priority="8">
      <formula>D57="Other_specify"</formula>
    </cfRule>
  </conditionalFormatting>
  <conditionalFormatting sqref="D58:F58">
    <cfRule type="expression" dxfId="274" priority="7">
      <formula>D58="Other_specify"</formula>
    </cfRule>
  </conditionalFormatting>
  <conditionalFormatting sqref="G58:I58">
    <cfRule type="expression" dxfId="273" priority="6">
      <formula>D58="Other_specify"</formula>
    </cfRule>
  </conditionalFormatting>
  <conditionalFormatting sqref="G66:I66">
    <cfRule type="expression" dxfId="272" priority="5">
      <formula>D66="Other_specify"</formula>
    </cfRule>
  </conditionalFormatting>
  <conditionalFormatting sqref="G106:I106">
    <cfRule type="expression" dxfId="271" priority="2">
      <formula>D106="Other_specify"</formula>
    </cfRule>
  </conditionalFormatting>
  <conditionalFormatting sqref="F106">
    <cfRule type="expression" dxfId="270" priority="1">
      <formula>C106="Other_specify"</formula>
    </cfRule>
  </conditionalFormatting>
  <dataValidations count="1">
    <dataValidation type="list" allowBlank="1" showInputMessage="1" showErrorMessage="1" sqref="G17:I17 H20:J26 J112:J123" xr:uid="{00000000-0002-0000-0D00-000000000000}">
      <formula1>"Yes, No"</formula1>
    </dataValidation>
  </dataValidations>
  <hyperlinks>
    <hyperlink ref="M1" location="'Facility Information'!A1" display="Go back to facility information tab" xr:uid="{00000000-0004-0000-0D00-000000000000}"/>
    <hyperlink ref="M2" location="'Dashboard (1)'!A1" display="Go to Dashboard" xr:uid="{00000000-0004-0000-0D00-000001000000}"/>
    <hyperlink ref="M3" location="'Dashboard (2)'!A1" display="Go to Dashboard" xr:uid="{00000000-0004-0000-0D00-000002000000}"/>
    <hyperlink ref="M4" location="'Dashboard (3)'!A1" display="Go to Dashboard" xr:uid="{00000000-0004-0000-0D00-000003000000}"/>
    <hyperlink ref="M5" location="'Dashboard (4)'!A1" display="Go to Dashboard" xr:uid="{00000000-0004-0000-0D00-000004000000}"/>
    <hyperlink ref="M6" location="'Dashboard (5)'!A1" display="Go to Dashboard" xr:uid="{00000000-0004-0000-0D00-000005000000}"/>
    <hyperlink ref="M7" location="Indicators!A1" display="Go to indicators" xr:uid="{00000000-0004-0000-0D00-000006000000}"/>
  </hyperlinks>
  <pageMargins left="0.7" right="0.7" top="0.75" bottom="0.75" header="0.3" footer="0.3"/>
  <pageSetup scale="42" orientation="portrait" r:id="rId1"/>
  <rowBreaks count="2" manualBreakCount="2">
    <brk id="78" max="10" man="1"/>
    <brk id="136" max="10"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Information'!D23=0,"-",'Facility Information'!D23)</f>
        <v>-</v>
      </c>
      <c r="E7" s="689"/>
      <c r="F7" s="690"/>
      <c r="G7" s="680" t="s">
        <v>108</v>
      </c>
      <c r="H7" s="680"/>
      <c r="I7" s="680"/>
      <c r="J7" s="681" t="str">
        <f>IF('Facility Information'!J23=0,"-",'Facility Information'!J23)</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Information'!H23=0,"-",'Facility Information'!H23)</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Information'!E23=0,"-",'Facility Information'!E23)</f>
        <v>-</v>
      </c>
      <c r="E9" s="692"/>
      <c r="F9" s="693"/>
      <c r="G9" s="680" t="s">
        <v>109</v>
      </c>
      <c r="H9" s="680"/>
      <c r="I9" s="680"/>
      <c r="J9" s="683" t="str">
        <f>IF('Facility Information'!K23=0,"-",'Facility Information'!K23)</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Information'!G23=0,"-",'Facility Information'!G23)</f>
        <v>-</v>
      </c>
      <c r="E10" s="692"/>
      <c r="F10" s="693"/>
      <c r="G10" s="680" t="s">
        <v>110</v>
      </c>
      <c r="H10" s="680"/>
      <c r="I10" s="680"/>
      <c r="J10" s="683" t="str">
        <f>IF('Facility Information'!L23=0,"-",'Facility Information'!L23)</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Information'!F23=0,"-",'Facility Information'!F23)</f>
        <v>-</v>
      </c>
      <c r="E11" s="717"/>
      <c r="F11" s="718"/>
      <c r="G11" s="710" t="s">
        <v>111</v>
      </c>
      <c r="H11" s="710"/>
      <c r="I11" s="710"/>
      <c r="J11" s="711" t="str">
        <f>IF('Facility Information'!M23=0,"-",'Facility Information'!M23)</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A96:J96"/>
    <mergeCell ref="A98:I98"/>
    <mergeCell ref="K13:K14"/>
    <mergeCell ref="A29:J29"/>
    <mergeCell ref="K30:K31"/>
    <mergeCell ref="A30:A31"/>
    <mergeCell ref="B30:F31"/>
    <mergeCell ref="J30:J31"/>
    <mergeCell ref="A32:A40"/>
    <mergeCell ref="B32:C32"/>
    <mergeCell ref="D32:F32"/>
    <mergeCell ref="G32:I32"/>
    <mergeCell ref="K32:K33"/>
    <mergeCell ref="B33:C33"/>
    <mergeCell ref="D33:F33"/>
    <mergeCell ref="G33:I33"/>
    <mergeCell ref="B39:F39"/>
    <mergeCell ref="B26:C26"/>
    <mergeCell ref="F26:G26"/>
    <mergeCell ref="B27:C27"/>
    <mergeCell ref="A14:G15"/>
    <mergeCell ref="F27:G27"/>
    <mergeCell ref="A28:J28"/>
    <mergeCell ref="A5:K5"/>
    <mergeCell ref="A4:K4"/>
    <mergeCell ref="A3:K3"/>
    <mergeCell ref="A12:J12"/>
    <mergeCell ref="H13:H14"/>
    <mergeCell ref="I13:I14"/>
    <mergeCell ref="J13:J14"/>
    <mergeCell ref="B20:C20"/>
    <mergeCell ref="F20:G20"/>
    <mergeCell ref="B21:C21"/>
    <mergeCell ref="F21:G21"/>
    <mergeCell ref="B25:C25"/>
    <mergeCell ref="F25:G25"/>
    <mergeCell ref="B22:C22"/>
    <mergeCell ref="F22:G22"/>
    <mergeCell ref="B23:C23"/>
    <mergeCell ref="F23:G23"/>
    <mergeCell ref="B24:C24"/>
    <mergeCell ref="F24:G24"/>
    <mergeCell ref="D8:F8"/>
    <mergeCell ref="A9:C9"/>
    <mergeCell ref="D9:F9"/>
    <mergeCell ref="A1:G1"/>
    <mergeCell ref="H1:K1"/>
    <mergeCell ref="A6:K6"/>
    <mergeCell ref="G7:I7"/>
    <mergeCell ref="J7:K7"/>
    <mergeCell ref="G8:I8"/>
    <mergeCell ref="F19:G19"/>
    <mergeCell ref="A18:E18"/>
    <mergeCell ref="F18:J18"/>
    <mergeCell ref="A19:C19"/>
    <mergeCell ref="D19:E19"/>
    <mergeCell ref="J8:K8"/>
    <mergeCell ref="G9:I9"/>
    <mergeCell ref="J9:K9"/>
    <mergeCell ref="G10:I10"/>
    <mergeCell ref="J10:K10"/>
    <mergeCell ref="G11:I11"/>
    <mergeCell ref="J11:K11"/>
    <mergeCell ref="A10:C10"/>
    <mergeCell ref="D10:F10"/>
    <mergeCell ref="A11:C11"/>
    <mergeCell ref="A7:C7"/>
    <mergeCell ref="D7:F7"/>
    <mergeCell ref="A8:C8"/>
    <mergeCell ref="B40:F40"/>
    <mergeCell ref="B34:F34"/>
    <mergeCell ref="B35:F35"/>
    <mergeCell ref="B36:F36"/>
    <mergeCell ref="B37:F37"/>
    <mergeCell ref="B38:F38"/>
    <mergeCell ref="B41:C41"/>
    <mergeCell ref="D41:F41"/>
    <mergeCell ref="G41:I41"/>
    <mergeCell ref="K41:K42"/>
    <mergeCell ref="B42:C42"/>
    <mergeCell ref="D42:F42"/>
    <mergeCell ref="G42:I42"/>
    <mergeCell ref="B52:F52"/>
    <mergeCell ref="K50:K51"/>
    <mergeCell ref="A41:A49"/>
    <mergeCell ref="B48:F48"/>
    <mergeCell ref="B49:F49"/>
    <mergeCell ref="A50:A58"/>
    <mergeCell ref="B50:C50"/>
    <mergeCell ref="D50:F50"/>
    <mergeCell ref="G50:I50"/>
    <mergeCell ref="B51:C51"/>
    <mergeCell ref="D51:F51"/>
    <mergeCell ref="G51:I51"/>
    <mergeCell ref="B57:F57"/>
    <mergeCell ref="B58:F58"/>
    <mergeCell ref="B43:F43"/>
    <mergeCell ref="B44:F44"/>
    <mergeCell ref="B45:F45"/>
    <mergeCell ref="B46:F46"/>
    <mergeCell ref="B47:F47"/>
    <mergeCell ref="B53:F53"/>
    <mergeCell ref="B54:F54"/>
    <mergeCell ref="B55:F55"/>
    <mergeCell ref="B56:F56"/>
    <mergeCell ref="B59:C59"/>
    <mergeCell ref="D59:F59"/>
    <mergeCell ref="B61:F61"/>
    <mergeCell ref="B62:F62"/>
    <mergeCell ref="G59:I59"/>
    <mergeCell ref="K59:K60"/>
    <mergeCell ref="B60:C60"/>
    <mergeCell ref="D60:F60"/>
    <mergeCell ref="G60:I60"/>
    <mergeCell ref="A97:I97"/>
    <mergeCell ref="B118:I118"/>
    <mergeCell ref="B119:I119"/>
    <mergeCell ref="B120:I120"/>
    <mergeCell ref="A77:J77"/>
    <mergeCell ref="A78:J78"/>
    <mergeCell ref="A111:I111"/>
    <mergeCell ref="B112:I112"/>
    <mergeCell ref="B113:I113"/>
    <mergeCell ref="B114:I114"/>
    <mergeCell ref="B115:I115"/>
    <mergeCell ref="B116:I116"/>
    <mergeCell ref="A101:I101"/>
    <mergeCell ref="A102:I102"/>
    <mergeCell ref="A103:I103"/>
    <mergeCell ref="A104:I104"/>
    <mergeCell ref="A105:D107"/>
    <mergeCell ref="F99:G99"/>
    <mergeCell ref="F100:G100"/>
    <mergeCell ref="H99:J99"/>
    <mergeCell ref="H100:J100"/>
    <mergeCell ref="A99:E99"/>
    <mergeCell ref="A100:E100"/>
    <mergeCell ref="A108:I108"/>
    <mergeCell ref="G68:I68"/>
    <mergeCell ref="B63:F63"/>
    <mergeCell ref="B64:F64"/>
    <mergeCell ref="G69:I69"/>
    <mergeCell ref="A95:I95"/>
    <mergeCell ref="A91:H91"/>
    <mergeCell ref="A92:H92"/>
    <mergeCell ref="B70:F70"/>
    <mergeCell ref="B71:F71"/>
    <mergeCell ref="B72:F72"/>
    <mergeCell ref="D69:F69"/>
    <mergeCell ref="B75:F75"/>
    <mergeCell ref="B76:F76"/>
    <mergeCell ref="B73:F73"/>
    <mergeCell ref="B74:F74"/>
    <mergeCell ref="B65:F65"/>
    <mergeCell ref="A132:K133"/>
    <mergeCell ref="D11:F11"/>
    <mergeCell ref="K68:K69"/>
    <mergeCell ref="A87:I87"/>
    <mergeCell ref="A88:I88"/>
    <mergeCell ref="A79:J79"/>
    <mergeCell ref="A82:I82"/>
    <mergeCell ref="A80:J80"/>
    <mergeCell ref="A81:J81"/>
    <mergeCell ref="A83:I83"/>
    <mergeCell ref="A84:I84"/>
    <mergeCell ref="A85:J85"/>
    <mergeCell ref="A86:J86"/>
    <mergeCell ref="A89:I89"/>
    <mergeCell ref="A90:I90"/>
    <mergeCell ref="A93:H93"/>
    <mergeCell ref="A94:H94"/>
    <mergeCell ref="A59:A67"/>
    <mergeCell ref="B66:F66"/>
    <mergeCell ref="B67:F67"/>
    <mergeCell ref="A68:A76"/>
    <mergeCell ref="B68:C68"/>
    <mergeCell ref="D68:F68"/>
    <mergeCell ref="B69:C69"/>
    <mergeCell ref="A109:I109"/>
    <mergeCell ref="A110:I110"/>
    <mergeCell ref="B117:I117"/>
    <mergeCell ref="A124:K124"/>
    <mergeCell ref="A125:K125"/>
    <mergeCell ref="B126:D126"/>
    <mergeCell ref="E126:G126"/>
    <mergeCell ref="H126:I126"/>
    <mergeCell ref="B121:I121"/>
    <mergeCell ref="B122:I122"/>
    <mergeCell ref="B123:I123"/>
    <mergeCell ref="B130:D130"/>
    <mergeCell ref="E130:G130"/>
    <mergeCell ref="H130:I130"/>
    <mergeCell ref="B127:D127"/>
    <mergeCell ref="E127:G127"/>
    <mergeCell ref="H127:I127"/>
    <mergeCell ref="B128:D128"/>
    <mergeCell ref="E128:G128"/>
    <mergeCell ref="H128:I128"/>
    <mergeCell ref="B129:D129"/>
    <mergeCell ref="E129:G129"/>
    <mergeCell ref="H129:I129"/>
  </mergeCells>
  <conditionalFormatting sqref="D30:F30">
    <cfRule type="expression" dxfId="269" priority="17">
      <formula>D30="Other_specify"</formula>
    </cfRule>
  </conditionalFormatting>
  <conditionalFormatting sqref="G30:I30">
    <cfRule type="expression" dxfId="268" priority="18">
      <formula>D30="Other_specify"</formula>
    </cfRule>
  </conditionalFormatting>
  <conditionalFormatting sqref="D31:F31">
    <cfRule type="expression" dxfId="267" priority="16">
      <formula>D31="Other_specify"</formula>
    </cfRule>
  </conditionalFormatting>
  <conditionalFormatting sqref="G31:I31">
    <cfRule type="expression" dxfId="266" priority="15">
      <formula>D31="Other_specify"</formula>
    </cfRule>
  </conditionalFormatting>
  <conditionalFormatting sqref="G39:I39">
    <cfRule type="expression" dxfId="265" priority="14">
      <formula>D39="Other_specify"</formula>
    </cfRule>
  </conditionalFormatting>
  <conditionalFormatting sqref="D40:F40">
    <cfRule type="expression" dxfId="264" priority="13">
      <formula>D40="Other_specify"</formula>
    </cfRule>
  </conditionalFormatting>
  <conditionalFormatting sqref="G40:I40">
    <cfRule type="expression" dxfId="263" priority="12">
      <formula>D40="Other_specify"</formula>
    </cfRule>
  </conditionalFormatting>
  <conditionalFormatting sqref="G48:I48">
    <cfRule type="expression" dxfId="262" priority="11">
      <formula>D48="Other_specify"</formula>
    </cfRule>
  </conditionalFormatting>
  <conditionalFormatting sqref="D49:F49">
    <cfRule type="expression" dxfId="261" priority="10">
      <formula>D49="Other_specify"</formula>
    </cfRule>
  </conditionalFormatting>
  <conditionalFormatting sqref="G49:I49">
    <cfRule type="expression" dxfId="260" priority="9">
      <formula>D49="Other_specify"</formula>
    </cfRule>
  </conditionalFormatting>
  <conditionalFormatting sqref="G57:I57">
    <cfRule type="expression" dxfId="259" priority="8">
      <formula>D57="Other_specify"</formula>
    </cfRule>
  </conditionalFormatting>
  <conditionalFormatting sqref="D58:F58">
    <cfRule type="expression" dxfId="258" priority="7">
      <formula>D58="Other_specify"</formula>
    </cfRule>
  </conditionalFormatting>
  <conditionalFormatting sqref="G58:I58">
    <cfRule type="expression" dxfId="257" priority="6">
      <formula>D58="Other_specify"</formula>
    </cfRule>
  </conditionalFormatting>
  <conditionalFormatting sqref="G66:I66">
    <cfRule type="expression" dxfId="256" priority="5">
      <formula>D66="Other_specify"</formula>
    </cfRule>
  </conditionalFormatting>
  <conditionalFormatting sqref="D67:F67">
    <cfRule type="expression" dxfId="255" priority="4">
      <formula>D67="Other_specify"</formula>
    </cfRule>
  </conditionalFormatting>
  <conditionalFormatting sqref="G67:I67">
    <cfRule type="expression" dxfId="254" priority="3">
      <formula>D67="Other_specify"</formula>
    </cfRule>
  </conditionalFormatting>
  <conditionalFormatting sqref="G106:I106">
    <cfRule type="expression" dxfId="253" priority="2">
      <formula>D106="Other_specify"</formula>
    </cfRule>
  </conditionalFormatting>
  <conditionalFormatting sqref="F106">
    <cfRule type="expression" dxfId="252" priority="1">
      <formula>C106="Other_specify"</formula>
    </cfRule>
  </conditionalFormatting>
  <dataValidations count="1">
    <dataValidation type="list" allowBlank="1" showInputMessage="1" showErrorMessage="1" sqref="G17:I17 H20:J26 J112:J123" xr:uid="{00000000-0002-0000-0E00-000000000000}">
      <formula1>"Yes, No"</formula1>
    </dataValidation>
  </dataValidations>
  <hyperlinks>
    <hyperlink ref="M1" location="'Facility Information'!A1" display="Go back to facility information tab" xr:uid="{00000000-0004-0000-0E00-000000000000}"/>
    <hyperlink ref="M2" location="'Dashboard (1)'!A1" display="Go to Dashboard" xr:uid="{00000000-0004-0000-0E00-000001000000}"/>
    <hyperlink ref="M3" location="'Dashboard (2)'!A1" display="Go to Dashboard" xr:uid="{00000000-0004-0000-0E00-000002000000}"/>
    <hyperlink ref="M4" location="'Dashboard (3)'!A1" display="Go to Dashboard" xr:uid="{00000000-0004-0000-0E00-000003000000}"/>
    <hyperlink ref="M5" location="'Dashboard (4)'!A1" display="Go to Dashboard" xr:uid="{00000000-0004-0000-0E00-000004000000}"/>
    <hyperlink ref="M6" location="'Dashboard (5)'!A1" display="Go to Dashboard" xr:uid="{00000000-0004-0000-0E00-000005000000}"/>
    <hyperlink ref="M7" location="Indicators!A1" display="Go to indicators" xr:uid="{00000000-0004-0000-0E00-000006000000}"/>
  </hyperlinks>
  <pageMargins left="0.7" right="0.7" top="0.75" bottom="0.75" header="0.3" footer="0.3"/>
  <pageSetup scale="42" orientation="portrait" r:id="rId1"/>
  <rowBreaks count="2" manualBreakCount="2">
    <brk id="78" max="10" man="1"/>
    <brk id="136" max="10"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Information'!D24=0,"-",'Facility Information'!D24)</f>
        <v>-</v>
      </c>
      <c r="E7" s="689"/>
      <c r="F7" s="690"/>
      <c r="G7" s="680" t="s">
        <v>108</v>
      </c>
      <c r="H7" s="680"/>
      <c r="I7" s="680"/>
      <c r="J7" s="681" t="str">
        <f>IF('Facility Information'!J24=0,"-",'Facility Information'!J24)</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Information'!H24=0,"-",'Facility Information'!H24)</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Information'!E24=0,"-",'Facility Information'!E24)</f>
        <v>-</v>
      </c>
      <c r="E9" s="692"/>
      <c r="F9" s="693"/>
      <c r="G9" s="680" t="s">
        <v>109</v>
      </c>
      <c r="H9" s="680"/>
      <c r="I9" s="680"/>
      <c r="J9" s="683" t="str">
        <f>IF('Facility Information'!K24=0,"-",'Facility Information'!K24)</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Information'!G24=0,"-",'Facility Information'!G24)</f>
        <v>-</v>
      </c>
      <c r="E10" s="692"/>
      <c r="F10" s="693"/>
      <c r="G10" s="680" t="s">
        <v>110</v>
      </c>
      <c r="H10" s="680"/>
      <c r="I10" s="680"/>
      <c r="J10" s="683" t="str">
        <f>IF('Facility Information'!L24=0,"-",'Facility Information'!L24)</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Information'!F24=0,"-",'Facility Information'!F24)</f>
        <v>-</v>
      </c>
      <c r="E11" s="717"/>
      <c r="F11" s="718"/>
      <c r="G11" s="710" t="s">
        <v>111</v>
      </c>
      <c r="H11" s="710"/>
      <c r="I11" s="710"/>
      <c r="J11" s="711" t="str">
        <f>IF('Facility Information'!M24=0,"-",'Facility Information'!M24)</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A96:J96"/>
    <mergeCell ref="A98:I98"/>
    <mergeCell ref="K13:K14"/>
    <mergeCell ref="A29:J29"/>
    <mergeCell ref="K30:K31"/>
    <mergeCell ref="A30:A31"/>
    <mergeCell ref="B30:F31"/>
    <mergeCell ref="J30:J31"/>
    <mergeCell ref="A32:A40"/>
    <mergeCell ref="B32:C32"/>
    <mergeCell ref="D32:F32"/>
    <mergeCell ref="G32:I32"/>
    <mergeCell ref="K32:K33"/>
    <mergeCell ref="B33:C33"/>
    <mergeCell ref="D33:F33"/>
    <mergeCell ref="G33:I33"/>
    <mergeCell ref="B39:F39"/>
    <mergeCell ref="B26:C26"/>
    <mergeCell ref="F26:G26"/>
    <mergeCell ref="B27:C27"/>
    <mergeCell ref="A14:G15"/>
    <mergeCell ref="F27:G27"/>
    <mergeCell ref="A28:J28"/>
    <mergeCell ref="A5:K5"/>
    <mergeCell ref="A4:K4"/>
    <mergeCell ref="A3:K3"/>
    <mergeCell ref="A12:J12"/>
    <mergeCell ref="H13:H14"/>
    <mergeCell ref="I13:I14"/>
    <mergeCell ref="J13:J14"/>
    <mergeCell ref="B20:C20"/>
    <mergeCell ref="F20:G20"/>
    <mergeCell ref="B21:C21"/>
    <mergeCell ref="F21:G21"/>
    <mergeCell ref="B25:C25"/>
    <mergeCell ref="F25:G25"/>
    <mergeCell ref="B22:C22"/>
    <mergeCell ref="F22:G22"/>
    <mergeCell ref="B23:C23"/>
    <mergeCell ref="F23:G23"/>
    <mergeCell ref="B24:C24"/>
    <mergeCell ref="F24:G24"/>
    <mergeCell ref="D8:F8"/>
    <mergeCell ref="A9:C9"/>
    <mergeCell ref="D9:F9"/>
    <mergeCell ref="A1:G1"/>
    <mergeCell ref="H1:K1"/>
    <mergeCell ref="A6:K6"/>
    <mergeCell ref="G7:I7"/>
    <mergeCell ref="J7:K7"/>
    <mergeCell ref="G8:I8"/>
    <mergeCell ref="F19:G19"/>
    <mergeCell ref="A18:E18"/>
    <mergeCell ref="F18:J18"/>
    <mergeCell ref="A19:C19"/>
    <mergeCell ref="D19:E19"/>
    <mergeCell ref="J8:K8"/>
    <mergeCell ref="G9:I9"/>
    <mergeCell ref="J9:K9"/>
    <mergeCell ref="G10:I10"/>
    <mergeCell ref="J10:K10"/>
    <mergeCell ref="G11:I11"/>
    <mergeCell ref="J11:K11"/>
    <mergeCell ref="A10:C10"/>
    <mergeCell ref="D10:F10"/>
    <mergeCell ref="A11:C11"/>
    <mergeCell ref="A7:C7"/>
    <mergeCell ref="D7:F7"/>
    <mergeCell ref="A8:C8"/>
    <mergeCell ref="B40:F40"/>
    <mergeCell ref="B34:F34"/>
    <mergeCell ref="B35:F35"/>
    <mergeCell ref="B36:F36"/>
    <mergeCell ref="B37:F37"/>
    <mergeCell ref="B38:F38"/>
    <mergeCell ref="B41:C41"/>
    <mergeCell ref="D41:F41"/>
    <mergeCell ref="G41:I41"/>
    <mergeCell ref="K41:K42"/>
    <mergeCell ref="B42:C42"/>
    <mergeCell ref="D42:F42"/>
    <mergeCell ref="G42:I42"/>
    <mergeCell ref="B52:F52"/>
    <mergeCell ref="K50:K51"/>
    <mergeCell ref="A41:A49"/>
    <mergeCell ref="B48:F48"/>
    <mergeCell ref="B49:F49"/>
    <mergeCell ref="A50:A58"/>
    <mergeCell ref="B50:C50"/>
    <mergeCell ref="D50:F50"/>
    <mergeCell ref="G50:I50"/>
    <mergeCell ref="B51:C51"/>
    <mergeCell ref="D51:F51"/>
    <mergeCell ref="G51:I51"/>
    <mergeCell ref="B57:F57"/>
    <mergeCell ref="B58:F58"/>
    <mergeCell ref="B43:F43"/>
    <mergeCell ref="B44:F44"/>
    <mergeCell ref="B45:F45"/>
    <mergeCell ref="B46:F46"/>
    <mergeCell ref="B47:F47"/>
    <mergeCell ref="B53:F53"/>
    <mergeCell ref="B54:F54"/>
    <mergeCell ref="B55:F55"/>
    <mergeCell ref="B56:F56"/>
    <mergeCell ref="B59:C59"/>
    <mergeCell ref="D59:F59"/>
    <mergeCell ref="B61:F61"/>
    <mergeCell ref="B62:F62"/>
    <mergeCell ref="G59:I59"/>
    <mergeCell ref="K59:K60"/>
    <mergeCell ref="B60:C60"/>
    <mergeCell ref="D60:F60"/>
    <mergeCell ref="G60:I60"/>
    <mergeCell ref="A97:I97"/>
    <mergeCell ref="B118:I118"/>
    <mergeCell ref="B119:I119"/>
    <mergeCell ref="B120:I120"/>
    <mergeCell ref="A77:J77"/>
    <mergeCell ref="A78:J78"/>
    <mergeCell ref="A111:I111"/>
    <mergeCell ref="B112:I112"/>
    <mergeCell ref="B113:I113"/>
    <mergeCell ref="B114:I114"/>
    <mergeCell ref="B115:I115"/>
    <mergeCell ref="B116:I116"/>
    <mergeCell ref="A101:I101"/>
    <mergeCell ref="A102:I102"/>
    <mergeCell ref="A103:I103"/>
    <mergeCell ref="A104:I104"/>
    <mergeCell ref="A105:D107"/>
    <mergeCell ref="F99:G99"/>
    <mergeCell ref="F100:G100"/>
    <mergeCell ref="H99:J99"/>
    <mergeCell ref="H100:J100"/>
    <mergeCell ref="A99:E99"/>
    <mergeCell ref="A100:E100"/>
    <mergeCell ref="A108:I108"/>
    <mergeCell ref="G68:I68"/>
    <mergeCell ref="B63:F63"/>
    <mergeCell ref="B64:F64"/>
    <mergeCell ref="G69:I69"/>
    <mergeCell ref="A95:I95"/>
    <mergeCell ref="A91:H91"/>
    <mergeCell ref="A92:H92"/>
    <mergeCell ref="B70:F70"/>
    <mergeCell ref="B71:F71"/>
    <mergeCell ref="B72:F72"/>
    <mergeCell ref="D69:F69"/>
    <mergeCell ref="B75:F75"/>
    <mergeCell ref="B76:F76"/>
    <mergeCell ref="B73:F73"/>
    <mergeCell ref="B74:F74"/>
    <mergeCell ref="B65:F65"/>
    <mergeCell ref="A132:K133"/>
    <mergeCell ref="D11:F11"/>
    <mergeCell ref="K68:K69"/>
    <mergeCell ref="A87:I87"/>
    <mergeCell ref="A88:I88"/>
    <mergeCell ref="A79:J79"/>
    <mergeCell ref="A82:I82"/>
    <mergeCell ref="A80:J80"/>
    <mergeCell ref="A81:J81"/>
    <mergeCell ref="A83:I83"/>
    <mergeCell ref="A84:I84"/>
    <mergeCell ref="A85:J85"/>
    <mergeCell ref="A86:J86"/>
    <mergeCell ref="A89:I89"/>
    <mergeCell ref="A90:I90"/>
    <mergeCell ref="A93:H93"/>
    <mergeCell ref="A94:H94"/>
    <mergeCell ref="A59:A67"/>
    <mergeCell ref="B66:F66"/>
    <mergeCell ref="B67:F67"/>
    <mergeCell ref="A68:A76"/>
    <mergeCell ref="B68:C68"/>
    <mergeCell ref="D68:F68"/>
    <mergeCell ref="B69:C69"/>
    <mergeCell ref="A109:I109"/>
    <mergeCell ref="A110:I110"/>
    <mergeCell ref="B117:I117"/>
    <mergeCell ref="A124:K124"/>
    <mergeCell ref="A125:K125"/>
    <mergeCell ref="B126:D126"/>
    <mergeCell ref="E126:G126"/>
    <mergeCell ref="H126:I126"/>
    <mergeCell ref="B121:I121"/>
    <mergeCell ref="B122:I122"/>
    <mergeCell ref="B123:I123"/>
    <mergeCell ref="B130:D130"/>
    <mergeCell ref="E130:G130"/>
    <mergeCell ref="H130:I130"/>
    <mergeCell ref="B127:D127"/>
    <mergeCell ref="E127:G127"/>
    <mergeCell ref="H127:I127"/>
    <mergeCell ref="B128:D128"/>
    <mergeCell ref="E128:G128"/>
    <mergeCell ref="H128:I128"/>
    <mergeCell ref="B129:D129"/>
    <mergeCell ref="E129:G129"/>
    <mergeCell ref="H129:I129"/>
  </mergeCells>
  <conditionalFormatting sqref="D30:F30">
    <cfRule type="expression" dxfId="251" priority="17">
      <formula>D30="Other_specify"</formula>
    </cfRule>
  </conditionalFormatting>
  <conditionalFormatting sqref="G30:I30">
    <cfRule type="expression" dxfId="250" priority="18">
      <formula>D30="Other_specify"</formula>
    </cfRule>
  </conditionalFormatting>
  <conditionalFormatting sqref="D31:F31">
    <cfRule type="expression" dxfId="249" priority="16">
      <formula>D31="Other_specify"</formula>
    </cfRule>
  </conditionalFormatting>
  <conditionalFormatting sqref="G31:I31">
    <cfRule type="expression" dxfId="248" priority="15">
      <formula>D31="Other_specify"</formula>
    </cfRule>
  </conditionalFormatting>
  <conditionalFormatting sqref="G39:I39">
    <cfRule type="expression" dxfId="247" priority="14">
      <formula>D39="Other_specify"</formula>
    </cfRule>
  </conditionalFormatting>
  <conditionalFormatting sqref="D40:F40">
    <cfRule type="expression" dxfId="246" priority="13">
      <formula>D40="Other_specify"</formula>
    </cfRule>
  </conditionalFormatting>
  <conditionalFormatting sqref="G40:I40">
    <cfRule type="expression" dxfId="245" priority="12">
      <formula>D40="Other_specify"</formula>
    </cfRule>
  </conditionalFormatting>
  <conditionalFormatting sqref="G48:I48">
    <cfRule type="expression" dxfId="244" priority="11">
      <formula>D48="Other_specify"</formula>
    </cfRule>
  </conditionalFormatting>
  <conditionalFormatting sqref="D49:F49">
    <cfRule type="expression" dxfId="243" priority="10">
      <formula>D49="Other_specify"</formula>
    </cfRule>
  </conditionalFormatting>
  <conditionalFormatting sqref="G49:I49">
    <cfRule type="expression" dxfId="242" priority="9">
      <formula>D49="Other_specify"</formula>
    </cfRule>
  </conditionalFormatting>
  <conditionalFormatting sqref="G57:I57">
    <cfRule type="expression" dxfId="241" priority="8">
      <formula>D57="Other_specify"</formula>
    </cfRule>
  </conditionalFormatting>
  <conditionalFormatting sqref="D58:F58">
    <cfRule type="expression" dxfId="240" priority="7">
      <formula>D58="Other_specify"</formula>
    </cfRule>
  </conditionalFormatting>
  <conditionalFormatting sqref="G58:I58">
    <cfRule type="expression" dxfId="239" priority="6">
      <formula>D58="Other_specify"</formula>
    </cfRule>
  </conditionalFormatting>
  <conditionalFormatting sqref="G66:I66">
    <cfRule type="expression" dxfId="238" priority="5">
      <formula>D66="Other_specify"</formula>
    </cfRule>
  </conditionalFormatting>
  <conditionalFormatting sqref="D67:F67">
    <cfRule type="expression" dxfId="237" priority="4">
      <formula>D67="Other_specify"</formula>
    </cfRule>
  </conditionalFormatting>
  <conditionalFormatting sqref="G67:I67">
    <cfRule type="expression" dxfId="236" priority="3">
      <formula>D67="Other_specify"</formula>
    </cfRule>
  </conditionalFormatting>
  <conditionalFormatting sqref="G106:I106">
    <cfRule type="expression" dxfId="235" priority="2">
      <formula>D106="Other_specify"</formula>
    </cfRule>
  </conditionalFormatting>
  <conditionalFormatting sqref="F106">
    <cfRule type="expression" dxfId="234" priority="1">
      <formula>C106="Other_specify"</formula>
    </cfRule>
  </conditionalFormatting>
  <dataValidations count="1">
    <dataValidation type="list" allowBlank="1" showInputMessage="1" showErrorMessage="1" sqref="G17:I17 H20:J26 J112:J123" xr:uid="{00000000-0002-0000-0F00-000000000000}">
      <formula1>"Yes, No"</formula1>
    </dataValidation>
  </dataValidations>
  <hyperlinks>
    <hyperlink ref="M1" location="'Facility Information'!A1" display="Go back to facility information tab" xr:uid="{00000000-0004-0000-0F00-000000000000}"/>
    <hyperlink ref="M2" location="'Dashboard (1)'!A1" display="Go to Dashboard" xr:uid="{00000000-0004-0000-0F00-000001000000}"/>
    <hyperlink ref="M3" location="'Dashboard (2)'!A1" display="Go to Dashboard" xr:uid="{00000000-0004-0000-0F00-000002000000}"/>
    <hyperlink ref="M4" location="'Dashboard (3)'!A1" display="Go to Dashboard" xr:uid="{00000000-0004-0000-0F00-000003000000}"/>
    <hyperlink ref="M5" location="'Dashboard (4)'!A1" display="Go to Dashboard" xr:uid="{00000000-0004-0000-0F00-000004000000}"/>
    <hyperlink ref="M6" location="'Dashboard (5)'!A1" display="Go to Dashboard" xr:uid="{00000000-0004-0000-0F00-000005000000}"/>
    <hyperlink ref="M7" location="Indicators!A1" display="Go to indicators" xr:uid="{00000000-0004-0000-0F00-000006000000}"/>
  </hyperlinks>
  <pageMargins left="0.7" right="0.7" top="0.75" bottom="0.75" header="0.3" footer="0.3"/>
  <pageSetup scale="42" orientation="portrait" r:id="rId1"/>
  <rowBreaks count="2" manualBreakCount="2">
    <brk id="78" max="10" man="1"/>
    <brk id="136" max="10"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Information'!D25=0,"-",'Facility Information'!D25)</f>
        <v>-</v>
      </c>
      <c r="E7" s="689"/>
      <c r="F7" s="690"/>
      <c r="G7" s="680" t="s">
        <v>108</v>
      </c>
      <c r="H7" s="680"/>
      <c r="I7" s="680"/>
      <c r="J7" s="681" t="str">
        <f>IF('Facility Information'!J25=0,"-",'Facility Information'!J25)</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Information'!H25=0,"-",'Facility Information'!H25)</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Information'!E25=0,"-",'Facility Information'!E25)</f>
        <v>-</v>
      </c>
      <c r="E9" s="692"/>
      <c r="F9" s="693"/>
      <c r="G9" s="680" t="s">
        <v>109</v>
      </c>
      <c r="H9" s="680"/>
      <c r="I9" s="680"/>
      <c r="J9" s="683" t="str">
        <f>IF('Facility Information'!K25=0,"-",'Facility Information'!K25)</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Information'!G25=0,"-",'Facility Information'!G25)</f>
        <v>-</v>
      </c>
      <c r="E10" s="692"/>
      <c r="F10" s="693"/>
      <c r="G10" s="680" t="s">
        <v>110</v>
      </c>
      <c r="H10" s="680"/>
      <c r="I10" s="680"/>
      <c r="J10" s="683" t="str">
        <f>IF('Facility Information'!L25=0,"-",'Facility Information'!L25)</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Information'!F25=0,"-",'Facility Information'!F25)</f>
        <v>-</v>
      </c>
      <c r="E11" s="717"/>
      <c r="F11" s="718"/>
      <c r="G11" s="710" t="s">
        <v>111</v>
      </c>
      <c r="H11" s="710"/>
      <c r="I11" s="710"/>
      <c r="J11" s="711" t="str">
        <f>IF('Facility Information'!M25=0,"-",'Facility Information'!M25)</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A86:J86"/>
    <mergeCell ref="A89:I89"/>
    <mergeCell ref="A90:I90"/>
    <mergeCell ref="A93:H93"/>
    <mergeCell ref="A94:H94"/>
    <mergeCell ref="A96:J96"/>
    <mergeCell ref="A87:I87"/>
    <mergeCell ref="A88:I88"/>
    <mergeCell ref="A91:H91"/>
    <mergeCell ref="A92:H92"/>
    <mergeCell ref="K68:K69"/>
    <mergeCell ref="B69:C69"/>
    <mergeCell ref="D69:F69"/>
    <mergeCell ref="G69:I69"/>
    <mergeCell ref="B75:F75"/>
    <mergeCell ref="B76:F76"/>
    <mergeCell ref="A80:J80"/>
    <mergeCell ref="A81:J81"/>
    <mergeCell ref="A83:I83"/>
    <mergeCell ref="B72:F72"/>
    <mergeCell ref="B73:F73"/>
    <mergeCell ref="B74:F74"/>
    <mergeCell ref="A77:J77"/>
    <mergeCell ref="A78:J78"/>
    <mergeCell ref="A68:A76"/>
    <mergeCell ref="B68:C68"/>
    <mergeCell ref="D68:F68"/>
    <mergeCell ref="G68:I68"/>
    <mergeCell ref="K50:K51"/>
    <mergeCell ref="B51:C51"/>
    <mergeCell ref="D51:F51"/>
    <mergeCell ref="G51:I51"/>
    <mergeCell ref="B57:F57"/>
    <mergeCell ref="B58:F58"/>
    <mergeCell ref="A59:A67"/>
    <mergeCell ref="B59:C59"/>
    <mergeCell ref="D59:F59"/>
    <mergeCell ref="G59:I59"/>
    <mergeCell ref="K59:K60"/>
    <mergeCell ref="B60:C60"/>
    <mergeCell ref="D60:F60"/>
    <mergeCell ref="G60:I60"/>
    <mergeCell ref="B66:F66"/>
    <mergeCell ref="B67:F67"/>
    <mergeCell ref="B53:F53"/>
    <mergeCell ref="G50:I50"/>
    <mergeCell ref="B52:F52"/>
    <mergeCell ref="B62:F62"/>
    <mergeCell ref="B63:F63"/>
    <mergeCell ref="B64:F64"/>
    <mergeCell ref="B65:F65"/>
    <mergeCell ref="A50:A58"/>
    <mergeCell ref="D41:F41"/>
    <mergeCell ref="G41:I41"/>
    <mergeCell ref="D50:F50"/>
    <mergeCell ref="A41:A49"/>
    <mergeCell ref="K41:K42"/>
    <mergeCell ref="B42:C42"/>
    <mergeCell ref="D42:F42"/>
    <mergeCell ref="G42:I42"/>
    <mergeCell ref="B48:F48"/>
    <mergeCell ref="B49:F49"/>
    <mergeCell ref="B43:F43"/>
    <mergeCell ref="B44:F44"/>
    <mergeCell ref="B45:F45"/>
    <mergeCell ref="B46:F46"/>
    <mergeCell ref="B47:F47"/>
    <mergeCell ref="B41:C41"/>
    <mergeCell ref="A84:I84"/>
    <mergeCell ref="A85:J85"/>
    <mergeCell ref="B123:I123"/>
    <mergeCell ref="B120:I120"/>
    <mergeCell ref="B121:I121"/>
    <mergeCell ref="B122:I122"/>
    <mergeCell ref="B118:I118"/>
    <mergeCell ref="B119:I119"/>
    <mergeCell ref="A101:I101"/>
    <mergeCell ref="A102:I102"/>
    <mergeCell ref="A103:I103"/>
    <mergeCell ref="A104:I104"/>
    <mergeCell ref="A105:D107"/>
    <mergeCell ref="A98:I98"/>
    <mergeCell ref="A111:I111"/>
    <mergeCell ref="B112:I112"/>
    <mergeCell ref="B113:I113"/>
    <mergeCell ref="B114:I114"/>
    <mergeCell ref="B115:I115"/>
    <mergeCell ref="B116:I116"/>
    <mergeCell ref="A108:I108"/>
    <mergeCell ref="A109:I109"/>
    <mergeCell ref="A110:I110"/>
    <mergeCell ref="B117:I117"/>
    <mergeCell ref="B24:C24"/>
    <mergeCell ref="F24:G24"/>
    <mergeCell ref="B20:C20"/>
    <mergeCell ref="F19:G19"/>
    <mergeCell ref="G8:I8"/>
    <mergeCell ref="J8:K8"/>
    <mergeCell ref="G9:I9"/>
    <mergeCell ref="J9:K9"/>
    <mergeCell ref="G10:I10"/>
    <mergeCell ref="J10:K10"/>
    <mergeCell ref="G11:I11"/>
    <mergeCell ref="F20:G20"/>
    <mergeCell ref="A14:G15"/>
    <mergeCell ref="A18:E18"/>
    <mergeCell ref="F18:J18"/>
    <mergeCell ref="A19:C19"/>
    <mergeCell ref="D19:E19"/>
    <mergeCell ref="A8:C8"/>
    <mergeCell ref="D8:F8"/>
    <mergeCell ref="A9:C9"/>
    <mergeCell ref="D9:F9"/>
    <mergeCell ref="A10:C10"/>
    <mergeCell ref="D10:F10"/>
    <mergeCell ref="A1:G1"/>
    <mergeCell ref="A12:J12"/>
    <mergeCell ref="H13:H14"/>
    <mergeCell ref="I13:I14"/>
    <mergeCell ref="B21:C21"/>
    <mergeCell ref="F21:G21"/>
    <mergeCell ref="B22:C22"/>
    <mergeCell ref="F22:G22"/>
    <mergeCell ref="B23:C23"/>
    <mergeCell ref="F23:G23"/>
    <mergeCell ref="A6:K6"/>
    <mergeCell ref="H1:K1"/>
    <mergeCell ref="G7:I7"/>
    <mergeCell ref="J7:K7"/>
    <mergeCell ref="A7:C7"/>
    <mergeCell ref="D7:F7"/>
    <mergeCell ref="A11:C11"/>
    <mergeCell ref="D11:F11"/>
    <mergeCell ref="J11:K11"/>
    <mergeCell ref="K13:K14"/>
    <mergeCell ref="J13:J14"/>
    <mergeCell ref="A5:K5"/>
    <mergeCell ref="A4:K4"/>
    <mergeCell ref="A3:K3"/>
    <mergeCell ref="B25:C25"/>
    <mergeCell ref="F25:G25"/>
    <mergeCell ref="F27:G27"/>
    <mergeCell ref="A28:J28"/>
    <mergeCell ref="A29:J29"/>
    <mergeCell ref="A30:A31"/>
    <mergeCell ref="B30:F31"/>
    <mergeCell ref="J30:J31"/>
    <mergeCell ref="A32:A40"/>
    <mergeCell ref="B32:C32"/>
    <mergeCell ref="D32:F32"/>
    <mergeCell ref="G32:I32"/>
    <mergeCell ref="B33:C33"/>
    <mergeCell ref="D33:F33"/>
    <mergeCell ref="G33:I33"/>
    <mergeCell ref="B39:F39"/>
    <mergeCell ref="B40:F40"/>
    <mergeCell ref="B35:F35"/>
    <mergeCell ref="B37:F37"/>
    <mergeCell ref="B38:F38"/>
    <mergeCell ref="B34:F34"/>
    <mergeCell ref="A132:K133"/>
    <mergeCell ref="B26:C26"/>
    <mergeCell ref="F26:G26"/>
    <mergeCell ref="B27:C27"/>
    <mergeCell ref="A95:I95"/>
    <mergeCell ref="A97:I97"/>
    <mergeCell ref="A79:J79"/>
    <mergeCell ref="A82:I82"/>
    <mergeCell ref="K30:K31"/>
    <mergeCell ref="B36:F36"/>
    <mergeCell ref="K32:K33"/>
    <mergeCell ref="B70:F70"/>
    <mergeCell ref="B71:F71"/>
    <mergeCell ref="B54:F54"/>
    <mergeCell ref="B55:F55"/>
    <mergeCell ref="B56:F56"/>
    <mergeCell ref="B61:F61"/>
    <mergeCell ref="B50:C50"/>
    <mergeCell ref="F99:G99"/>
    <mergeCell ref="F100:G100"/>
    <mergeCell ref="H99:J99"/>
    <mergeCell ref="H100:J100"/>
    <mergeCell ref="A99:E99"/>
    <mergeCell ref="A100:E100"/>
    <mergeCell ref="B129:D129"/>
    <mergeCell ref="E129:G129"/>
    <mergeCell ref="H129:I129"/>
    <mergeCell ref="B130:D130"/>
    <mergeCell ref="E130:G130"/>
    <mergeCell ref="H130:I130"/>
    <mergeCell ref="A124:K124"/>
    <mergeCell ref="A125:K125"/>
    <mergeCell ref="B126:D126"/>
    <mergeCell ref="E126:G126"/>
    <mergeCell ref="H126:I126"/>
    <mergeCell ref="B127:D127"/>
    <mergeCell ref="E127:G127"/>
    <mergeCell ref="H127:I127"/>
    <mergeCell ref="B128:D128"/>
    <mergeCell ref="E128:G128"/>
    <mergeCell ref="H128:I128"/>
  </mergeCells>
  <conditionalFormatting sqref="D30:F30">
    <cfRule type="expression" dxfId="233" priority="17">
      <formula>D30="Other_specify"</formula>
    </cfRule>
  </conditionalFormatting>
  <conditionalFormatting sqref="G30:I30">
    <cfRule type="expression" dxfId="232" priority="18">
      <formula>D30="Other_specify"</formula>
    </cfRule>
  </conditionalFormatting>
  <conditionalFormatting sqref="D31:F31">
    <cfRule type="expression" dxfId="231" priority="16">
      <formula>D31="Other_specify"</formula>
    </cfRule>
  </conditionalFormatting>
  <conditionalFormatting sqref="G31:I31">
    <cfRule type="expression" dxfId="230" priority="15">
      <formula>D31="Other_specify"</formula>
    </cfRule>
  </conditionalFormatting>
  <conditionalFormatting sqref="G39:I39">
    <cfRule type="expression" dxfId="229" priority="14">
      <formula>D39="Other_specify"</formula>
    </cfRule>
  </conditionalFormatting>
  <conditionalFormatting sqref="D40:F40">
    <cfRule type="expression" dxfId="228" priority="13">
      <formula>D40="Other_specify"</formula>
    </cfRule>
  </conditionalFormatting>
  <conditionalFormatting sqref="G40:I40">
    <cfRule type="expression" dxfId="227" priority="12">
      <formula>D40="Other_specify"</formula>
    </cfRule>
  </conditionalFormatting>
  <conditionalFormatting sqref="G48:I48">
    <cfRule type="expression" dxfId="226" priority="11">
      <formula>D48="Other_specify"</formula>
    </cfRule>
  </conditionalFormatting>
  <conditionalFormatting sqref="D49:F49">
    <cfRule type="expression" dxfId="225" priority="10">
      <formula>D49="Other_specify"</formula>
    </cfRule>
  </conditionalFormatting>
  <conditionalFormatting sqref="G49:I49">
    <cfRule type="expression" dxfId="224" priority="9">
      <formula>D49="Other_specify"</formula>
    </cfRule>
  </conditionalFormatting>
  <conditionalFormatting sqref="G57:I57">
    <cfRule type="expression" dxfId="223" priority="8">
      <formula>D57="Other_specify"</formula>
    </cfRule>
  </conditionalFormatting>
  <conditionalFormatting sqref="D58:F58">
    <cfRule type="expression" dxfId="222" priority="7">
      <formula>D58="Other_specify"</formula>
    </cfRule>
  </conditionalFormatting>
  <conditionalFormatting sqref="G58:I58">
    <cfRule type="expression" dxfId="221" priority="6">
      <formula>D58="Other_specify"</formula>
    </cfRule>
  </conditionalFormatting>
  <conditionalFormatting sqref="G66:I66">
    <cfRule type="expression" dxfId="220" priority="5">
      <formula>D66="Other_specify"</formula>
    </cfRule>
  </conditionalFormatting>
  <conditionalFormatting sqref="D67:F67">
    <cfRule type="expression" dxfId="219" priority="4">
      <formula>D67="Other_specify"</formula>
    </cfRule>
  </conditionalFormatting>
  <conditionalFormatting sqref="G67:I67">
    <cfRule type="expression" dxfId="218" priority="3">
      <formula>D67="Other_specify"</formula>
    </cfRule>
  </conditionalFormatting>
  <conditionalFormatting sqref="G106:I106">
    <cfRule type="expression" dxfId="217" priority="2">
      <formula>D106="Other_specify"</formula>
    </cfRule>
  </conditionalFormatting>
  <conditionalFormatting sqref="F106">
    <cfRule type="expression" dxfId="216" priority="1">
      <formula>C106="Other_specify"</formula>
    </cfRule>
  </conditionalFormatting>
  <dataValidations count="1">
    <dataValidation type="list" allowBlank="1" showInputMessage="1" showErrorMessage="1" sqref="G17:I17 H20:J26 J112:J123" xr:uid="{00000000-0002-0000-1000-000000000000}">
      <formula1>"Yes, No"</formula1>
    </dataValidation>
  </dataValidations>
  <hyperlinks>
    <hyperlink ref="M1" location="'Facility Information'!A1" display="Go back to facility information tab" xr:uid="{00000000-0004-0000-1000-000000000000}"/>
    <hyperlink ref="M2" location="'Dashboard (1)'!A1" display="Go to Dashboard" xr:uid="{00000000-0004-0000-1000-000001000000}"/>
    <hyperlink ref="M3" location="'Dashboard (2)'!A1" display="Go to Dashboard" xr:uid="{00000000-0004-0000-1000-000002000000}"/>
    <hyperlink ref="M4" location="'Dashboard (3)'!A1" display="Go to Dashboard" xr:uid="{00000000-0004-0000-1000-000003000000}"/>
    <hyperlink ref="M5" location="'Dashboard (4)'!A1" display="Go to Dashboard" xr:uid="{00000000-0004-0000-1000-000004000000}"/>
    <hyperlink ref="M6" location="'Dashboard (5)'!A1" display="Go to Dashboard" xr:uid="{00000000-0004-0000-1000-000005000000}"/>
    <hyperlink ref="M7" location="Indicators!A1" display="Go to indicators" xr:uid="{00000000-0004-0000-1000-000006000000}"/>
  </hyperlinks>
  <pageMargins left="0.7" right="0.7" top="0.75" bottom="0.75" header="0.3" footer="0.3"/>
  <pageSetup scale="42" orientation="portrait" r:id="rId1"/>
  <rowBreaks count="2" manualBreakCount="2">
    <brk id="78" max="10" man="1"/>
    <brk id="136" max="10"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Information'!D26=0,"-",'Facility Information'!D26)</f>
        <v>-</v>
      </c>
      <c r="E7" s="689"/>
      <c r="F7" s="690"/>
      <c r="G7" s="680" t="s">
        <v>108</v>
      </c>
      <c r="H7" s="680"/>
      <c r="I7" s="680"/>
      <c r="J7" s="681" t="str">
        <f>IF('Facility Information'!J26=0,"-",'Facility Information'!J26)</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Information'!H26=0,"-",'Facility Information'!H26)</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Information'!E26=0,"-",'Facility Information'!E26)</f>
        <v>-</v>
      </c>
      <c r="E9" s="692"/>
      <c r="F9" s="693"/>
      <c r="G9" s="680" t="s">
        <v>109</v>
      </c>
      <c r="H9" s="680"/>
      <c r="I9" s="680"/>
      <c r="J9" s="683" t="str">
        <f>IF('Facility Information'!K26=0,"-",'Facility Information'!K26)</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Information'!G26=0,"-",'Facility Information'!G26)</f>
        <v>-</v>
      </c>
      <c r="E10" s="692"/>
      <c r="F10" s="693"/>
      <c r="G10" s="680" t="s">
        <v>110</v>
      </c>
      <c r="H10" s="680"/>
      <c r="I10" s="680"/>
      <c r="J10" s="683" t="str">
        <f>IF('Facility Information'!L26=0,"-",'Facility Information'!L26)</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Information'!F26=0,"-",'Facility Information'!F26)</f>
        <v>-</v>
      </c>
      <c r="E11" s="717"/>
      <c r="F11" s="718"/>
      <c r="G11" s="710" t="s">
        <v>111</v>
      </c>
      <c r="H11" s="710"/>
      <c r="I11" s="710"/>
      <c r="J11" s="711" t="str">
        <f>IF('Facility Information'!M26=0,"-",'Facility Information'!M26)</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D30:F30">
    <cfRule type="expression" dxfId="215" priority="17">
      <formula>D30="Other_specify"</formula>
    </cfRule>
  </conditionalFormatting>
  <conditionalFormatting sqref="G30:I30">
    <cfRule type="expression" dxfId="214" priority="18">
      <formula>D30="Other_specify"</formula>
    </cfRule>
  </conditionalFormatting>
  <conditionalFormatting sqref="D31:F31">
    <cfRule type="expression" dxfId="213" priority="16">
      <formula>D31="Other_specify"</formula>
    </cfRule>
  </conditionalFormatting>
  <conditionalFormatting sqref="G31:I31">
    <cfRule type="expression" dxfId="212" priority="15">
      <formula>D31="Other_specify"</formula>
    </cfRule>
  </conditionalFormatting>
  <conditionalFormatting sqref="G39:I39">
    <cfRule type="expression" dxfId="211" priority="14">
      <formula>D39="Other_specify"</formula>
    </cfRule>
  </conditionalFormatting>
  <conditionalFormatting sqref="D40:F40">
    <cfRule type="expression" dxfId="210" priority="13">
      <formula>D40="Other_specify"</formula>
    </cfRule>
  </conditionalFormatting>
  <conditionalFormatting sqref="G40:I40">
    <cfRule type="expression" dxfId="209" priority="12">
      <formula>D40="Other_specify"</formula>
    </cfRule>
  </conditionalFormatting>
  <conditionalFormatting sqref="G48:I48">
    <cfRule type="expression" dxfId="208" priority="11">
      <formula>D48="Other_specify"</formula>
    </cfRule>
  </conditionalFormatting>
  <conditionalFormatting sqref="D49:F49">
    <cfRule type="expression" dxfId="207" priority="10">
      <formula>D49="Other_specify"</formula>
    </cfRule>
  </conditionalFormatting>
  <conditionalFormatting sqref="G49:I49">
    <cfRule type="expression" dxfId="206" priority="9">
      <formula>D49="Other_specify"</formula>
    </cfRule>
  </conditionalFormatting>
  <conditionalFormatting sqref="G57:I57">
    <cfRule type="expression" dxfId="205" priority="8">
      <formula>D57="Other_specify"</formula>
    </cfRule>
  </conditionalFormatting>
  <conditionalFormatting sqref="D58:F58">
    <cfRule type="expression" dxfId="204" priority="7">
      <formula>D58="Other_specify"</formula>
    </cfRule>
  </conditionalFormatting>
  <conditionalFormatting sqref="G58:I58">
    <cfRule type="expression" dxfId="203" priority="6">
      <formula>D58="Other_specify"</formula>
    </cfRule>
  </conditionalFormatting>
  <conditionalFormatting sqref="G66:I66">
    <cfRule type="expression" dxfId="202" priority="5">
      <formula>D66="Other_specify"</formula>
    </cfRule>
  </conditionalFormatting>
  <conditionalFormatting sqref="D67:F67">
    <cfRule type="expression" dxfId="201" priority="4">
      <formula>D67="Other_specify"</formula>
    </cfRule>
  </conditionalFormatting>
  <conditionalFormatting sqref="G67:I67">
    <cfRule type="expression" dxfId="200" priority="3">
      <formula>D67="Other_specify"</formula>
    </cfRule>
  </conditionalFormatting>
  <conditionalFormatting sqref="G106:I106">
    <cfRule type="expression" dxfId="199" priority="2">
      <formula>D106="Other_specify"</formula>
    </cfRule>
  </conditionalFormatting>
  <conditionalFormatting sqref="F106">
    <cfRule type="expression" dxfId="198" priority="1">
      <formula>C106="Other_specify"</formula>
    </cfRule>
  </conditionalFormatting>
  <dataValidations count="1">
    <dataValidation type="list" allowBlank="1" showInputMessage="1" showErrorMessage="1" sqref="G17:I17 H20:J26 J112:J123" xr:uid="{00000000-0002-0000-1100-000000000000}">
      <formula1>"Yes, No"</formula1>
    </dataValidation>
  </dataValidations>
  <hyperlinks>
    <hyperlink ref="M1" location="'Facility Information'!A1" display="Go back to facility information tab" xr:uid="{00000000-0004-0000-1100-000000000000}"/>
    <hyperlink ref="M2" location="'Dashboard (1)'!A1" display="Go to Dashboard" xr:uid="{00000000-0004-0000-1100-000001000000}"/>
    <hyperlink ref="M3" location="'Dashboard (2)'!A1" display="Go to Dashboard" xr:uid="{00000000-0004-0000-1100-000002000000}"/>
    <hyperlink ref="M4" location="'Dashboard (3)'!A1" display="Go to Dashboard" xr:uid="{00000000-0004-0000-1100-000003000000}"/>
    <hyperlink ref="M5" location="'Dashboard (4)'!A1" display="Go to Dashboard" xr:uid="{00000000-0004-0000-1100-000004000000}"/>
    <hyperlink ref="M6" location="'Dashboard (5)'!A1" display="Go to Dashboard" xr:uid="{00000000-0004-0000-1100-000005000000}"/>
    <hyperlink ref="M7" location="Indicators!A1" display="Go to indicators" xr:uid="{00000000-0004-0000-1100-000006000000}"/>
  </hyperlinks>
  <pageMargins left="0.7" right="0.7" top="0.75" bottom="0.75" header="0.3" footer="0.3"/>
  <pageSetup scale="42" orientation="portrait" r:id="rId1"/>
  <rowBreaks count="2" manualBreakCount="2">
    <brk id="78" max="10" man="1"/>
    <brk id="136" max="10"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Information'!D27=0,"-",'Facility Information'!D27)</f>
        <v>-</v>
      </c>
      <c r="E7" s="689"/>
      <c r="F7" s="690"/>
      <c r="G7" s="680" t="s">
        <v>108</v>
      </c>
      <c r="H7" s="680"/>
      <c r="I7" s="680"/>
      <c r="J7" s="681" t="str">
        <f>IF('Facility Information'!J27=0,"-",'Facility Information'!J27)</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Information'!H27=0,"-",'Facility Information'!H27)</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Information'!E27=0,"-",'Facility Information'!E27)</f>
        <v>-</v>
      </c>
      <c r="E9" s="692"/>
      <c r="F9" s="693"/>
      <c r="G9" s="680" t="s">
        <v>109</v>
      </c>
      <c r="H9" s="680"/>
      <c r="I9" s="680"/>
      <c r="J9" s="683" t="str">
        <f>IF('Facility Information'!K27=0,"-",'Facility Information'!K27)</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Information'!G27=0,"-",'Facility Information'!G27)</f>
        <v>-</v>
      </c>
      <c r="E10" s="692"/>
      <c r="F10" s="693"/>
      <c r="G10" s="680" t="s">
        <v>110</v>
      </c>
      <c r="H10" s="680"/>
      <c r="I10" s="680"/>
      <c r="J10" s="683" t="str">
        <f>IF('Facility Information'!L27=0,"-",'Facility Information'!L27)</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Information'!F27=0,"-",'Facility Information'!F27)</f>
        <v>-</v>
      </c>
      <c r="E11" s="717"/>
      <c r="F11" s="718"/>
      <c r="G11" s="710" t="s">
        <v>111</v>
      </c>
      <c r="H11" s="710"/>
      <c r="I11" s="710"/>
      <c r="J11" s="711" t="str">
        <f>IF('Facility Information'!M27=0,"-",'Facility Information'!M27)</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D30:F30">
    <cfRule type="expression" dxfId="197" priority="17">
      <formula>D30="Other_specify"</formula>
    </cfRule>
  </conditionalFormatting>
  <conditionalFormatting sqref="G30:I30">
    <cfRule type="expression" dxfId="196" priority="18">
      <formula>D30="Other_specify"</formula>
    </cfRule>
  </conditionalFormatting>
  <conditionalFormatting sqref="D31:F31">
    <cfRule type="expression" dxfId="195" priority="16">
      <formula>D31="Other_specify"</formula>
    </cfRule>
  </conditionalFormatting>
  <conditionalFormatting sqref="G31:I31">
    <cfRule type="expression" dxfId="194" priority="15">
      <formula>D31="Other_specify"</formula>
    </cfRule>
  </conditionalFormatting>
  <conditionalFormatting sqref="G39:I39">
    <cfRule type="expression" dxfId="193" priority="14">
      <formula>D39="Other_specify"</formula>
    </cfRule>
  </conditionalFormatting>
  <conditionalFormatting sqref="D40:F40">
    <cfRule type="expression" dxfId="192" priority="13">
      <formula>D40="Other_specify"</formula>
    </cfRule>
  </conditionalFormatting>
  <conditionalFormatting sqref="G40:I40">
    <cfRule type="expression" dxfId="191" priority="12">
      <formula>D40="Other_specify"</formula>
    </cfRule>
  </conditionalFormatting>
  <conditionalFormatting sqref="G48:I48">
    <cfRule type="expression" dxfId="190" priority="11">
      <formula>D48="Other_specify"</formula>
    </cfRule>
  </conditionalFormatting>
  <conditionalFormatting sqref="D49:F49">
    <cfRule type="expression" dxfId="189" priority="10">
      <formula>D49="Other_specify"</formula>
    </cfRule>
  </conditionalFormatting>
  <conditionalFormatting sqref="G49:I49">
    <cfRule type="expression" dxfId="188" priority="9">
      <formula>D49="Other_specify"</formula>
    </cfRule>
  </conditionalFormatting>
  <conditionalFormatting sqref="G57:I57">
    <cfRule type="expression" dxfId="187" priority="8">
      <formula>D57="Other_specify"</formula>
    </cfRule>
  </conditionalFormatting>
  <conditionalFormatting sqref="D58:F58">
    <cfRule type="expression" dxfId="186" priority="7">
      <formula>D58="Other_specify"</formula>
    </cfRule>
  </conditionalFormatting>
  <conditionalFormatting sqref="G58:I58">
    <cfRule type="expression" dxfId="185" priority="6">
      <formula>D58="Other_specify"</formula>
    </cfRule>
  </conditionalFormatting>
  <conditionalFormatting sqref="G66:I66">
    <cfRule type="expression" dxfId="184" priority="5">
      <formula>D66="Other_specify"</formula>
    </cfRule>
  </conditionalFormatting>
  <conditionalFormatting sqref="D67:F67">
    <cfRule type="expression" dxfId="183" priority="4">
      <formula>D67="Other_specify"</formula>
    </cfRule>
  </conditionalFormatting>
  <conditionalFormatting sqref="G67:I67">
    <cfRule type="expression" dxfId="182" priority="3">
      <formula>D67="Other_specify"</formula>
    </cfRule>
  </conditionalFormatting>
  <conditionalFormatting sqref="G106:I106">
    <cfRule type="expression" dxfId="181" priority="2">
      <formula>D106="Other_specify"</formula>
    </cfRule>
  </conditionalFormatting>
  <conditionalFormatting sqref="F106">
    <cfRule type="expression" dxfId="180" priority="1">
      <formula>C106="Other_specify"</formula>
    </cfRule>
  </conditionalFormatting>
  <dataValidations count="1">
    <dataValidation type="list" allowBlank="1" showInputMessage="1" showErrorMessage="1" sqref="G17:I17 H20:J26 J112:J123" xr:uid="{00000000-0002-0000-1200-000000000000}">
      <formula1>"Yes, No"</formula1>
    </dataValidation>
  </dataValidations>
  <hyperlinks>
    <hyperlink ref="M1" location="'Facility Information'!A1" display="Go back to facility information tab" xr:uid="{00000000-0004-0000-1200-000000000000}"/>
    <hyperlink ref="M2" location="'Dashboard (1)'!A1" display="Go to Dashboard" xr:uid="{00000000-0004-0000-1200-000001000000}"/>
    <hyperlink ref="M3" location="'Dashboard (2)'!A1" display="Go to Dashboard" xr:uid="{00000000-0004-0000-1200-000002000000}"/>
    <hyperlink ref="M4" location="'Dashboard (3)'!A1" display="Go to Dashboard" xr:uid="{00000000-0004-0000-1200-000003000000}"/>
    <hyperlink ref="M5" location="'Dashboard (4)'!A1" display="Go to Dashboard" xr:uid="{00000000-0004-0000-1200-000004000000}"/>
    <hyperlink ref="M6" location="'Dashboard (5)'!A1" display="Go to Dashboard" xr:uid="{00000000-0004-0000-1200-000005000000}"/>
    <hyperlink ref="M7" location="Indicators!A1" display="Go to indicators" xr:uid="{00000000-0004-0000-1200-000006000000}"/>
  </hyperlinks>
  <pageMargins left="0.7" right="0.7" top="0.75" bottom="0.75" header="0.3" footer="0.3"/>
  <pageSetup scale="42" orientation="portrait" r:id="rId1"/>
  <rowBreaks count="2" manualBreakCount="2">
    <brk id="78" max="10" man="1"/>
    <brk id="136" max="10"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2"/>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Information'!D28=0,"-",'Facility Information'!D28)</f>
        <v>-</v>
      </c>
      <c r="E7" s="689"/>
      <c r="F7" s="690"/>
      <c r="G7" s="680" t="s">
        <v>108</v>
      </c>
      <c r="H7" s="680"/>
      <c r="I7" s="680"/>
      <c r="J7" s="681" t="str">
        <f>IF('Facility Information'!J28=0,"-",'Facility Information'!J28)</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Information'!H28=0,"-",'Facility Information'!H28)</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Information'!E28=0,"-",'Facility Information'!E28)</f>
        <v>-</v>
      </c>
      <c r="E9" s="692"/>
      <c r="F9" s="693"/>
      <c r="G9" s="680" t="s">
        <v>109</v>
      </c>
      <c r="H9" s="680"/>
      <c r="I9" s="680"/>
      <c r="J9" s="683" t="str">
        <f>IF('Facility Information'!K28=0,"-",'Facility Information'!K28)</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Information'!G28=0,"-",'Facility Information'!G28)</f>
        <v>-</v>
      </c>
      <c r="E10" s="692"/>
      <c r="F10" s="693"/>
      <c r="G10" s="680" t="s">
        <v>110</v>
      </c>
      <c r="H10" s="680"/>
      <c r="I10" s="680"/>
      <c r="J10" s="683" t="str">
        <f>IF('Facility Information'!L28=0,"-",'Facility Information'!L28)</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Information'!F28=0,"-",'Facility Information'!F28)</f>
        <v>-</v>
      </c>
      <c r="E11" s="717"/>
      <c r="F11" s="718"/>
      <c r="G11" s="710" t="s">
        <v>111</v>
      </c>
      <c r="H11" s="710"/>
      <c r="I11" s="710"/>
      <c r="J11" s="711" t="str">
        <f>IF('Facility Information'!M28=0,"-",'Facility Information'!M28)</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D30:F30">
    <cfRule type="expression" dxfId="179" priority="17">
      <formula>D30="Other_specify"</formula>
    </cfRule>
  </conditionalFormatting>
  <conditionalFormatting sqref="G30:I30">
    <cfRule type="expression" dxfId="178" priority="18">
      <formula>D30="Other_specify"</formula>
    </cfRule>
  </conditionalFormatting>
  <conditionalFormatting sqref="D31:F31">
    <cfRule type="expression" dxfId="177" priority="16">
      <formula>D31="Other_specify"</formula>
    </cfRule>
  </conditionalFormatting>
  <conditionalFormatting sqref="G31:I31">
    <cfRule type="expression" dxfId="176" priority="15">
      <formula>D31="Other_specify"</formula>
    </cfRule>
  </conditionalFormatting>
  <conditionalFormatting sqref="G39:I39">
    <cfRule type="expression" dxfId="175" priority="14">
      <formula>D39="Other_specify"</formula>
    </cfRule>
  </conditionalFormatting>
  <conditionalFormatting sqref="D40:F40">
    <cfRule type="expression" dxfId="174" priority="13">
      <formula>D40="Other_specify"</formula>
    </cfRule>
  </conditionalFormatting>
  <conditionalFormatting sqref="G40:I40">
    <cfRule type="expression" dxfId="173" priority="12">
      <formula>D40="Other_specify"</formula>
    </cfRule>
  </conditionalFormatting>
  <conditionalFormatting sqref="G48:I48">
    <cfRule type="expression" dxfId="172" priority="11">
      <formula>D48="Other_specify"</formula>
    </cfRule>
  </conditionalFormatting>
  <conditionalFormatting sqref="D49:F49">
    <cfRule type="expression" dxfId="171" priority="10">
      <formula>D49="Other_specify"</formula>
    </cfRule>
  </conditionalFormatting>
  <conditionalFormatting sqref="G49:I49">
    <cfRule type="expression" dxfId="170" priority="9">
      <formula>D49="Other_specify"</formula>
    </cfRule>
  </conditionalFormatting>
  <conditionalFormatting sqref="G57:I57">
    <cfRule type="expression" dxfId="169" priority="8">
      <formula>D57="Other_specify"</formula>
    </cfRule>
  </conditionalFormatting>
  <conditionalFormatting sqref="D58:F58">
    <cfRule type="expression" dxfId="168" priority="7">
      <formula>D58="Other_specify"</formula>
    </cfRule>
  </conditionalFormatting>
  <conditionalFormatting sqref="G58:I58">
    <cfRule type="expression" dxfId="167" priority="6">
      <formula>D58="Other_specify"</formula>
    </cfRule>
  </conditionalFormatting>
  <conditionalFormatting sqref="G66:I66">
    <cfRule type="expression" dxfId="166" priority="5">
      <formula>D66="Other_specify"</formula>
    </cfRule>
  </conditionalFormatting>
  <conditionalFormatting sqref="D67:F67">
    <cfRule type="expression" dxfId="165" priority="4">
      <formula>D67="Other_specify"</formula>
    </cfRule>
  </conditionalFormatting>
  <conditionalFormatting sqref="G67:I67">
    <cfRule type="expression" dxfId="164" priority="3">
      <formula>D67="Other_specify"</formula>
    </cfRule>
  </conditionalFormatting>
  <conditionalFormatting sqref="G106:I106">
    <cfRule type="expression" dxfId="163" priority="2">
      <formula>D106="Other_specify"</formula>
    </cfRule>
  </conditionalFormatting>
  <conditionalFormatting sqref="F106">
    <cfRule type="expression" dxfId="162" priority="1">
      <formula>C106="Other_specify"</formula>
    </cfRule>
  </conditionalFormatting>
  <dataValidations count="1">
    <dataValidation type="list" allowBlank="1" showInputMessage="1" showErrorMessage="1" sqref="G17:I17 H20:J26 J112:J123" xr:uid="{00000000-0002-0000-1300-000000000000}">
      <formula1>"Yes, No"</formula1>
    </dataValidation>
  </dataValidations>
  <hyperlinks>
    <hyperlink ref="M1" location="'Facility Information'!A1" display="Go back to facility information tab" xr:uid="{00000000-0004-0000-1300-000000000000}"/>
    <hyperlink ref="M2" location="'Dashboard (1)'!A1" display="Go to Dashboard" xr:uid="{00000000-0004-0000-1300-000001000000}"/>
    <hyperlink ref="M3" location="'Dashboard (2)'!A1" display="Go to Dashboard" xr:uid="{00000000-0004-0000-1300-000002000000}"/>
    <hyperlink ref="M4" location="'Dashboard (3)'!A1" display="Go to Dashboard" xr:uid="{00000000-0004-0000-1300-000003000000}"/>
    <hyperlink ref="M5" location="'Dashboard (4)'!A1" display="Go to Dashboard" xr:uid="{00000000-0004-0000-1300-000004000000}"/>
    <hyperlink ref="M6" location="'Dashboard (5)'!A1" display="Go to Dashboard" xr:uid="{00000000-0004-0000-1300-000005000000}"/>
    <hyperlink ref="M7" location="Indicators!A1" display="Go to indicators" xr:uid="{00000000-0004-0000-1300-000006000000}"/>
  </hyperlinks>
  <pageMargins left="0.7" right="0.7" top="0.75" bottom="0.75" header="0.3" footer="0.3"/>
  <pageSetup scale="42" orientation="portrait" r:id="rId1"/>
  <rowBreaks count="2" manualBreakCount="2">
    <brk id="78" max="10" man="1"/>
    <brk id="136" max="10"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3"/>
  <dimension ref="A1:BN288"/>
  <sheetViews>
    <sheetView view="pageBreakPreview" topLeftCell="A123"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Information'!D29=0,"-",'Facility Information'!D29)</f>
        <v>-</v>
      </c>
      <c r="E7" s="689"/>
      <c r="F7" s="690"/>
      <c r="G7" s="680" t="s">
        <v>108</v>
      </c>
      <c r="H7" s="680"/>
      <c r="I7" s="680"/>
      <c r="J7" s="681" t="str">
        <f>IF('Facility Information'!J29=0,"-",'Facility Information'!J29)</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Information'!H29=0,"-",'Facility Information'!H29)</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Information'!E29=0,"-",'Facility Information'!E29)</f>
        <v>-</v>
      </c>
      <c r="E9" s="692"/>
      <c r="F9" s="693"/>
      <c r="G9" s="680" t="s">
        <v>109</v>
      </c>
      <c r="H9" s="680"/>
      <c r="I9" s="680"/>
      <c r="J9" s="683" t="str">
        <f>IF('Facility Information'!K29=0,"-",'Facility Information'!K29)</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Information'!G29=0,"-",'Facility Information'!G29)</f>
        <v>-</v>
      </c>
      <c r="E10" s="692"/>
      <c r="F10" s="693"/>
      <c r="G10" s="680" t="s">
        <v>110</v>
      </c>
      <c r="H10" s="680"/>
      <c r="I10" s="680"/>
      <c r="J10" s="683" t="str">
        <f>IF('Facility Information'!L29=0,"-",'Facility Information'!L29)</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Information'!F29=0,"-",'Facility Information'!F29)</f>
        <v>-</v>
      </c>
      <c r="E11" s="717"/>
      <c r="F11" s="718"/>
      <c r="G11" s="710" t="s">
        <v>111</v>
      </c>
      <c r="H11" s="710"/>
      <c r="I11" s="710"/>
      <c r="J11" s="711" t="str">
        <f>IF('Facility Information'!M29=0,"-",'Facility Information'!M29)</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D30:F30">
    <cfRule type="expression" dxfId="161" priority="17">
      <formula>D30="Other_specify"</formula>
    </cfRule>
  </conditionalFormatting>
  <conditionalFormatting sqref="G30:I30">
    <cfRule type="expression" dxfId="160" priority="18">
      <formula>D30="Other_specify"</formula>
    </cfRule>
  </conditionalFormatting>
  <conditionalFormatting sqref="D31:F31">
    <cfRule type="expression" dxfId="159" priority="16">
      <formula>D31="Other_specify"</formula>
    </cfRule>
  </conditionalFormatting>
  <conditionalFormatting sqref="G31:I31">
    <cfRule type="expression" dxfId="158" priority="15">
      <formula>D31="Other_specify"</formula>
    </cfRule>
  </conditionalFormatting>
  <conditionalFormatting sqref="G39:I39">
    <cfRule type="expression" dxfId="157" priority="14">
      <formula>D39="Other_specify"</formula>
    </cfRule>
  </conditionalFormatting>
  <conditionalFormatting sqref="D40:F40">
    <cfRule type="expression" dxfId="156" priority="13">
      <formula>D40="Other_specify"</formula>
    </cfRule>
  </conditionalFormatting>
  <conditionalFormatting sqref="G40:I40">
    <cfRule type="expression" dxfId="155" priority="12">
      <formula>D40="Other_specify"</formula>
    </cfRule>
  </conditionalFormatting>
  <conditionalFormatting sqref="G48:I48">
    <cfRule type="expression" dxfId="154" priority="11">
      <formula>D48="Other_specify"</formula>
    </cfRule>
  </conditionalFormatting>
  <conditionalFormatting sqref="D49:F49">
    <cfRule type="expression" dxfId="153" priority="10">
      <formula>D49="Other_specify"</formula>
    </cfRule>
  </conditionalFormatting>
  <conditionalFormatting sqref="G49:I49">
    <cfRule type="expression" dxfId="152" priority="9">
      <formula>D49="Other_specify"</formula>
    </cfRule>
  </conditionalFormatting>
  <conditionalFormatting sqref="G57:I57">
    <cfRule type="expression" dxfId="151" priority="8">
      <formula>D57="Other_specify"</formula>
    </cfRule>
  </conditionalFormatting>
  <conditionalFormatting sqref="D58:F58">
    <cfRule type="expression" dxfId="150" priority="7">
      <formula>D58="Other_specify"</formula>
    </cfRule>
  </conditionalFormatting>
  <conditionalFormatting sqref="G58:I58">
    <cfRule type="expression" dxfId="149" priority="6">
      <formula>D58="Other_specify"</formula>
    </cfRule>
  </conditionalFormatting>
  <conditionalFormatting sqref="G66:I66">
    <cfRule type="expression" dxfId="148" priority="5">
      <formula>D66="Other_specify"</formula>
    </cfRule>
  </conditionalFormatting>
  <conditionalFormatting sqref="D67:F67">
    <cfRule type="expression" dxfId="147" priority="4">
      <formula>D67="Other_specify"</formula>
    </cfRule>
  </conditionalFormatting>
  <conditionalFormatting sqref="G67:I67">
    <cfRule type="expression" dxfId="146" priority="3">
      <formula>D67="Other_specify"</formula>
    </cfRule>
  </conditionalFormatting>
  <conditionalFormatting sqref="G106:I106">
    <cfRule type="expression" dxfId="145" priority="2">
      <formula>D106="Other_specify"</formula>
    </cfRule>
  </conditionalFormatting>
  <conditionalFormatting sqref="F106">
    <cfRule type="expression" dxfId="144" priority="1">
      <formula>C106="Other_specify"</formula>
    </cfRule>
  </conditionalFormatting>
  <dataValidations count="1">
    <dataValidation type="list" allowBlank="1" showInputMessage="1" showErrorMessage="1" sqref="G17:I17 H20:J26 J112:J123" xr:uid="{00000000-0002-0000-1400-000000000000}">
      <formula1>"Yes, No"</formula1>
    </dataValidation>
  </dataValidations>
  <hyperlinks>
    <hyperlink ref="M1" location="'Facility Information'!A1" display="Go back to facility information tab" xr:uid="{00000000-0004-0000-1400-000000000000}"/>
    <hyperlink ref="M2" location="'Dashboard (1)'!A1" display="Go to Dashboard" xr:uid="{00000000-0004-0000-1400-000001000000}"/>
    <hyperlink ref="M3" location="'Dashboard (2)'!A1" display="Go to Dashboard" xr:uid="{00000000-0004-0000-1400-000002000000}"/>
    <hyperlink ref="M4" location="'Dashboard (3)'!A1" display="Go to Dashboard" xr:uid="{00000000-0004-0000-1400-000003000000}"/>
    <hyperlink ref="M5" location="'Dashboard (4)'!A1" display="Go to Dashboard" xr:uid="{00000000-0004-0000-1400-000004000000}"/>
    <hyperlink ref="M6" location="'Dashboard (5)'!A1" display="Go to Dashboard" xr:uid="{00000000-0004-0000-1400-000005000000}"/>
    <hyperlink ref="M7" location="Indicators!A1" display="Go to indicators" xr:uid="{00000000-0004-0000-1400-000006000000}"/>
  </hyperlinks>
  <pageMargins left="0.7" right="0.7" top="0.75" bottom="0.75" header="0.3" footer="0.3"/>
  <pageSetup scale="42" orientation="portrait" r:id="rId1"/>
  <rowBreaks count="2" manualBreakCount="2">
    <brk id="78" max="10" man="1"/>
    <brk id="136" max="10"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4"/>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Information'!D30=0,"-",'Facility Information'!D30)</f>
        <v>-</v>
      </c>
      <c r="E7" s="689"/>
      <c r="F7" s="690"/>
      <c r="G7" s="680" t="s">
        <v>108</v>
      </c>
      <c r="H7" s="680"/>
      <c r="I7" s="680"/>
      <c r="J7" s="681" t="str">
        <f>IF('Facility Information'!J30=0,"-",'Facility Information'!J30)</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Information'!H30=0,"-",'Facility Information'!H30)</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Information'!E30=0,"-",'Facility Information'!E30)</f>
        <v>-</v>
      </c>
      <c r="E9" s="692"/>
      <c r="F9" s="693"/>
      <c r="G9" s="680" t="s">
        <v>109</v>
      </c>
      <c r="H9" s="680"/>
      <c r="I9" s="680"/>
      <c r="J9" s="683" t="str">
        <f>IF('Facility Information'!K30=0,"-",'Facility Information'!K30)</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Information'!G30=0,"-",'Facility Information'!G30)</f>
        <v>-</v>
      </c>
      <c r="E10" s="692"/>
      <c r="F10" s="693"/>
      <c r="G10" s="680" t="s">
        <v>110</v>
      </c>
      <c r="H10" s="680"/>
      <c r="I10" s="680"/>
      <c r="J10" s="683" t="str">
        <f>IF('Facility Information'!L30=0,"-",'Facility Information'!L30)</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Information'!F30=0,"-",'Facility Information'!F30)</f>
        <v>-</v>
      </c>
      <c r="E11" s="717"/>
      <c r="F11" s="718"/>
      <c r="G11" s="710" t="s">
        <v>111</v>
      </c>
      <c r="H11" s="710"/>
      <c r="I11" s="710"/>
      <c r="J11" s="711" t="str">
        <f>IF('Facility Information'!M30=0,"-",'Facility Information'!M30)</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D30:F30">
    <cfRule type="expression" dxfId="143" priority="17">
      <formula>D30="Other_specify"</formula>
    </cfRule>
  </conditionalFormatting>
  <conditionalFormatting sqref="G30:I30">
    <cfRule type="expression" dxfId="142" priority="18">
      <formula>D30="Other_specify"</formula>
    </cfRule>
  </conditionalFormatting>
  <conditionalFormatting sqref="D31:F31">
    <cfRule type="expression" dxfId="141" priority="16">
      <formula>D31="Other_specify"</formula>
    </cfRule>
  </conditionalFormatting>
  <conditionalFormatting sqref="G31:I31">
    <cfRule type="expression" dxfId="140" priority="15">
      <formula>D31="Other_specify"</formula>
    </cfRule>
  </conditionalFormatting>
  <conditionalFormatting sqref="G39:I39">
    <cfRule type="expression" dxfId="139" priority="14">
      <formula>D39="Other_specify"</formula>
    </cfRule>
  </conditionalFormatting>
  <conditionalFormatting sqref="D40:F40">
    <cfRule type="expression" dxfId="138" priority="13">
      <formula>D40="Other_specify"</formula>
    </cfRule>
  </conditionalFormatting>
  <conditionalFormatting sqref="G40:I40">
    <cfRule type="expression" dxfId="137" priority="12">
      <formula>D40="Other_specify"</formula>
    </cfRule>
  </conditionalFormatting>
  <conditionalFormatting sqref="G48:I48">
    <cfRule type="expression" dxfId="136" priority="11">
      <formula>D48="Other_specify"</formula>
    </cfRule>
  </conditionalFormatting>
  <conditionalFormatting sqref="D49:F49">
    <cfRule type="expression" dxfId="135" priority="10">
      <formula>D49="Other_specify"</formula>
    </cfRule>
  </conditionalFormatting>
  <conditionalFormatting sqref="G49:I49">
    <cfRule type="expression" dxfId="134" priority="9">
      <formula>D49="Other_specify"</formula>
    </cfRule>
  </conditionalFormatting>
  <conditionalFormatting sqref="G57:I57">
    <cfRule type="expression" dxfId="133" priority="8">
      <formula>D57="Other_specify"</formula>
    </cfRule>
  </conditionalFormatting>
  <conditionalFormatting sqref="D58:F58">
    <cfRule type="expression" dxfId="132" priority="7">
      <formula>D58="Other_specify"</formula>
    </cfRule>
  </conditionalFormatting>
  <conditionalFormatting sqref="G58:I58">
    <cfRule type="expression" dxfId="131" priority="6">
      <formula>D58="Other_specify"</formula>
    </cfRule>
  </conditionalFormatting>
  <conditionalFormatting sqref="G66:I66">
    <cfRule type="expression" dxfId="130" priority="5">
      <formula>D66="Other_specify"</formula>
    </cfRule>
  </conditionalFormatting>
  <conditionalFormatting sqref="D67:F67">
    <cfRule type="expression" dxfId="129" priority="4">
      <formula>D67="Other_specify"</formula>
    </cfRule>
  </conditionalFormatting>
  <conditionalFormatting sqref="G67:I67">
    <cfRule type="expression" dxfId="128" priority="3">
      <formula>D67="Other_specify"</formula>
    </cfRule>
  </conditionalFormatting>
  <conditionalFormatting sqref="G106:I106">
    <cfRule type="expression" dxfId="127" priority="2">
      <formula>D106="Other_specify"</formula>
    </cfRule>
  </conditionalFormatting>
  <conditionalFormatting sqref="F106">
    <cfRule type="expression" dxfId="126" priority="1">
      <formula>C106="Other_specify"</formula>
    </cfRule>
  </conditionalFormatting>
  <dataValidations count="1">
    <dataValidation type="list" allowBlank="1" showInputMessage="1" showErrorMessage="1" sqref="G17:I17 H20:J26 J112:J123" xr:uid="{00000000-0002-0000-1500-000000000000}">
      <formula1>"Yes, No"</formula1>
    </dataValidation>
  </dataValidations>
  <hyperlinks>
    <hyperlink ref="M1" location="'Facility Information'!A1" display="Go back to facility information tab" xr:uid="{00000000-0004-0000-1500-000000000000}"/>
    <hyperlink ref="M2" location="'Dashboard (1)'!A1" display="Go to Dashboard" xr:uid="{00000000-0004-0000-1500-000001000000}"/>
    <hyperlink ref="M3" location="'Dashboard (2)'!A1" display="Go to Dashboard" xr:uid="{00000000-0004-0000-1500-000002000000}"/>
    <hyperlink ref="M4" location="'Dashboard (3)'!A1" display="Go to Dashboard" xr:uid="{00000000-0004-0000-1500-000003000000}"/>
    <hyperlink ref="M5" location="'Dashboard (4)'!A1" display="Go to Dashboard" xr:uid="{00000000-0004-0000-1500-000004000000}"/>
    <hyperlink ref="M6" location="'Dashboard (5)'!A1" display="Go to Dashboard" xr:uid="{00000000-0004-0000-1500-000005000000}"/>
    <hyperlink ref="M7" location="Indicators!A1" display="Go to indicators" xr:uid="{00000000-0004-0000-1500-000006000000}"/>
  </hyperlinks>
  <pageMargins left="0.7" right="0.7" top="0.75" bottom="0.75" header="0.3" footer="0.3"/>
  <pageSetup scale="42" orientation="portrait" r:id="rId1"/>
  <rowBreaks count="2" manualBreakCount="2">
    <brk id="78" max="10" man="1"/>
    <brk id="136" max="10"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5"/>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Information'!D31=0,"-",'Facility Information'!D31)</f>
        <v>-</v>
      </c>
      <c r="E7" s="689"/>
      <c r="F7" s="690"/>
      <c r="G7" s="680" t="s">
        <v>108</v>
      </c>
      <c r="H7" s="680"/>
      <c r="I7" s="680"/>
      <c r="J7" s="681" t="str">
        <f>IF('Facility Information'!J31=0,"-",'Facility Information'!J31)</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Information'!H31=0,"-",'Facility Information'!H31)</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Information'!E31=0,"-",'Facility Information'!E31)</f>
        <v>-</v>
      </c>
      <c r="E9" s="692"/>
      <c r="F9" s="693"/>
      <c r="G9" s="680" t="s">
        <v>109</v>
      </c>
      <c r="H9" s="680"/>
      <c r="I9" s="680"/>
      <c r="J9" s="683" t="str">
        <f>IF('Facility Information'!K31=0,"-",'Facility Information'!K31)</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Information'!G31=0,"-",'Facility Information'!G31)</f>
        <v>-</v>
      </c>
      <c r="E10" s="692"/>
      <c r="F10" s="693"/>
      <c r="G10" s="680" t="s">
        <v>110</v>
      </c>
      <c r="H10" s="680"/>
      <c r="I10" s="680"/>
      <c r="J10" s="683" t="str">
        <f>IF('Facility Information'!L31=0,"-",'Facility Information'!L31)</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Information'!F31=0,"-",'Facility Information'!F31)</f>
        <v>-</v>
      </c>
      <c r="E11" s="717"/>
      <c r="F11" s="718"/>
      <c r="G11" s="710" t="s">
        <v>111</v>
      </c>
      <c r="H11" s="710"/>
      <c r="I11" s="710"/>
      <c r="J11" s="711" t="str">
        <f>IF('Facility Information'!M31=0,"-",'Facility Information'!M31)</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D30:F30">
    <cfRule type="expression" dxfId="125" priority="17">
      <formula>D30="Other_specify"</formula>
    </cfRule>
  </conditionalFormatting>
  <conditionalFormatting sqref="G30:I30">
    <cfRule type="expression" dxfId="124" priority="18">
      <formula>D30="Other_specify"</formula>
    </cfRule>
  </conditionalFormatting>
  <conditionalFormatting sqref="D31:F31">
    <cfRule type="expression" dxfId="123" priority="16">
      <formula>D31="Other_specify"</formula>
    </cfRule>
  </conditionalFormatting>
  <conditionalFormatting sqref="G31:I31">
    <cfRule type="expression" dxfId="122" priority="15">
      <formula>D31="Other_specify"</formula>
    </cfRule>
  </conditionalFormatting>
  <conditionalFormatting sqref="G39:I39">
    <cfRule type="expression" dxfId="121" priority="14">
      <formula>D39="Other_specify"</formula>
    </cfRule>
  </conditionalFormatting>
  <conditionalFormatting sqref="D40:F40">
    <cfRule type="expression" dxfId="120" priority="13">
      <formula>D40="Other_specify"</formula>
    </cfRule>
  </conditionalFormatting>
  <conditionalFormatting sqref="G40:I40">
    <cfRule type="expression" dxfId="119" priority="12">
      <formula>D40="Other_specify"</formula>
    </cfRule>
  </conditionalFormatting>
  <conditionalFormatting sqref="G48:I48">
    <cfRule type="expression" dxfId="118" priority="11">
      <formula>D48="Other_specify"</formula>
    </cfRule>
  </conditionalFormatting>
  <conditionalFormatting sqref="D49:F49">
    <cfRule type="expression" dxfId="117" priority="10">
      <formula>D49="Other_specify"</formula>
    </cfRule>
  </conditionalFormatting>
  <conditionalFormatting sqref="G49:I49">
    <cfRule type="expression" dxfId="116" priority="9">
      <formula>D49="Other_specify"</formula>
    </cfRule>
  </conditionalFormatting>
  <conditionalFormatting sqref="G57:I57">
    <cfRule type="expression" dxfId="115" priority="8">
      <formula>D57="Other_specify"</formula>
    </cfRule>
  </conditionalFormatting>
  <conditionalFormatting sqref="D58:F58">
    <cfRule type="expression" dxfId="114" priority="7">
      <formula>D58="Other_specify"</formula>
    </cfRule>
  </conditionalFormatting>
  <conditionalFormatting sqref="G58:I58">
    <cfRule type="expression" dxfId="113" priority="6">
      <formula>D58="Other_specify"</formula>
    </cfRule>
  </conditionalFormatting>
  <conditionalFormatting sqref="G66:I66">
    <cfRule type="expression" dxfId="112" priority="5">
      <formula>D66="Other_specify"</formula>
    </cfRule>
  </conditionalFormatting>
  <conditionalFormatting sqref="D67:F67">
    <cfRule type="expression" dxfId="111" priority="4">
      <formula>D67="Other_specify"</formula>
    </cfRule>
  </conditionalFormatting>
  <conditionalFormatting sqref="G67:I67">
    <cfRule type="expression" dxfId="110" priority="3">
      <formula>D67="Other_specify"</formula>
    </cfRule>
  </conditionalFormatting>
  <conditionalFormatting sqref="G106:I106">
    <cfRule type="expression" dxfId="109" priority="2">
      <formula>D106="Other_specify"</formula>
    </cfRule>
  </conditionalFormatting>
  <conditionalFormatting sqref="F106">
    <cfRule type="expression" dxfId="108" priority="1">
      <formula>C106="Other_specify"</formula>
    </cfRule>
  </conditionalFormatting>
  <dataValidations count="1">
    <dataValidation type="list" allowBlank="1" showInputMessage="1" showErrorMessage="1" sqref="G17:I17 H20:J26 J112:J123" xr:uid="{00000000-0002-0000-1600-000000000000}">
      <formula1>"Yes, No"</formula1>
    </dataValidation>
  </dataValidations>
  <hyperlinks>
    <hyperlink ref="M1" location="'Facility Information'!A1" display="Go back to facility information tab" xr:uid="{00000000-0004-0000-1600-000000000000}"/>
    <hyperlink ref="M2" location="'Dashboard (1)'!A1" display="Go to Dashboard" xr:uid="{00000000-0004-0000-1600-000001000000}"/>
    <hyperlink ref="M3" location="'Dashboard (2)'!A1" display="Go to Dashboard" xr:uid="{00000000-0004-0000-1600-000002000000}"/>
    <hyperlink ref="M4" location="'Dashboard (3)'!A1" display="Go to Dashboard" xr:uid="{00000000-0004-0000-1600-000003000000}"/>
    <hyperlink ref="M5" location="'Dashboard (4)'!A1" display="Go to Dashboard" xr:uid="{00000000-0004-0000-1600-000004000000}"/>
    <hyperlink ref="M6" location="'Dashboard (5)'!A1" display="Go to Dashboard" xr:uid="{00000000-0004-0000-1600-000005000000}"/>
    <hyperlink ref="M7" location="Indicators!A1" display="Go to indicators" xr:uid="{00000000-0004-0000-1600-000006000000}"/>
  </hyperlinks>
  <pageMargins left="0.7" right="0.7" top="0.75" bottom="0.75" header="0.3" footer="0.3"/>
  <pageSetup scale="42" orientation="portrait" r:id="rId1"/>
  <rowBreaks count="2" manualBreakCount="2">
    <brk id="78" max="10" man="1"/>
    <brk id="136" max="10"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6"/>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Information'!D32=0,"-",'Facility Information'!D32)</f>
        <v>-</v>
      </c>
      <c r="E7" s="689"/>
      <c r="F7" s="690"/>
      <c r="G7" s="680" t="s">
        <v>108</v>
      </c>
      <c r="H7" s="680"/>
      <c r="I7" s="680"/>
      <c r="J7" s="681" t="str">
        <f>IF('Facility Information'!J32=0,"-",'Facility Information'!J32)</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Information'!H32=0,"-",'Facility Information'!H32)</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Information'!E32=0,"-",'Facility Information'!E32)</f>
        <v>-</v>
      </c>
      <c r="E9" s="692"/>
      <c r="F9" s="693"/>
      <c r="G9" s="680" t="s">
        <v>109</v>
      </c>
      <c r="H9" s="680"/>
      <c r="I9" s="680"/>
      <c r="J9" s="683" t="str">
        <f>IF('Facility Information'!K32=0,"-",'Facility Information'!K32)</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Information'!G32=0,"-",'Facility Information'!G32)</f>
        <v>-</v>
      </c>
      <c r="E10" s="692"/>
      <c r="F10" s="693"/>
      <c r="G10" s="680" t="s">
        <v>110</v>
      </c>
      <c r="H10" s="680"/>
      <c r="I10" s="680"/>
      <c r="J10" s="683" t="str">
        <f>IF('Facility Information'!L32=0,"-",'Facility Information'!L32)</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Information'!F32=0,"-",'Facility Information'!F32)</f>
        <v>-</v>
      </c>
      <c r="E11" s="717"/>
      <c r="F11" s="718"/>
      <c r="G11" s="710" t="s">
        <v>111</v>
      </c>
      <c r="H11" s="710"/>
      <c r="I11" s="710"/>
      <c r="J11" s="711" t="str">
        <f>IF('Facility Information'!M32=0,"-",'Facility Information'!M32)</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D30:F30">
    <cfRule type="expression" dxfId="107" priority="17">
      <formula>D30="Other_specify"</formula>
    </cfRule>
  </conditionalFormatting>
  <conditionalFormatting sqref="G30:I30">
    <cfRule type="expression" dxfId="106" priority="18">
      <formula>D30="Other_specify"</formula>
    </cfRule>
  </conditionalFormatting>
  <conditionalFormatting sqref="D31:F31">
    <cfRule type="expression" dxfId="105" priority="16">
      <formula>D31="Other_specify"</formula>
    </cfRule>
  </conditionalFormatting>
  <conditionalFormatting sqref="G31:I31">
    <cfRule type="expression" dxfId="104" priority="15">
      <formula>D31="Other_specify"</formula>
    </cfRule>
  </conditionalFormatting>
  <conditionalFormatting sqref="G39:I39">
    <cfRule type="expression" dxfId="103" priority="14">
      <formula>D39="Other_specify"</formula>
    </cfRule>
  </conditionalFormatting>
  <conditionalFormatting sqref="D40:F40">
    <cfRule type="expression" dxfId="102" priority="13">
      <formula>D40="Other_specify"</formula>
    </cfRule>
  </conditionalFormatting>
  <conditionalFormatting sqref="G40:I40">
    <cfRule type="expression" dxfId="101" priority="12">
      <formula>D40="Other_specify"</formula>
    </cfRule>
  </conditionalFormatting>
  <conditionalFormatting sqref="G48:I48">
    <cfRule type="expression" dxfId="100" priority="11">
      <formula>D48="Other_specify"</formula>
    </cfRule>
  </conditionalFormatting>
  <conditionalFormatting sqref="D49:F49">
    <cfRule type="expression" dxfId="99" priority="10">
      <formula>D49="Other_specify"</formula>
    </cfRule>
  </conditionalFormatting>
  <conditionalFormatting sqref="G49:I49">
    <cfRule type="expression" dxfId="98" priority="9">
      <formula>D49="Other_specify"</formula>
    </cfRule>
  </conditionalFormatting>
  <conditionalFormatting sqref="G57:I57">
    <cfRule type="expression" dxfId="97" priority="8">
      <formula>D57="Other_specify"</formula>
    </cfRule>
  </conditionalFormatting>
  <conditionalFormatting sqref="D58:F58">
    <cfRule type="expression" dxfId="96" priority="7">
      <formula>D58="Other_specify"</formula>
    </cfRule>
  </conditionalFormatting>
  <conditionalFormatting sqref="G58:I58">
    <cfRule type="expression" dxfId="95" priority="6">
      <formula>D58="Other_specify"</formula>
    </cfRule>
  </conditionalFormatting>
  <conditionalFormatting sqref="G66:I66">
    <cfRule type="expression" dxfId="94" priority="5">
      <formula>D66="Other_specify"</formula>
    </cfRule>
  </conditionalFormatting>
  <conditionalFormatting sqref="D67:F67">
    <cfRule type="expression" dxfId="93" priority="4">
      <formula>D67="Other_specify"</formula>
    </cfRule>
  </conditionalFormatting>
  <conditionalFormatting sqref="G67:I67">
    <cfRule type="expression" dxfId="92" priority="3">
      <formula>D67="Other_specify"</formula>
    </cfRule>
  </conditionalFormatting>
  <conditionalFormatting sqref="G106:I106">
    <cfRule type="expression" dxfId="91" priority="2">
      <formula>D106="Other_specify"</formula>
    </cfRule>
  </conditionalFormatting>
  <conditionalFormatting sqref="F106">
    <cfRule type="expression" dxfId="90" priority="1">
      <formula>C106="Other_specify"</formula>
    </cfRule>
  </conditionalFormatting>
  <dataValidations count="1">
    <dataValidation type="list" allowBlank="1" showInputMessage="1" showErrorMessage="1" sqref="G17:I17 H20:J26 J112:J123" xr:uid="{00000000-0002-0000-1700-000000000000}">
      <formula1>"Yes, No"</formula1>
    </dataValidation>
  </dataValidations>
  <hyperlinks>
    <hyperlink ref="M1" location="'Facility Information'!A1" display="Go back to facility information tab" xr:uid="{00000000-0004-0000-1700-000000000000}"/>
    <hyperlink ref="M2" location="'Dashboard (1)'!A1" display="Go to Dashboard" xr:uid="{00000000-0004-0000-1700-000001000000}"/>
    <hyperlink ref="M3" location="'Dashboard (2)'!A1" display="Go to Dashboard" xr:uid="{00000000-0004-0000-1700-000002000000}"/>
    <hyperlink ref="M4" location="'Dashboard (3)'!A1" display="Go to Dashboard" xr:uid="{00000000-0004-0000-1700-000003000000}"/>
    <hyperlink ref="M5" location="'Dashboard (4)'!A1" display="Go to Dashboard" xr:uid="{00000000-0004-0000-1700-000004000000}"/>
    <hyperlink ref="M6" location="'Dashboard (5)'!A1" display="Go to Dashboard" xr:uid="{00000000-0004-0000-1700-000005000000}"/>
    <hyperlink ref="M7" location="Indicators!A1" display="Go to indicators" xr:uid="{00000000-0004-0000-1700-000006000000}"/>
  </hyperlinks>
  <pageMargins left="0.7" right="0.7" top="0.75" bottom="0.75" header="0.3" footer="0.3"/>
  <pageSetup scale="42" orientation="portrait" r:id="rId1"/>
  <rowBreaks count="2" manualBreakCount="2">
    <brk id="78" max="10" man="1"/>
    <brk id="136" max="10"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7"/>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Information'!D33=0,"-",'Facility Information'!D33)</f>
        <v>-</v>
      </c>
      <c r="E7" s="689"/>
      <c r="F7" s="690"/>
      <c r="G7" s="680" t="s">
        <v>108</v>
      </c>
      <c r="H7" s="680"/>
      <c r="I7" s="680"/>
      <c r="J7" s="681" t="str">
        <f>IF('Facility Information'!J33=0,"-",'Facility Information'!J33)</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Information'!H33=0,"-",'Facility Information'!H33)</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Information'!E33=0,"-",'Facility Information'!E33)</f>
        <v>-</v>
      </c>
      <c r="E9" s="692"/>
      <c r="F9" s="693"/>
      <c r="G9" s="680" t="s">
        <v>109</v>
      </c>
      <c r="H9" s="680"/>
      <c r="I9" s="680"/>
      <c r="J9" s="683" t="str">
        <f>IF('Facility Information'!K33=0,"-",'Facility Information'!K33)</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Information'!G33=0,"-",'Facility Information'!G33)</f>
        <v>-</v>
      </c>
      <c r="E10" s="692"/>
      <c r="F10" s="693"/>
      <c r="G10" s="680" t="s">
        <v>110</v>
      </c>
      <c r="H10" s="680"/>
      <c r="I10" s="680"/>
      <c r="J10" s="683" t="str">
        <f>IF('Facility Information'!L33=0,"-",'Facility Information'!L33)</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Information'!F33=0,"-",'Facility Information'!F33)</f>
        <v>-</v>
      </c>
      <c r="E11" s="717"/>
      <c r="F11" s="718"/>
      <c r="G11" s="710" t="s">
        <v>111</v>
      </c>
      <c r="H11" s="710"/>
      <c r="I11" s="710"/>
      <c r="J11" s="711" t="str">
        <f>IF('Facility Information'!M33=0,"-",'Facility Information'!M33)</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D30:F30">
    <cfRule type="expression" dxfId="89" priority="17">
      <formula>D30="Other_specify"</formula>
    </cfRule>
  </conditionalFormatting>
  <conditionalFormatting sqref="G30:I30">
    <cfRule type="expression" dxfId="88" priority="18">
      <formula>D30="Other_specify"</formula>
    </cfRule>
  </conditionalFormatting>
  <conditionalFormatting sqref="D31:F31">
    <cfRule type="expression" dxfId="87" priority="16">
      <formula>D31="Other_specify"</formula>
    </cfRule>
  </conditionalFormatting>
  <conditionalFormatting sqref="G31:I31">
    <cfRule type="expression" dxfId="86" priority="15">
      <formula>D31="Other_specify"</formula>
    </cfRule>
  </conditionalFormatting>
  <conditionalFormatting sqref="G39:I39">
    <cfRule type="expression" dxfId="85" priority="14">
      <formula>D39="Other_specify"</formula>
    </cfRule>
  </conditionalFormatting>
  <conditionalFormatting sqref="D40:F40">
    <cfRule type="expression" dxfId="84" priority="13">
      <formula>D40="Other_specify"</formula>
    </cfRule>
  </conditionalFormatting>
  <conditionalFormatting sqref="G40:I40">
    <cfRule type="expression" dxfId="83" priority="12">
      <formula>D40="Other_specify"</formula>
    </cfRule>
  </conditionalFormatting>
  <conditionalFormatting sqref="G48:I48">
    <cfRule type="expression" dxfId="82" priority="11">
      <formula>D48="Other_specify"</formula>
    </cfRule>
  </conditionalFormatting>
  <conditionalFormatting sqref="D49:F49">
    <cfRule type="expression" dxfId="81" priority="10">
      <formula>D49="Other_specify"</formula>
    </cfRule>
  </conditionalFormatting>
  <conditionalFormatting sqref="G49:I49">
    <cfRule type="expression" dxfId="80" priority="9">
      <formula>D49="Other_specify"</formula>
    </cfRule>
  </conditionalFormatting>
  <conditionalFormatting sqref="G57:I57">
    <cfRule type="expression" dxfId="79" priority="8">
      <formula>D57="Other_specify"</formula>
    </cfRule>
  </conditionalFormatting>
  <conditionalFormatting sqref="D58:F58">
    <cfRule type="expression" dxfId="78" priority="7">
      <formula>D58="Other_specify"</formula>
    </cfRule>
  </conditionalFormatting>
  <conditionalFormatting sqref="G58:I58">
    <cfRule type="expression" dxfId="77" priority="6">
      <formula>D58="Other_specify"</formula>
    </cfRule>
  </conditionalFormatting>
  <conditionalFormatting sqref="G66:I66">
    <cfRule type="expression" dxfId="76" priority="5">
      <formula>D66="Other_specify"</formula>
    </cfRule>
  </conditionalFormatting>
  <conditionalFormatting sqref="D67:F67">
    <cfRule type="expression" dxfId="75" priority="4">
      <formula>D67="Other_specify"</formula>
    </cfRule>
  </conditionalFormatting>
  <conditionalFormatting sqref="G67:I67">
    <cfRule type="expression" dxfId="74" priority="3">
      <formula>D67="Other_specify"</formula>
    </cfRule>
  </conditionalFormatting>
  <conditionalFormatting sqref="G106:I106">
    <cfRule type="expression" dxfId="73" priority="2">
      <formula>D106="Other_specify"</formula>
    </cfRule>
  </conditionalFormatting>
  <conditionalFormatting sqref="F106">
    <cfRule type="expression" dxfId="72" priority="1">
      <formula>C106="Other_specify"</formula>
    </cfRule>
  </conditionalFormatting>
  <dataValidations count="1">
    <dataValidation type="list" allowBlank="1" showInputMessage="1" showErrorMessage="1" sqref="G17:I17 H20:J26 J112:J123" xr:uid="{00000000-0002-0000-1800-000000000000}">
      <formula1>"Yes, No"</formula1>
    </dataValidation>
  </dataValidations>
  <hyperlinks>
    <hyperlink ref="M1" location="'Facility Information'!A1" display="Go back to facility information tab" xr:uid="{00000000-0004-0000-1800-000000000000}"/>
    <hyperlink ref="M2" location="'Dashboard (1)'!A1" display="Go to Dashboard" xr:uid="{00000000-0004-0000-1800-000001000000}"/>
    <hyperlink ref="M3" location="'Dashboard (2)'!A1" display="Go to Dashboard" xr:uid="{00000000-0004-0000-1800-000002000000}"/>
    <hyperlink ref="M4" location="'Dashboard (3)'!A1" display="Go to Dashboard" xr:uid="{00000000-0004-0000-1800-000003000000}"/>
    <hyperlink ref="M5" location="'Dashboard (4)'!A1" display="Go to Dashboard" xr:uid="{00000000-0004-0000-1800-000004000000}"/>
    <hyperlink ref="M6" location="'Dashboard (5)'!A1" display="Go to Dashboard" xr:uid="{00000000-0004-0000-1800-000005000000}"/>
    <hyperlink ref="M7" location="Indicators!A1" display="Go to indicators" xr:uid="{00000000-0004-0000-1800-000006000000}"/>
  </hyperlinks>
  <pageMargins left="0.7" right="0.7" top="0.75" bottom="0.75" header="0.3" footer="0.3"/>
  <pageSetup scale="42" orientation="portrait" r:id="rId1"/>
  <rowBreaks count="2" manualBreakCount="2">
    <brk id="78" max="10" man="1"/>
    <brk id="136" max="10"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8"/>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Information'!D34=0,"-",'Facility Information'!D34)</f>
        <v>-</v>
      </c>
      <c r="E7" s="689"/>
      <c r="F7" s="690"/>
      <c r="G7" s="680" t="s">
        <v>108</v>
      </c>
      <c r="H7" s="680"/>
      <c r="I7" s="680"/>
      <c r="J7" s="681" t="str">
        <f>IF('Facility Information'!J34=0,"-",'Facility Information'!J34)</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Information'!H34=0,"-",'Facility Information'!H34)</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Information'!E34=0,"-",'Facility Information'!E34)</f>
        <v>-</v>
      </c>
      <c r="E9" s="692"/>
      <c r="F9" s="693"/>
      <c r="G9" s="680" t="s">
        <v>109</v>
      </c>
      <c r="H9" s="680"/>
      <c r="I9" s="680"/>
      <c r="J9" s="683" t="str">
        <f>IF('Facility Information'!K34=0,"-",'Facility Information'!K34)</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Information'!G34=0,"-",'Facility Information'!G34)</f>
        <v>-</v>
      </c>
      <c r="E10" s="692"/>
      <c r="F10" s="693"/>
      <c r="G10" s="680" t="s">
        <v>110</v>
      </c>
      <c r="H10" s="680"/>
      <c r="I10" s="680"/>
      <c r="J10" s="683" t="str">
        <f>IF('Facility Information'!L34=0,"-",'Facility Information'!L34)</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Information'!F34=0,"-",'Facility Information'!F34)</f>
        <v>-</v>
      </c>
      <c r="E11" s="717"/>
      <c r="F11" s="718"/>
      <c r="G11" s="710" t="s">
        <v>111</v>
      </c>
      <c r="H11" s="710"/>
      <c r="I11" s="710"/>
      <c r="J11" s="711" t="str">
        <f>IF('Facility Information'!M34=0,"-",'Facility Information'!M34)</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D30:F30">
    <cfRule type="expression" dxfId="71" priority="17">
      <formula>D30="Other_specify"</formula>
    </cfRule>
  </conditionalFormatting>
  <conditionalFormatting sqref="G30:I30">
    <cfRule type="expression" dxfId="70" priority="18">
      <formula>D30="Other_specify"</formula>
    </cfRule>
  </conditionalFormatting>
  <conditionalFormatting sqref="D31:F31">
    <cfRule type="expression" dxfId="69" priority="16">
      <formula>D31="Other_specify"</formula>
    </cfRule>
  </conditionalFormatting>
  <conditionalFormatting sqref="G31:I31">
    <cfRule type="expression" dxfId="68" priority="15">
      <formula>D31="Other_specify"</formula>
    </cfRule>
  </conditionalFormatting>
  <conditionalFormatting sqref="G39:I39">
    <cfRule type="expression" dxfId="67" priority="14">
      <formula>D39="Other_specify"</formula>
    </cfRule>
  </conditionalFormatting>
  <conditionalFormatting sqref="D40:F40">
    <cfRule type="expression" dxfId="66" priority="13">
      <formula>D40="Other_specify"</formula>
    </cfRule>
  </conditionalFormatting>
  <conditionalFormatting sqref="G40:I40">
    <cfRule type="expression" dxfId="65" priority="12">
      <formula>D40="Other_specify"</formula>
    </cfRule>
  </conditionalFormatting>
  <conditionalFormatting sqref="G48:I48">
    <cfRule type="expression" dxfId="64" priority="11">
      <formula>D48="Other_specify"</formula>
    </cfRule>
  </conditionalFormatting>
  <conditionalFormatting sqref="D49:F49">
    <cfRule type="expression" dxfId="63" priority="10">
      <formula>D49="Other_specify"</formula>
    </cfRule>
  </conditionalFormatting>
  <conditionalFormatting sqref="G49:I49">
    <cfRule type="expression" dxfId="62" priority="9">
      <formula>D49="Other_specify"</formula>
    </cfRule>
  </conditionalFormatting>
  <conditionalFormatting sqref="G57:I57">
    <cfRule type="expression" dxfId="61" priority="8">
      <formula>D57="Other_specify"</formula>
    </cfRule>
  </conditionalFormatting>
  <conditionalFormatting sqref="D58:F58">
    <cfRule type="expression" dxfId="60" priority="7">
      <formula>D58="Other_specify"</formula>
    </cfRule>
  </conditionalFormatting>
  <conditionalFormatting sqref="G58:I58">
    <cfRule type="expression" dxfId="59" priority="6">
      <formula>D58="Other_specify"</formula>
    </cfRule>
  </conditionalFormatting>
  <conditionalFormatting sqref="G66:I66">
    <cfRule type="expression" dxfId="58" priority="5">
      <formula>D66="Other_specify"</formula>
    </cfRule>
  </conditionalFormatting>
  <conditionalFormatting sqref="D67:F67">
    <cfRule type="expression" dxfId="57" priority="4">
      <formula>D67="Other_specify"</formula>
    </cfRule>
  </conditionalFormatting>
  <conditionalFormatting sqref="G67:I67">
    <cfRule type="expression" dxfId="56" priority="3">
      <formula>D67="Other_specify"</formula>
    </cfRule>
  </conditionalFormatting>
  <conditionalFormatting sqref="G106:I106">
    <cfRule type="expression" dxfId="55" priority="2">
      <formula>D106="Other_specify"</formula>
    </cfRule>
  </conditionalFormatting>
  <conditionalFormatting sqref="F106">
    <cfRule type="expression" dxfId="54" priority="1">
      <formula>C106="Other_specify"</formula>
    </cfRule>
  </conditionalFormatting>
  <dataValidations count="1">
    <dataValidation type="list" allowBlank="1" showInputMessage="1" showErrorMessage="1" sqref="G17:I17 H20:J26 J112:J123" xr:uid="{00000000-0002-0000-1900-000000000000}">
      <formula1>"Yes, No"</formula1>
    </dataValidation>
  </dataValidations>
  <hyperlinks>
    <hyperlink ref="M1" location="'Facility Information'!A1" display="Go back to facility information tab" xr:uid="{00000000-0004-0000-1900-000000000000}"/>
    <hyperlink ref="M2" location="'Dashboard (1)'!A1" display="Go to Dashboard" xr:uid="{00000000-0004-0000-1900-000001000000}"/>
    <hyperlink ref="M3" location="'Dashboard (2)'!A1" display="Go to Dashboard" xr:uid="{00000000-0004-0000-1900-000002000000}"/>
    <hyperlink ref="M4" location="'Dashboard (3)'!A1" display="Go to Dashboard" xr:uid="{00000000-0004-0000-1900-000003000000}"/>
    <hyperlink ref="M5" location="'Dashboard (4)'!A1" display="Go to Dashboard" xr:uid="{00000000-0004-0000-1900-000004000000}"/>
    <hyperlink ref="M6" location="'Dashboard (5)'!A1" display="Go to Dashboard" xr:uid="{00000000-0004-0000-1900-000005000000}"/>
    <hyperlink ref="M7" location="Indicators!A1" display="Go to indicators" xr:uid="{00000000-0004-0000-1900-000006000000}"/>
  </hyperlinks>
  <pageMargins left="0.7" right="0.7" top="0.75" bottom="0.75" header="0.3" footer="0.3"/>
  <pageSetup scale="42" orientation="portrait" r:id="rId1"/>
  <rowBreaks count="2" manualBreakCount="2">
    <brk id="78" max="10" man="1"/>
    <brk id="136" max="10"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9"/>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Information'!D35=0,"-",'Facility Information'!D35)</f>
        <v>-</v>
      </c>
      <c r="E7" s="689"/>
      <c r="F7" s="690"/>
      <c r="G7" s="680" t="s">
        <v>108</v>
      </c>
      <c r="H7" s="680"/>
      <c r="I7" s="680"/>
      <c r="J7" s="681" t="str">
        <f>IF('Facility Information'!J35=0,"-",'Facility Information'!J35)</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Information'!H35=0,"-",'Facility Information'!H35)</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Information'!E35=0,"-",'Facility Information'!E35)</f>
        <v>-</v>
      </c>
      <c r="E9" s="692"/>
      <c r="F9" s="693"/>
      <c r="G9" s="680" t="s">
        <v>109</v>
      </c>
      <c r="H9" s="680"/>
      <c r="I9" s="680"/>
      <c r="J9" s="683" t="str">
        <f>IF('Facility Information'!K35=0,"-",'Facility Information'!K35)</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Information'!G35=0,"-",'Facility Information'!G35)</f>
        <v>-</v>
      </c>
      <c r="E10" s="692"/>
      <c r="F10" s="693"/>
      <c r="G10" s="680" t="s">
        <v>110</v>
      </c>
      <c r="H10" s="680"/>
      <c r="I10" s="680"/>
      <c r="J10" s="683" t="str">
        <f>IF('Facility Information'!L35=0,"-",'Facility Information'!L35)</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Information'!F35=0,"-",'Facility Information'!F35)</f>
        <v>-</v>
      </c>
      <c r="E11" s="717"/>
      <c r="F11" s="718"/>
      <c r="G11" s="710" t="s">
        <v>111</v>
      </c>
      <c r="H11" s="710"/>
      <c r="I11" s="710"/>
      <c r="J11" s="711" t="str">
        <f>IF('Facility Information'!M35=0,"-",'Facility Information'!M35)</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D30:F30">
    <cfRule type="expression" dxfId="53" priority="17">
      <formula>D30="Other_specify"</formula>
    </cfRule>
  </conditionalFormatting>
  <conditionalFormatting sqref="G30:I30">
    <cfRule type="expression" dxfId="52" priority="18">
      <formula>D30="Other_specify"</formula>
    </cfRule>
  </conditionalFormatting>
  <conditionalFormatting sqref="D31:F31">
    <cfRule type="expression" dxfId="51" priority="16">
      <formula>D31="Other_specify"</formula>
    </cfRule>
  </conditionalFormatting>
  <conditionalFormatting sqref="G31:I31">
    <cfRule type="expression" dxfId="50" priority="15">
      <formula>D31="Other_specify"</formula>
    </cfRule>
  </conditionalFormatting>
  <conditionalFormatting sqref="G39:I39">
    <cfRule type="expression" dxfId="49" priority="14">
      <formula>D39="Other_specify"</formula>
    </cfRule>
  </conditionalFormatting>
  <conditionalFormatting sqref="D40:F40">
    <cfRule type="expression" dxfId="48" priority="13">
      <formula>D40="Other_specify"</formula>
    </cfRule>
  </conditionalFormatting>
  <conditionalFormatting sqref="G40:I40">
    <cfRule type="expression" dxfId="47" priority="12">
      <formula>D40="Other_specify"</formula>
    </cfRule>
  </conditionalFormatting>
  <conditionalFormatting sqref="G48:I48">
    <cfRule type="expression" dxfId="46" priority="11">
      <formula>D48="Other_specify"</formula>
    </cfRule>
  </conditionalFormatting>
  <conditionalFormatting sqref="D49:F49">
    <cfRule type="expression" dxfId="45" priority="10">
      <formula>D49="Other_specify"</formula>
    </cfRule>
  </conditionalFormatting>
  <conditionalFormatting sqref="G49:I49">
    <cfRule type="expression" dxfId="44" priority="9">
      <formula>D49="Other_specify"</formula>
    </cfRule>
  </conditionalFormatting>
  <conditionalFormatting sqref="G57:I57">
    <cfRule type="expression" dxfId="43" priority="8">
      <formula>D57="Other_specify"</formula>
    </cfRule>
  </conditionalFormatting>
  <conditionalFormatting sqref="D58:F58">
    <cfRule type="expression" dxfId="42" priority="7">
      <formula>D58="Other_specify"</formula>
    </cfRule>
  </conditionalFormatting>
  <conditionalFormatting sqref="G58:I58">
    <cfRule type="expression" dxfId="41" priority="6">
      <formula>D58="Other_specify"</formula>
    </cfRule>
  </conditionalFormatting>
  <conditionalFormatting sqref="G66:I66">
    <cfRule type="expression" dxfId="40" priority="5">
      <formula>D66="Other_specify"</formula>
    </cfRule>
  </conditionalFormatting>
  <conditionalFormatting sqref="D67:F67">
    <cfRule type="expression" dxfId="39" priority="4">
      <formula>D67="Other_specify"</formula>
    </cfRule>
  </conditionalFormatting>
  <conditionalFormatting sqref="G67:I67">
    <cfRule type="expression" dxfId="38" priority="3">
      <formula>D67="Other_specify"</formula>
    </cfRule>
  </conditionalFormatting>
  <conditionalFormatting sqref="G106:I106">
    <cfRule type="expression" dxfId="37" priority="2">
      <formula>D106="Other_specify"</formula>
    </cfRule>
  </conditionalFormatting>
  <conditionalFormatting sqref="F106">
    <cfRule type="expression" dxfId="36" priority="1">
      <formula>C106="Other_specify"</formula>
    </cfRule>
  </conditionalFormatting>
  <dataValidations count="1">
    <dataValidation type="list" allowBlank="1" showInputMessage="1" showErrorMessage="1" sqref="G17:I17 H20:J26 J112:J123" xr:uid="{00000000-0002-0000-1A00-000000000000}">
      <formula1>"Yes, No"</formula1>
    </dataValidation>
  </dataValidations>
  <hyperlinks>
    <hyperlink ref="M1" location="'Facility Information'!A1" display="Go back to facility information tab" xr:uid="{00000000-0004-0000-1A00-000000000000}"/>
    <hyperlink ref="M2" location="'Dashboard (1)'!A1" display="Go to Dashboard" xr:uid="{00000000-0004-0000-1A00-000001000000}"/>
    <hyperlink ref="M3" location="'Dashboard (2)'!A1" display="Go to Dashboard" xr:uid="{00000000-0004-0000-1A00-000002000000}"/>
    <hyperlink ref="M4" location="'Dashboard (3)'!A1" display="Go to Dashboard" xr:uid="{00000000-0004-0000-1A00-000003000000}"/>
    <hyperlink ref="M5" location="'Dashboard (4)'!A1" display="Go to Dashboard" xr:uid="{00000000-0004-0000-1A00-000004000000}"/>
    <hyperlink ref="M6" location="'Dashboard (5)'!A1" display="Go to Dashboard" xr:uid="{00000000-0004-0000-1A00-000005000000}"/>
    <hyperlink ref="M7" location="Indicators!A1" display="Go to indicators" xr:uid="{00000000-0004-0000-1A00-000006000000}"/>
  </hyperlinks>
  <pageMargins left="0.7" right="0.7" top="0.75" bottom="0.75" header="0.3" footer="0.3"/>
  <pageSetup scale="42" orientation="portrait" r:id="rId1"/>
  <rowBreaks count="2" manualBreakCount="2">
    <brk id="78" max="10" man="1"/>
    <brk id="136" max="10"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0"/>
  <dimension ref="A1:BN288"/>
  <sheetViews>
    <sheetView view="pageBreakPreview"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Information'!D36=0,"-",'Facility Information'!D36)</f>
        <v>-</v>
      </c>
      <c r="E7" s="689"/>
      <c r="F7" s="690"/>
      <c r="G7" s="680" t="s">
        <v>108</v>
      </c>
      <c r="H7" s="680"/>
      <c r="I7" s="680"/>
      <c r="J7" s="681" t="str">
        <f>IF('Facility Information'!J36=0,"-",'Facility Information'!J36)</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Information'!H36=0,"-",'Facility Information'!H36)</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Information'!E36=0,"-",'Facility Information'!E36)</f>
        <v>-</v>
      </c>
      <c r="E9" s="692"/>
      <c r="F9" s="693"/>
      <c r="G9" s="680" t="s">
        <v>109</v>
      </c>
      <c r="H9" s="680"/>
      <c r="I9" s="680"/>
      <c r="J9" s="683" t="str">
        <f>IF('Facility Information'!K36=0,"-",'Facility Information'!K36)</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Information'!G36=0,"-",'Facility Information'!G36)</f>
        <v>-</v>
      </c>
      <c r="E10" s="692"/>
      <c r="F10" s="693"/>
      <c r="G10" s="680" t="s">
        <v>110</v>
      </c>
      <c r="H10" s="680"/>
      <c r="I10" s="680"/>
      <c r="J10" s="683" t="str">
        <f>IF('Facility Information'!L36=0,"-",'Facility Information'!L36)</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Information'!F36=0,"-",'Facility Information'!F36)</f>
        <v>-</v>
      </c>
      <c r="E11" s="717"/>
      <c r="F11" s="718"/>
      <c r="G11" s="710" t="s">
        <v>111</v>
      </c>
      <c r="H11" s="710"/>
      <c r="I11" s="710"/>
      <c r="J11" s="711" t="str">
        <f>IF('Facility Information'!M36=0,"-",'Facility Information'!M36)</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656" t="s">
        <v>820</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613" t="str">
        <f>"quality target: &gt;="&amp;TEXT(100%-Indicators!$V$13,"0%")&amp;", &lt;="&amp;TEXT(100%+Indicators!$V$13,"0%")</f>
        <v>quality target: &gt;=75%, &lt;=125%</v>
      </c>
      <c r="H33" s="614"/>
      <c r="I33" s="615"/>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613" t="str">
        <f>"quality target: &gt;="&amp;TEXT(100%-Indicators!$V$16,"0%")&amp;", &lt;="&amp;TEXT(100%+Indicators!$V$16,"0%")</f>
        <v>quality target: &gt;=90%, &lt;=110%</v>
      </c>
      <c r="H42" s="614"/>
      <c r="I42" s="615"/>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613" t="str">
        <f>"quality target: &gt;="&amp;TEXT(100%-Indicators!$V$19,"0%")&amp;", &lt;="&amp;TEXT(100%+Indicators!$V$19,"0%")</f>
        <v>quality target: &gt;=85%, &lt;=115%</v>
      </c>
      <c r="H51" s="614"/>
      <c r="I51" s="615"/>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613" t="str">
        <f>"quality target: &gt;="&amp;TEXT(100%-Indicators!$V$22,"0%")&amp;", &lt;="&amp;TEXT(100%+Indicators!$V$22,"0%")</f>
        <v>quality target: &gt;=80%, &lt;=120%</v>
      </c>
      <c r="H60" s="614"/>
      <c r="I60" s="615"/>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613" t="str">
        <f>"quality target: &gt;="&amp;TEXT(100%-Indicators!$V$25,"0%")&amp;", &lt;="&amp;TEXT(100%+Indicators!$V$25,"0%")</f>
        <v>quality target: &gt;=75%, &lt;=125%</v>
      </c>
      <c r="H69" s="614"/>
      <c r="I69" s="615"/>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D30:F30">
    <cfRule type="expression" dxfId="35" priority="17">
      <formula>D30="Other_specify"</formula>
    </cfRule>
  </conditionalFormatting>
  <conditionalFormatting sqref="G30:I30">
    <cfRule type="expression" dxfId="34" priority="18">
      <formula>D30="Other_specify"</formula>
    </cfRule>
  </conditionalFormatting>
  <conditionalFormatting sqref="D31:F31">
    <cfRule type="expression" dxfId="33" priority="16">
      <formula>D31="Other_specify"</formula>
    </cfRule>
  </conditionalFormatting>
  <conditionalFormatting sqref="G31:I31">
    <cfRule type="expression" dxfId="32" priority="15">
      <formula>D31="Other_specify"</formula>
    </cfRule>
  </conditionalFormatting>
  <conditionalFormatting sqref="G39:I39">
    <cfRule type="expression" dxfId="31" priority="14">
      <formula>D39="Other_specify"</formula>
    </cfRule>
  </conditionalFormatting>
  <conditionalFormatting sqref="D40:F40">
    <cfRule type="expression" dxfId="30" priority="13">
      <formula>D40="Other_specify"</formula>
    </cfRule>
  </conditionalFormatting>
  <conditionalFormatting sqref="G40:I40">
    <cfRule type="expression" dxfId="29" priority="12">
      <formula>D40="Other_specify"</formula>
    </cfRule>
  </conditionalFormatting>
  <conditionalFormatting sqref="G48:I48">
    <cfRule type="expression" dxfId="28" priority="11">
      <formula>D48="Other_specify"</formula>
    </cfRule>
  </conditionalFormatting>
  <conditionalFormatting sqref="D49:F49">
    <cfRule type="expression" dxfId="27" priority="10">
      <formula>D49="Other_specify"</formula>
    </cfRule>
  </conditionalFormatting>
  <conditionalFormatting sqref="G49:I49">
    <cfRule type="expression" dxfId="26" priority="9">
      <formula>D49="Other_specify"</formula>
    </cfRule>
  </conditionalFormatting>
  <conditionalFormatting sqref="G57:I57">
    <cfRule type="expression" dxfId="25" priority="8">
      <formula>D57="Other_specify"</formula>
    </cfRule>
  </conditionalFormatting>
  <conditionalFormatting sqref="D58:F58">
    <cfRule type="expression" dxfId="24" priority="7">
      <formula>D58="Other_specify"</formula>
    </cfRule>
  </conditionalFormatting>
  <conditionalFormatting sqref="G58:I58">
    <cfRule type="expression" dxfId="23" priority="6">
      <formula>D58="Other_specify"</formula>
    </cfRule>
  </conditionalFormatting>
  <conditionalFormatting sqref="G66:I66">
    <cfRule type="expression" dxfId="22" priority="5">
      <formula>D66="Other_specify"</formula>
    </cfRule>
  </conditionalFormatting>
  <conditionalFormatting sqref="D67:F67">
    <cfRule type="expression" dxfId="21" priority="4">
      <formula>D67="Other_specify"</formula>
    </cfRule>
  </conditionalFormatting>
  <conditionalFormatting sqref="G67:I67">
    <cfRule type="expression" dxfId="20" priority="3">
      <formula>D67="Other_specify"</formula>
    </cfRule>
  </conditionalFormatting>
  <conditionalFormatting sqref="G106:I106">
    <cfRule type="expression" dxfId="19" priority="2">
      <formula>D106="Other_specify"</formula>
    </cfRule>
  </conditionalFormatting>
  <conditionalFormatting sqref="F106">
    <cfRule type="expression" dxfId="18" priority="1">
      <formula>C106="Other_specify"</formula>
    </cfRule>
  </conditionalFormatting>
  <dataValidations count="1">
    <dataValidation type="list" allowBlank="1" showInputMessage="1" showErrorMessage="1" sqref="G17:I17 H20:J26 J112:J123" xr:uid="{00000000-0002-0000-1B00-000000000000}">
      <formula1>"Yes, No"</formula1>
    </dataValidation>
  </dataValidations>
  <hyperlinks>
    <hyperlink ref="M1" location="'Facility Information'!A1" display="Go back to facility information tab" xr:uid="{00000000-0004-0000-1B00-000000000000}"/>
    <hyperlink ref="M2" location="'Dashboard (1)'!A1" display="Go to Dashboard" xr:uid="{00000000-0004-0000-1B00-000001000000}"/>
    <hyperlink ref="M3" location="'Dashboard (2)'!A1" display="Go to Dashboard" xr:uid="{00000000-0004-0000-1B00-000002000000}"/>
    <hyperlink ref="M4" location="'Dashboard (3)'!A1" display="Go to Dashboard" xr:uid="{00000000-0004-0000-1B00-000003000000}"/>
    <hyperlink ref="M5" location="'Dashboard (4)'!A1" display="Go to Dashboard" xr:uid="{00000000-0004-0000-1B00-000004000000}"/>
    <hyperlink ref="M6" location="'Dashboard (5)'!A1" display="Go to Dashboard" xr:uid="{00000000-0004-0000-1B00-000005000000}"/>
    <hyperlink ref="M7" location="Indicators!A1" display="Go to indicators" xr:uid="{00000000-0004-0000-1B00-000006000000}"/>
  </hyperlinks>
  <pageMargins left="0.7" right="0.7" top="0.75" bottom="0.75" header="0.3" footer="0.3"/>
  <pageSetup scale="42" orientation="portrait" r:id="rId1"/>
  <rowBreaks count="2" manualBreakCount="2">
    <brk id="78" max="10" man="1"/>
    <brk id="136" max="10"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1"/>
  <dimension ref="A1:BN288"/>
  <sheetViews>
    <sheetView view="pageBreakPreview" topLeftCell="A120" zoomScale="60" zoomScaleNormal="55" workbookViewId="0">
      <selection activeCell="A118" sqref="A118"/>
    </sheetView>
  </sheetViews>
  <sheetFormatPr defaultColWidth="8.77734375" defaultRowHeight="14.4" x14ac:dyDescent="0.3"/>
  <cols>
    <col min="1" max="1" width="5.21875" customWidth="1"/>
    <col min="2" max="2" width="13" customWidth="1"/>
    <col min="3" max="3" width="28.77734375" customWidth="1"/>
    <col min="4" max="4" width="13.44140625" customWidth="1"/>
    <col min="5" max="5" width="12.21875" customWidth="1"/>
    <col min="6" max="6" width="22.44140625" customWidth="1"/>
    <col min="7" max="10" width="12.44140625" customWidth="1"/>
    <col min="11" max="11" width="45.44140625" customWidth="1"/>
    <col min="40" max="40" width="8.77734375" customWidth="1"/>
    <col min="41" max="41" width="32.44140625" customWidth="1"/>
    <col min="42" max="43" width="13.77734375" customWidth="1"/>
    <col min="44" max="54" width="8.77734375" customWidth="1"/>
    <col min="55" max="55" width="5.77734375" customWidth="1"/>
    <col min="56" max="66" width="8.77734375" customWidth="1"/>
  </cols>
  <sheetData>
    <row r="1" spans="1:66" ht="28.05" customHeight="1" thickBot="1" x14ac:dyDescent="0.45">
      <c r="A1" s="672" t="s">
        <v>814</v>
      </c>
      <c r="B1" s="673"/>
      <c r="C1" s="673"/>
      <c r="D1" s="673"/>
      <c r="E1" s="673"/>
      <c r="F1" s="673"/>
      <c r="G1" s="673"/>
      <c r="H1" s="674" t="s">
        <v>816</v>
      </c>
      <c r="I1" s="675"/>
      <c r="J1" s="675"/>
      <c r="K1" s="676"/>
      <c r="L1" s="20"/>
      <c r="M1" s="55" t="s">
        <v>128</v>
      </c>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66" ht="28.05" hidden="1" customHeight="1" thickBot="1" x14ac:dyDescent="0.4">
      <c r="A2" s="677" t="s">
        <v>264</v>
      </c>
      <c r="B2" s="678"/>
      <c r="C2" s="678"/>
      <c r="D2" s="678"/>
      <c r="E2" s="678"/>
      <c r="F2" s="678"/>
      <c r="G2" s="678"/>
      <c r="H2" s="678"/>
      <c r="I2" s="678"/>
      <c r="J2" s="678"/>
      <c r="K2" s="679"/>
      <c r="L2" s="20"/>
      <c r="M2" s="55" t="s">
        <v>129</v>
      </c>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66" ht="28.05" hidden="1" customHeight="1" thickBot="1" x14ac:dyDescent="0.4">
      <c r="A3" s="677" t="s">
        <v>264</v>
      </c>
      <c r="B3" s="678"/>
      <c r="C3" s="678"/>
      <c r="D3" s="678"/>
      <c r="E3" s="678"/>
      <c r="F3" s="678"/>
      <c r="G3" s="678"/>
      <c r="H3" s="678"/>
      <c r="I3" s="678"/>
      <c r="J3" s="678"/>
      <c r="K3" s="679"/>
      <c r="L3" s="20"/>
      <c r="M3" s="55" t="s">
        <v>129</v>
      </c>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66" ht="28.05" customHeight="1" thickBot="1" x14ac:dyDescent="0.4">
      <c r="A4" s="677" t="s">
        <v>264</v>
      </c>
      <c r="B4" s="678"/>
      <c r="C4" s="678"/>
      <c r="D4" s="678"/>
      <c r="E4" s="678"/>
      <c r="F4" s="678"/>
      <c r="G4" s="678"/>
      <c r="H4" s="678"/>
      <c r="I4" s="678"/>
      <c r="J4" s="678"/>
      <c r="K4" s="679"/>
      <c r="L4" s="20"/>
      <c r="M4" s="55" t="s">
        <v>129</v>
      </c>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66" ht="28.05" hidden="1" customHeight="1" thickBot="1" x14ac:dyDescent="0.4">
      <c r="A5" s="677" t="s">
        <v>264</v>
      </c>
      <c r="B5" s="678"/>
      <c r="C5" s="678"/>
      <c r="D5" s="678"/>
      <c r="E5" s="678"/>
      <c r="F5" s="678"/>
      <c r="G5" s="678"/>
      <c r="H5" s="678"/>
      <c r="I5" s="678"/>
      <c r="J5" s="678"/>
      <c r="K5" s="679"/>
      <c r="L5" s="20"/>
      <c r="M5" s="55" t="s">
        <v>129</v>
      </c>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66" ht="28.05" hidden="1" customHeight="1" thickBot="1" x14ac:dyDescent="0.4">
      <c r="A6" s="677" t="s">
        <v>815</v>
      </c>
      <c r="B6" s="678"/>
      <c r="C6" s="678"/>
      <c r="D6" s="678"/>
      <c r="E6" s="678"/>
      <c r="F6" s="678"/>
      <c r="G6" s="678"/>
      <c r="H6" s="678"/>
      <c r="I6" s="678"/>
      <c r="J6" s="678"/>
      <c r="K6" s="679"/>
      <c r="L6" s="20"/>
      <c r="M6" s="55" t="s">
        <v>129</v>
      </c>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66" ht="25.05" customHeight="1" x14ac:dyDescent="0.3">
      <c r="A7" s="685" t="s">
        <v>106</v>
      </c>
      <c r="B7" s="686"/>
      <c r="C7" s="687"/>
      <c r="D7" s="688" t="str">
        <f>IF('Facility Information'!D37=0,"-",'Facility Information'!D37)</f>
        <v>-</v>
      </c>
      <c r="E7" s="689"/>
      <c r="F7" s="690"/>
      <c r="G7" s="680" t="s">
        <v>108</v>
      </c>
      <c r="H7" s="680"/>
      <c r="I7" s="680"/>
      <c r="J7" s="681" t="str">
        <f>IF('Facility Information'!J37=0,"-",'Facility Information'!J37)</f>
        <v>-</v>
      </c>
      <c r="K7" s="682"/>
      <c r="L7" s="20"/>
      <c r="M7" s="55" t="s">
        <v>132</v>
      </c>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66" s="1" customFormat="1" ht="25.05" customHeight="1" x14ac:dyDescent="0.3">
      <c r="A8" s="685" t="s">
        <v>112</v>
      </c>
      <c r="B8" s="686"/>
      <c r="C8" s="687"/>
      <c r="D8" s="691" t="str">
        <f>IF('Facility Information'!H37=0,"-",'Facility Information'!H37)</f>
        <v>-</v>
      </c>
      <c r="E8" s="692"/>
      <c r="F8" s="693"/>
      <c r="G8" s="680" t="s">
        <v>105</v>
      </c>
      <c r="H8" s="680"/>
      <c r="I8" s="680"/>
      <c r="J8" s="683" t="str">
        <f>IF(ISERROR(TEXT(EDATE(J7,-3),"mmm-yy")&amp;",  "&amp;TEXT(EDATE(J7,-2),"mmm-yy")&amp;",  "&amp;TEXT(EDATE(J7,-1),"mmm-yy")),"-",TEXT(EDATE(J7,-3),"mmm-yy")&amp;",  "&amp;TEXT(EDATE(J7,-2),"mmm-yy")&amp;",  "&amp;TEXT(EDATE(J7,-1),"mmm-yy"))</f>
        <v>-</v>
      </c>
      <c r="K8" s="684"/>
      <c r="L8" s="21"/>
      <c r="M8" s="21"/>
      <c r="N8" s="22"/>
      <c r="O8" s="22"/>
      <c r="P8" s="22"/>
      <c r="Q8" s="22"/>
      <c r="R8" s="22"/>
      <c r="S8" s="22"/>
      <c r="T8" s="22"/>
      <c r="U8" s="22"/>
      <c r="V8" s="22"/>
      <c r="W8" s="22"/>
      <c r="X8" s="22"/>
      <c r="Y8" s="22"/>
      <c r="Z8" s="22"/>
      <c r="AA8" s="22"/>
      <c r="AB8" s="22"/>
      <c r="AC8" s="22"/>
      <c r="AD8" s="22"/>
      <c r="AE8" s="22"/>
      <c r="AF8" s="22"/>
      <c r="AG8" s="22"/>
      <c r="AH8" s="22"/>
      <c r="AI8" s="22"/>
      <c r="AJ8" s="22"/>
      <c r="AK8" s="22"/>
      <c r="AL8" s="22"/>
      <c r="AM8" s="22"/>
    </row>
    <row r="9" spans="1:66" ht="25.05" customHeight="1" x14ac:dyDescent="0.3">
      <c r="A9" s="685" t="s">
        <v>107</v>
      </c>
      <c r="B9" s="686"/>
      <c r="C9" s="687"/>
      <c r="D9" s="691" t="str">
        <f>IF('Facility Information'!E37=0,"-",'Facility Information'!E37)</f>
        <v>-</v>
      </c>
      <c r="E9" s="692"/>
      <c r="F9" s="693"/>
      <c r="G9" s="680" t="s">
        <v>109</v>
      </c>
      <c r="H9" s="680"/>
      <c r="I9" s="680"/>
      <c r="J9" s="683" t="str">
        <f>IF('Facility Information'!K37=0,"-",'Facility Information'!K37)</f>
        <v>-</v>
      </c>
      <c r="K9" s="684"/>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O9" t="s">
        <v>287</v>
      </c>
      <c r="AZ9" t="str">
        <f>"Reasons for discrepancy, by indicator"</f>
        <v>Reasons for discrepancy, by indicator</v>
      </c>
    </row>
    <row r="10" spans="1:66" ht="25.05" customHeight="1" x14ac:dyDescent="0.3">
      <c r="A10" s="685" t="s">
        <v>265</v>
      </c>
      <c r="B10" s="686"/>
      <c r="C10" s="687"/>
      <c r="D10" s="691" t="str">
        <f>IF('Facility Information'!G37=0,"-",'Facility Information'!G37)</f>
        <v>-</v>
      </c>
      <c r="E10" s="692"/>
      <c r="F10" s="693"/>
      <c r="G10" s="680" t="s">
        <v>110</v>
      </c>
      <c r="H10" s="680"/>
      <c r="I10" s="680"/>
      <c r="J10" s="683" t="str">
        <f>IF('Facility Information'!L37=0,"-",'Facility Information'!L37)</f>
        <v>-</v>
      </c>
      <c r="K10" s="684"/>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t="s">
        <v>277</v>
      </c>
      <c r="AR10" t="s">
        <v>284</v>
      </c>
      <c r="AZ10" t="s">
        <v>190</v>
      </c>
      <c r="BH10" t="s">
        <v>189</v>
      </c>
    </row>
    <row r="11" spans="1:66" ht="25.05" customHeight="1" thickBot="1" x14ac:dyDescent="0.35">
      <c r="A11" s="713" t="s">
        <v>0</v>
      </c>
      <c r="B11" s="714"/>
      <c r="C11" s="715"/>
      <c r="D11" s="716" t="str">
        <f>IF('Facility Information'!F37=0,"-",'Facility Information'!F37)</f>
        <v>-</v>
      </c>
      <c r="E11" s="717"/>
      <c r="F11" s="718"/>
      <c r="G11" s="710" t="s">
        <v>111</v>
      </c>
      <c r="H11" s="710"/>
      <c r="I11" s="710"/>
      <c r="J11" s="711" t="str">
        <f>IF('Facility Information'!M37=0,"-",'Facility Information'!M37)</f>
        <v>-</v>
      </c>
      <c r="K11" s="712"/>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O11" t="s">
        <v>278</v>
      </c>
      <c r="AP11" t="s">
        <v>283</v>
      </c>
      <c r="AQ11" t="s">
        <v>279</v>
      </c>
      <c r="AR11" t="str">
        <f>AR10&amp;" available"</f>
        <v>Source documents available</v>
      </c>
      <c r="AS11" t="str">
        <f>AR10&amp;" Up-to-date"</f>
        <v>Source documents Up-to-date</v>
      </c>
      <c r="AT11" t="str">
        <f>AR10&amp;" standard issue"</f>
        <v>Source documents standard issue</v>
      </c>
      <c r="AU11" t="s">
        <v>280</v>
      </c>
      <c r="BA11" t="s">
        <v>184</v>
      </c>
      <c r="BB11" t="s">
        <v>185</v>
      </c>
      <c r="BC11" t="s">
        <v>179</v>
      </c>
      <c r="BD11" t="s">
        <v>186</v>
      </c>
      <c r="BE11" t="s">
        <v>187</v>
      </c>
      <c r="BF11" t="s">
        <v>188</v>
      </c>
      <c r="BI11" s="130" t="s">
        <v>191</v>
      </c>
      <c r="BJ11" s="130" t="s">
        <v>192</v>
      </c>
      <c r="BK11" s="130" t="s">
        <v>193</v>
      </c>
      <c r="BL11" t="s">
        <v>194</v>
      </c>
      <c r="BM11" t="s">
        <v>195</v>
      </c>
      <c r="BN11" t="s">
        <v>181</v>
      </c>
    </row>
    <row r="12" spans="1:66" ht="31.05" customHeight="1" x14ac:dyDescent="0.3">
      <c r="A12" s="700" t="s">
        <v>157</v>
      </c>
      <c r="B12" s="701"/>
      <c r="C12" s="701"/>
      <c r="D12" s="701"/>
      <c r="E12" s="701"/>
      <c r="F12" s="701"/>
      <c r="G12" s="701"/>
      <c r="H12" s="701"/>
      <c r="I12" s="701"/>
      <c r="J12" s="702"/>
      <c r="K12" s="10" t="s">
        <v>69</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O12" s="112" t="str">
        <f>J15</f>
        <v>-</v>
      </c>
      <c r="AP12" s="112" t="str">
        <f>E26</f>
        <v>-</v>
      </c>
      <c r="AQ12" s="112">
        <f>J17</f>
        <v>0</v>
      </c>
      <c r="AR12" s="112" t="str">
        <f>H27</f>
        <v>-</v>
      </c>
      <c r="AS12" s="112" t="str">
        <f>I27</f>
        <v>-</v>
      </c>
      <c r="AT12" s="112" t="str">
        <f>J27</f>
        <v>-</v>
      </c>
      <c r="AU12" s="148" t="e">
        <f>COUNTIF(J112:J123,"Yes")/COUNTA(J112:J123)</f>
        <v>#DIV/0!</v>
      </c>
      <c r="AZ12" s="51">
        <v>1.1000000000000001</v>
      </c>
      <c r="BA12" t="str">
        <f>IF(ISERROR(IF(SEARCH("A",$G$39)&gt;0,1,0))," ",IF(SEARCH("A",$G$39)&gt;0,1,0))</f>
        <v xml:space="preserve"> </v>
      </c>
      <c r="BB12" t="str">
        <f>IF(ISERROR(IF(SEARCH("B",$G$39)&gt;0,1,0))," ",IF(SEARCH("B",$G$39)&gt;0,1,0))</f>
        <v xml:space="preserve"> </v>
      </c>
      <c r="BC12" t="str">
        <f>IF(ISERROR(IF(SEARCH("C",$G$39)&gt;0,1,0))," ",IF(SEARCH("C",$G$39)&gt;0,1,0))</f>
        <v xml:space="preserve"> </v>
      </c>
      <c r="BD12" t="str">
        <f>IF(ISERROR(IF(SEARCH("D",$G$39)&gt;0,1,0))," ",IF(SEARCH("D",$G$39)&gt;0,1,0))</f>
        <v xml:space="preserve"> </v>
      </c>
      <c r="BE12" t="str">
        <f>IF(ISERROR(IF(SEARCH("E",$G$39)&gt;0,1,0))," ",IF(SEARCH("E",$G$39)&gt;0,1,0))</f>
        <v xml:space="preserve"> </v>
      </c>
      <c r="BF12" t="str">
        <f>IF(ISERROR(IF(SEARCH("F",$G$39)&gt;0,1,0))," ",IF(SEARCH("F",$G$39)&gt;0,1,0))</f>
        <v xml:space="preserve"> </v>
      </c>
      <c r="BH12" t="str">
        <f>AO14</f>
        <v>Select indicator</v>
      </c>
      <c r="BI12" s="26">
        <f t="shared" ref="BI12:BN12" si="0">SUM(BA12:BA14)</f>
        <v>0</v>
      </c>
      <c r="BJ12" s="27">
        <f t="shared" si="0"/>
        <v>0</v>
      </c>
      <c r="BK12" s="27">
        <f t="shared" si="0"/>
        <v>0</v>
      </c>
      <c r="BL12" s="27">
        <f t="shared" si="0"/>
        <v>0</v>
      </c>
      <c r="BM12" s="27">
        <f t="shared" si="0"/>
        <v>0</v>
      </c>
      <c r="BN12" s="132">
        <f t="shared" si="0"/>
        <v>0</v>
      </c>
    </row>
    <row r="13" spans="1:66" ht="17.55" customHeight="1" x14ac:dyDescent="0.3">
      <c r="A13" s="12" t="s">
        <v>817</v>
      </c>
      <c r="B13" s="13"/>
      <c r="C13" s="13"/>
      <c r="D13" s="13"/>
      <c r="E13" s="13"/>
      <c r="F13" s="13"/>
      <c r="G13" s="14"/>
      <c r="H13" s="703" t="s">
        <v>46</v>
      </c>
      <c r="I13" s="703" t="s">
        <v>47</v>
      </c>
      <c r="J13" s="703" t="s">
        <v>48</v>
      </c>
      <c r="K13" s="705"/>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t="s">
        <v>281</v>
      </c>
      <c r="AP13" t="s">
        <v>286</v>
      </c>
      <c r="AQ13" t="s">
        <v>127</v>
      </c>
      <c r="AZ13" s="51">
        <v>1.2</v>
      </c>
      <c r="BA13" t="str">
        <f>IF(ISERROR(IF(SEARCH("A",$H$39)&gt;0,1,0))," ",IF(SEARCH("A",$H$39)&gt;0,1,0))</f>
        <v xml:space="preserve"> </v>
      </c>
      <c r="BB13" t="str">
        <f>IF(ISERROR(IF(SEARCH("B",$H$39)&gt;0,1,0))," ",IF(SEARCH("B",$H$39)&gt;0,1,0))</f>
        <v xml:space="preserve"> </v>
      </c>
      <c r="BC13" t="str">
        <f>IF(ISERROR(IF(SEARCH("C",$H$39)&gt;0,1,0))," ",IF(SEARCH("C",$H$39)&gt;0,1,0))</f>
        <v xml:space="preserve"> </v>
      </c>
      <c r="BD13" t="str">
        <f>IF(ISERROR(IF(SEARCH("D",$H$39)&gt;0,1,0))," ",IF(SEARCH("D",$H$39)&gt;0,1,0))</f>
        <v xml:space="preserve"> </v>
      </c>
      <c r="BE13" t="str">
        <f>IF(ISERROR(IF(SEARCH("E",$H$39)&gt;0,1,0))," ",IF(SEARCH("E",$H$39)&gt;0,1,0))</f>
        <v xml:space="preserve"> </v>
      </c>
      <c r="BF13" t="str">
        <f>IF(ISERROR(IF(SEARCH("F",$H$39)&gt;0,1,0))," ",IF(SEARCH("F",$H$39)&gt;0,1,0))</f>
        <v xml:space="preserve"> </v>
      </c>
      <c r="BH13" t="str">
        <f>AO15</f>
        <v>Select indicator</v>
      </c>
      <c r="BI13" s="133">
        <f>SUM(BA15:BA17)</f>
        <v>0</v>
      </c>
      <c r="BJ13" s="131">
        <f t="shared" ref="BJ13:BN13" si="1">SUM(BB15:BB17)</f>
        <v>0</v>
      </c>
      <c r="BK13" s="131">
        <f t="shared" si="1"/>
        <v>0</v>
      </c>
      <c r="BL13" s="131">
        <f t="shared" si="1"/>
        <v>0</v>
      </c>
      <c r="BM13" s="131">
        <f t="shared" si="1"/>
        <v>0</v>
      </c>
      <c r="BN13" s="134">
        <f t="shared" si="1"/>
        <v>0</v>
      </c>
    </row>
    <row r="14" spans="1:66" ht="24" customHeight="1" x14ac:dyDescent="0.3">
      <c r="A14" s="707" t="s">
        <v>818</v>
      </c>
      <c r="B14" s="708"/>
      <c r="C14" s="708"/>
      <c r="D14" s="708"/>
      <c r="E14" s="708"/>
      <c r="F14" s="708"/>
      <c r="G14" s="709"/>
      <c r="H14" s="704"/>
      <c r="I14" s="704"/>
      <c r="J14" s="704"/>
      <c r="K14" s="706"/>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t="s">
        <v>282</v>
      </c>
      <c r="AO14" t="str">
        <f>D33</f>
        <v>Select indicator</v>
      </c>
      <c r="AP14" s="111" t="str">
        <f>J37</f>
        <v>-</v>
      </c>
      <c r="AQ14" s="111" t="str">
        <f>J38</f>
        <v>-</v>
      </c>
      <c r="AZ14" s="51">
        <v>1.3</v>
      </c>
      <c r="BA14" t="str">
        <f>IF(ISERROR(IF(SEARCH("A",$I$39)&gt;0,1,0))," ",IF(SEARCH("A",$I$39)&gt;0,1,0))</f>
        <v xml:space="preserve"> </v>
      </c>
      <c r="BB14" t="str">
        <f>IF(ISERROR(IF(SEARCH("B",$I$39)&gt;0,1,0))," ",IF(SEARCH("B",$I$39)&gt;0,1,0))</f>
        <v xml:space="preserve"> </v>
      </c>
      <c r="BC14" t="str">
        <f>IF(ISERROR(IF(SEARCH("C",$I$39)&gt;0,1,0))," ",IF(SEARCH("C",$I$39)&gt;0,1,0))</f>
        <v xml:space="preserve"> </v>
      </c>
      <c r="BD14" t="str">
        <f>IF(ISERROR(IF(SEARCH("D",$I$39)&gt;0,1,0))," ",IF(SEARCH("D",$I$39)&gt;0,1,0))</f>
        <v xml:space="preserve"> </v>
      </c>
      <c r="BE14" t="str">
        <f>IF(ISERROR(IF(SEARCH("E",$I$39)&gt;0,1,0))," ",IF(SEARCH("E",$I$39)&gt;0,1,0))</f>
        <v xml:space="preserve"> </v>
      </c>
      <c r="BF14" t="str">
        <f>IF(ISERROR(IF(SEARCH("F",$I$39)&gt;0,1,0))," ",IF(SEARCH("F",$I$39)&gt;0,1,0))</f>
        <v xml:space="preserve"> </v>
      </c>
      <c r="BH14" t="str">
        <f>AO16</f>
        <v>Select indicator</v>
      </c>
      <c r="BI14" s="135">
        <f t="shared" ref="BI14:BN14" si="2">SUM(BA18:BA20)</f>
        <v>0</v>
      </c>
      <c r="BJ14" s="130">
        <f t="shared" si="2"/>
        <v>0</v>
      </c>
      <c r="BK14" s="130">
        <f t="shared" si="2"/>
        <v>0</v>
      </c>
      <c r="BL14" s="130">
        <f t="shared" si="2"/>
        <v>0</v>
      </c>
      <c r="BM14" s="130">
        <f t="shared" si="2"/>
        <v>0</v>
      </c>
      <c r="BN14" s="136">
        <f t="shared" si="2"/>
        <v>0</v>
      </c>
    </row>
    <row r="15" spans="1:66" ht="26.55" customHeight="1" x14ac:dyDescent="0.3">
      <c r="A15" s="697"/>
      <c r="B15" s="698"/>
      <c r="C15" s="698"/>
      <c r="D15" s="698"/>
      <c r="E15" s="698"/>
      <c r="F15" s="698"/>
      <c r="G15" s="699"/>
      <c r="H15" s="217"/>
      <c r="I15" s="217"/>
      <c r="J15" s="11" t="str">
        <f>IF(ISERROR(I15/H15),"-",I15/H15)</f>
        <v>-</v>
      </c>
      <c r="K15" s="218"/>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O15" t="str">
        <f>D42</f>
        <v>Select indicator</v>
      </c>
      <c r="AP15" s="111" t="str">
        <f>J46</f>
        <v>-</v>
      </c>
      <c r="AQ15" s="111" t="str">
        <f>J47</f>
        <v>-</v>
      </c>
      <c r="AZ15" s="51">
        <v>2.1</v>
      </c>
      <c r="BA15" t="str">
        <f>IF(ISERROR(IF(SEARCH("A",$G$48)&gt;0,1,0))," ",IF(SEARCH("A",$G$48)&gt;0,1,0))</f>
        <v xml:space="preserve"> </v>
      </c>
      <c r="BB15" t="str">
        <f>IF(ISERROR(IF(SEARCH("B",$G$48)&gt;0,1,0))," ",IF(SEARCH("B",$G$48)&gt;0,1,0))</f>
        <v xml:space="preserve"> </v>
      </c>
      <c r="BC15" t="str">
        <f>IF(ISERROR(IF(SEARCH("C",$G$48)&gt;0,1,0))," ",IF(SEARCH("C",$G$48)&gt;0,1,0))</f>
        <v xml:space="preserve"> </v>
      </c>
      <c r="BD15" t="str">
        <f>IF(ISERROR(IF(SEARCH("D",$G$48)&gt;0,1,0))," ",IF(SEARCH("D",$G$48)&gt;0,1,0))</f>
        <v xml:space="preserve"> </v>
      </c>
      <c r="BE15" t="str">
        <f>IF(ISERROR(IF(SEARCH("E",$G$48)&gt;0,1,0))," ",IF(SEARCH("E",$G$48)&gt;0,1,0))</f>
        <v xml:space="preserve"> </v>
      </c>
      <c r="BF15" t="str">
        <f>IF(ISERROR(IF(SEARCH("F",$G$48)&gt;0,1,0))," ",IF(SEARCH("F",$G$48)&gt;0,1,0))</f>
        <v xml:space="preserve"> </v>
      </c>
      <c r="BH15" t="str">
        <f>AO17</f>
        <v>4.1:  Number of children (&lt; 5) with confirmed malaria receiving ACT</v>
      </c>
      <c r="BI15" s="135">
        <f t="shared" ref="BI15:BN15" si="3">SUM(BA21:BA23)</f>
        <v>0</v>
      </c>
      <c r="BJ15" s="130">
        <f t="shared" si="3"/>
        <v>0</v>
      </c>
      <c r="BK15" s="130">
        <f t="shared" si="3"/>
        <v>0</v>
      </c>
      <c r="BL15" s="130">
        <f t="shared" si="3"/>
        <v>0</v>
      </c>
      <c r="BM15" s="130">
        <f t="shared" si="3"/>
        <v>0</v>
      </c>
      <c r="BN15" s="136">
        <f t="shared" si="3"/>
        <v>0</v>
      </c>
    </row>
    <row r="16" spans="1:66" ht="20.100000000000001" customHeight="1" x14ac:dyDescent="0.3">
      <c r="A16" s="694" t="s">
        <v>684</v>
      </c>
      <c r="B16" s="695"/>
      <c r="C16" s="695"/>
      <c r="D16" s="695"/>
      <c r="E16" s="696"/>
      <c r="F16" s="93" t="s">
        <v>152</v>
      </c>
      <c r="G16" s="91" t="str">
        <f>IF(ISERROR(EDATE($J$7,-3)),"-",EDATE($J$7,-3))</f>
        <v>-</v>
      </c>
      <c r="H16" s="91" t="str">
        <f>IF(ISERROR(EDATE($J$7,-3)),"-",EDATE($J$7,-2))</f>
        <v>-</v>
      </c>
      <c r="I16" s="91" t="str">
        <f>IF(ISERROR(EDATE($J$7,-3)),"-",EDATE($J$7,-1))</f>
        <v>-</v>
      </c>
      <c r="J16" s="90"/>
      <c r="K16" s="92"/>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O16" t="str">
        <f>D51</f>
        <v>Select indicator</v>
      </c>
      <c r="AP16" s="111" t="str">
        <f>J55</f>
        <v>-</v>
      </c>
      <c r="AQ16" s="111" t="str">
        <f>J56</f>
        <v>-</v>
      </c>
      <c r="AZ16" s="51">
        <v>2.2000000000000002</v>
      </c>
      <c r="BA16" t="str">
        <f>IF(ISERROR(IF(SEARCH("A",$H$48)&gt;0,1,0))," ",IF(SEARCH("A",$H$48)&gt;0,1,0))</f>
        <v xml:space="preserve"> </v>
      </c>
      <c r="BB16" t="str">
        <f>IF(ISERROR(IF(SEARCH("B",$H$48)&gt;0,1,0))," ",IF(SEARCH("B",$H$48)&gt;0,1,0))</f>
        <v xml:space="preserve"> </v>
      </c>
      <c r="BC16" t="str">
        <f>IF(ISERROR(IF(SEARCH("C",$H$48)&gt;0,1,0))," ",IF(SEARCH("C",$H$48)&gt;0,1,0))</f>
        <v xml:space="preserve"> </v>
      </c>
      <c r="BD16" t="str">
        <f>IF(ISERROR(IF(SEARCH("D",$H$48)&gt;0,1,0))," ",IF(SEARCH("D",$H$48)&gt;0,1,0))</f>
        <v xml:space="preserve"> </v>
      </c>
      <c r="BE16" t="str">
        <f>IF(ISERROR(IF(SEARCH("E",$H$48)&gt;0,1,0))," ",IF(SEARCH("E",$H$48)&gt;0,1,0))</f>
        <v xml:space="preserve"> </v>
      </c>
      <c r="BF16" t="str">
        <f>IF(ISERROR(IF(SEARCH("F",$H$48)&gt;0,1,0))," ",IF(SEARCH("F",$H$48)&gt;0,1,0))</f>
        <v xml:space="preserve"> </v>
      </c>
      <c r="BH16" t="str">
        <f>AO18</f>
        <v>5.1:  Stock out of ACTs for 7 consecutive days in the past month</v>
      </c>
      <c r="BI16" s="137">
        <f t="shared" ref="BI16:BN16" si="4">SUM(BA24:BA26)</f>
        <v>0</v>
      </c>
      <c r="BJ16" s="138">
        <f t="shared" si="4"/>
        <v>0</v>
      </c>
      <c r="BK16" s="138">
        <f t="shared" si="4"/>
        <v>0</v>
      </c>
      <c r="BL16" s="138">
        <f t="shared" si="4"/>
        <v>0</v>
      </c>
      <c r="BM16" s="138">
        <f t="shared" si="4"/>
        <v>0</v>
      </c>
      <c r="BN16" s="139">
        <f t="shared" si="4"/>
        <v>0</v>
      </c>
    </row>
    <row r="17" spans="1:66" ht="37.5" customHeight="1" x14ac:dyDescent="0.3">
      <c r="A17" s="697" t="s">
        <v>443</v>
      </c>
      <c r="B17" s="698"/>
      <c r="C17" s="698"/>
      <c r="D17" s="698"/>
      <c r="E17" s="699"/>
      <c r="F17" s="113" t="s">
        <v>160</v>
      </c>
      <c r="G17" s="217"/>
      <c r="H17" s="217"/>
      <c r="I17" s="217"/>
      <c r="J17" s="90">
        <f>COUNTIF(G17:I17,"Yes")/3</f>
        <v>0</v>
      </c>
      <c r="K17" s="218"/>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O17" t="str">
        <f>D60</f>
        <v>4.1:  Number of children (&lt; 5) with confirmed malaria receiving ACT</v>
      </c>
      <c r="AP17" s="111" t="str">
        <f>J64</f>
        <v>-</v>
      </c>
      <c r="AQ17" s="111" t="str">
        <f>J65</f>
        <v>-</v>
      </c>
      <c r="AZ17" s="51">
        <v>2.2999999999999998</v>
      </c>
      <c r="BA17" t="str">
        <f>IF(ISERROR(IF(SEARCH("A",$I$48)&gt;0,1,0))," ",IF(SEARCH("A",$I$48)&gt;0,1,0))</f>
        <v xml:space="preserve"> </v>
      </c>
      <c r="BB17" t="str">
        <f>IF(ISERROR(IF(SEARCH("B",$I$48)&gt;0,1,0))," ",IF(SEARCH("B",$I$48)&gt;0,1,0))</f>
        <v xml:space="preserve"> </v>
      </c>
      <c r="BC17" t="str">
        <f>IF(ISERROR(IF(SEARCH("C",$I$48)&gt;0,1,0))," ",IF(SEARCH("C",$I$48)&gt;0,1,0))</f>
        <v xml:space="preserve"> </v>
      </c>
      <c r="BD17" t="str">
        <f>IF(ISERROR(IF(SEARCH("D",$I$48)&gt;0,1,0))," ",IF(SEARCH("D",$I$48)&gt;0,1,0))</f>
        <v xml:space="preserve"> </v>
      </c>
      <c r="BE17" t="str">
        <f>IF(ISERROR(IF(SEARCH("E",$I$48)&gt;0,1,0))," ",IF(SEARCH("E",$I$48)&gt;0,1,0))</f>
        <v xml:space="preserve"> </v>
      </c>
      <c r="BF17" t="str">
        <f>IF(ISERROR(IF(SEARCH("F",$I$48)&gt;0,1,0))," ",IF(SEARCH("F",$I$48)&gt;0,1,0))</f>
        <v xml:space="preserve"> </v>
      </c>
      <c r="BH17" s="130"/>
      <c r="BI17" s="130">
        <f t="shared" ref="BI17:BN17" si="5">SUM(BI12:BI16)</f>
        <v>0</v>
      </c>
      <c r="BJ17" s="130">
        <f t="shared" si="5"/>
        <v>0</v>
      </c>
      <c r="BK17" s="130">
        <f t="shared" si="5"/>
        <v>0</v>
      </c>
      <c r="BL17" s="130">
        <f t="shared" si="5"/>
        <v>0</v>
      </c>
      <c r="BM17" s="130">
        <f t="shared" si="5"/>
        <v>0</v>
      </c>
      <c r="BN17" s="130">
        <f t="shared" si="5"/>
        <v>0</v>
      </c>
    </row>
    <row r="18" spans="1:66" ht="55.05" customHeight="1" x14ac:dyDescent="0.3">
      <c r="A18" s="719" t="s">
        <v>819</v>
      </c>
      <c r="B18" s="657"/>
      <c r="C18" s="657"/>
      <c r="D18" s="657"/>
      <c r="E18" s="658"/>
      <c r="F18" s="659" t="s">
        <v>153</v>
      </c>
      <c r="G18" s="660"/>
      <c r="H18" s="660"/>
      <c r="I18" s="660"/>
      <c r="J18" s="661"/>
      <c r="K18" s="15"/>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O18" t="str">
        <f>D69</f>
        <v>5.1:  Stock out of ACTs for 7 consecutive days in the past month</v>
      </c>
      <c r="AP18" s="111" t="str">
        <f>J73</f>
        <v>-</v>
      </c>
      <c r="AQ18" s="111" t="str">
        <f>J74</f>
        <v>-</v>
      </c>
      <c r="AZ18" s="51">
        <v>3.1</v>
      </c>
      <c r="BA18" t="str">
        <f>IF(ISERROR(IF(SEARCH("A",$G$57)&gt;0,1,0))," ",IF(SEARCH("A",$G$57)&gt;0,1,0))</f>
        <v xml:space="preserve"> </v>
      </c>
      <c r="BB18" t="str">
        <f>IF(ISERROR(IF(SEARCH("B",$G$57)&gt;0,1,0))," ",IF(SEARCH("B",$G$57)&gt;0,1,0))</f>
        <v xml:space="preserve"> </v>
      </c>
      <c r="BC18" t="str">
        <f>IF(ISERROR(IF(SEARCH("C",$G$57)&gt;0,1,0))," ",IF(SEARCH("C",$G$57)&gt;0,1,0))</f>
        <v xml:space="preserve"> </v>
      </c>
      <c r="BD18" t="str">
        <f>IF(ISERROR(IF(SEARCH("D",$G$57)&gt;0,1,0))," ",IF(SEARCH("D",$G$57)&gt;0,1,0))</f>
        <v xml:space="preserve"> </v>
      </c>
      <c r="BE18" t="str">
        <f>IF(ISERROR(IF(SEARCH("E",$G$57)&gt;0,1,0))," ",IF(SEARCH("E",$G$57)&gt;0,1,0))</f>
        <v xml:space="preserve"> </v>
      </c>
      <c r="BF18" t="str">
        <f>IF(ISERROR(IF(SEARCH("F",$G$57)&gt;0,1,0))," ",IF(SEARCH("F",$G$57)&gt;0,1,0))</f>
        <v xml:space="preserve"> </v>
      </c>
    </row>
    <row r="19" spans="1:66" ht="32.549999999999997" customHeight="1" thickBot="1" x14ac:dyDescent="0.35">
      <c r="A19" s="662" t="str">
        <f>Indicators!R47&amp;" Data elements"</f>
        <v>Malaria Data elements</v>
      </c>
      <c r="B19" s="663"/>
      <c r="C19" s="664"/>
      <c r="D19" s="665" t="s">
        <v>75</v>
      </c>
      <c r="E19" s="666"/>
      <c r="F19" s="667" t="str">
        <f>Indicators!S47&amp;" Source Documents:"</f>
        <v>Malaria Source Documents:</v>
      </c>
      <c r="G19" s="667"/>
      <c r="H19" s="149" t="s">
        <v>1</v>
      </c>
      <c r="I19" s="149" t="s">
        <v>2</v>
      </c>
      <c r="J19" s="149" t="s">
        <v>154</v>
      </c>
      <c r="K19" s="150" t="s">
        <v>70</v>
      </c>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Z19" s="51">
        <v>3.2</v>
      </c>
      <c r="BA19" t="str">
        <f>IF(ISERROR(IF(SEARCH("A",$H$57)&gt;0,1,0))," ",IF(SEARCH("A",$H$57)&gt;0,1,0))</f>
        <v xml:space="preserve"> </v>
      </c>
      <c r="BB19" t="str">
        <f>IF(ISERROR(IF(SEARCH("B",$H$57)&gt;0,1,0))," ",IF(SEARCH("B",$H$57)&gt;0,1,0))</f>
        <v xml:space="preserve"> </v>
      </c>
      <c r="BC19" t="str">
        <f>IF(ISERROR(IF(SEARCH("C",$H$57)&gt;0,1,0))," ",IF(SEARCH("C",$H$57)&gt;0,1,0))</f>
        <v xml:space="preserve"> </v>
      </c>
      <c r="BD19" t="str">
        <f>IF(ISERROR(IF(SEARCH("D",$H$57)&gt;0,1,0))," ",IF(SEARCH("D",$H$57)&gt;0,1,0))</f>
        <v xml:space="preserve"> </v>
      </c>
      <c r="BE19" t="str">
        <f>IF(ISERROR(IF(SEARCH("E",$H$57)&gt;0,1,0))," ",IF(SEARCH("E",$H$57)&gt;0,1,0))</f>
        <v xml:space="preserve"> </v>
      </c>
      <c r="BF19" t="str">
        <f>IF(ISERROR(IF(SEARCH("F",$H$57)&gt;0,1,0))," ",IF(SEARCH("F",$H$57)&gt;0,1,0))</f>
        <v xml:space="preserve"> </v>
      </c>
    </row>
    <row r="20" spans="1:66" ht="30" customHeight="1" thickTop="1" x14ac:dyDescent="0.3">
      <c r="A20" s="151" t="s">
        <v>4</v>
      </c>
      <c r="B20" s="668" t="str">
        <f>Indicators!R49</f>
        <v>Unique ID</v>
      </c>
      <c r="C20" s="669"/>
      <c r="D20" s="219"/>
      <c r="E20" s="152" t="str">
        <f t="shared" ref="E20:E26" si="6">IF(D20="","-",IF(ISERROR(D20/$D$27),"-",D20/$D$27))</f>
        <v>-</v>
      </c>
      <c r="F20" s="670" t="str">
        <f>Indicators!S49</f>
        <v>Malaria case register</v>
      </c>
      <c r="G20" s="671"/>
      <c r="H20" s="223"/>
      <c r="I20" s="223"/>
      <c r="J20" s="223"/>
      <c r="K20" s="226"/>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t="s">
        <v>285</v>
      </c>
      <c r="AZ20" s="51">
        <v>3.3</v>
      </c>
      <c r="BA20" t="str">
        <f>IF(ISERROR(IF(SEARCH("A",$I$57)&gt;0,1,0))," ",IF(SEARCH("A",$I$57)&gt;0,1,0))</f>
        <v xml:space="preserve"> </v>
      </c>
      <c r="BB20" t="str">
        <f>IF(ISERROR(IF(SEARCH("B",$I$57)&gt;0,1,0))," ",IF(SEARCH("B",$I$57)&gt;0,1,0))</f>
        <v xml:space="preserve"> </v>
      </c>
      <c r="BC20" t="str">
        <f>IF(ISERROR(IF(SEARCH("C",$I$57)&gt;0,1,0))," ",IF(SEARCH("C",$I$57)&gt;0,1,0))</f>
        <v xml:space="preserve"> </v>
      </c>
      <c r="BD20" t="str">
        <f>IF(ISERROR(IF(SEARCH("D",$I$57)&gt;0,1,0))," ",IF(SEARCH("D",$I$57)&gt;0,1,0))</f>
        <v xml:space="preserve"> </v>
      </c>
      <c r="BE20" t="str">
        <f>IF(ISERROR(IF(SEARCH("E",$I$57)&gt;0,1,0))," ",IF(SEARCH("E",$I$57)&gt;0,1,0))</f>
        <v xml:space="preserve"> </v>
      </c>
      <c r="BF20" t="str">
        <f>IF(ISERROR(IF(SEARCH("F",$I$57)&gt;0,1,0))," ",IF(SEARCH("F",$I$57)&gt;0,1,0))</f>
        <v xml:space="preserve"> </v>
      </c>
    </row>
    <row r="21" spans="1:66" ht="30" customHeight="1" x14ac:dyDescent="0.3">
      <c r="A21" s="153" t="s">
        <v>6</v>
      </c>
      <c r="B21" s="634" t="str">
        <f>Indicators!R51</f>
        <v xml:space="preserve">Visit date </v>
      </c>
      <c r="C21" s="635"/>
      <c r="D21" s="220"/>
      <c r="E21" s="154" t="str">
        <f t="shared" si="6"/>
        <v>-</v>
      </c>
      <c r="F21" s="634" t="str">
        <f>Indicators!S51</f>
        <v>Monthly report</v>
      </c>
      <c r="G21" s="635"/>
      <c r="H21" s="224"/>
      <c r="I21" s="224"/>
      <c r="J21" s="224"/>
      <c r="K21" s="226"/>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O21" t="str">
        <f>A80</f>
        <v>A — Malaria case register : Laboratory register (quality target = 90%)</v>
      </c>
      <c r="AP21" s="111" t="str">
        <f>J84</f>
        <v>-</v>
      </c>
      <c r="AR21" t="str">
        <f>AN20&amp;" 1 &amp; 2"</f>
        <v>Cross checks 1 &amp; 2</v>
      </c>
      <c r="AZ21" s="51">
        <v>4.0999999999999996</v>
      </c>
      <c r="BA21" t="str">
        <f>IF(ISERROR(IF(SEARCH("A",$G$66)&gt;0,1,0))," ",IF(SEARCH("A",$G$66)&gt;0,1,0))</f>
        <v xml:space="preserve"> </v>
      </c>
      <c r="BB21" t="str">
        <f>IF(ISERROR(IF(SEARCH("B",$G$66)&gt;0,1,0))," ",IF(SEARCH("B",$G$66)&gt;0,1,0))</f>
        <v xml:space="preserve"> </v>
      </c>
      <c r="BC21" t="str">
        <f>IF(ISERROR(IF(SEARCH("C",$G$66)&gt;0,1,0))," ",IF(SEARCH("C",$G$66)&gt;0,1,0))</f>
        <v xml:space="preserve"> </v>
      </c>
      <c r="BD21" t="str">
        <f>IF(ISERROR(IF(SEARCH("D",$G$66)&gt;0,1,0))," ",IF(SEARCH("D",$G$66)&gt;0,1,0))</f>
        <v xml:space="preserve"> </v>
      </c>
      <c r="BE21" t="str">
        <f>IF(ISERROR(IF(SEARCH("E",$G$66)&gt;0,1,0))," ",IF(SEARCH("E",$G$66)&gt;0,1,0))</f>
        <v xml:space="preserve"> </v>
      </c>
      <c r="BF21" t="str">
        <f>IF(ISERROR(IF(SEARCH("F",$G$66)&gt;0,1,0))," ",IF(SEARCH("F",$G$66)&gt;0,1,0))</f>
        <v xml:space="preserve"> </v>
      </c>
    </row>
    <row r="22" spans="1:66" ht="30" customHeight="1" x14ac:dyDescent="0.3">
      <c r="A22" s="153" t="s">
        <v>7</v>
      </c>
      <c r="B22" s="634" t="str">
        <f>Indicators!R53</f>
        <v>Client name</v>
      </c>
      <c r="C22" s="635"/>
      <c r="D22" s="220"/>
      <c r="E22" s="154" t="str">
        <f t="shared" si="6"/>
        <v>-</v>
      </c>
      <c r="F22" s="634" t="str">
        <f>Indicators!S53</f>
        <v>Pharmacy dispensation log</v>
      </c>
      <c r="G22" s="635"/>
      <c r="H22" s="224"/>
      <c r="I22" s="224"/>
      <c r="J22" s="224"/>
      <c r="K22" s="226"/>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O22" t="str">
        <f>A85</f>
        <v>B — Malaria case register : Pharmacy dispensation log (quality target = 90%)</v>
      </c>
      <c r="AP22" s="111" t="str">
        <f>J89</f>
        <v>-</v>
      </c>
      <c r="AZ22" s="51">
        <v>4.2</v>
      </c>
      <c r="BA22" t="str">
        <f>IF(ISERROR(IF(SEARCH("A",$H$66)&gt;0,1,0))," ",IF(SEARCH("A",$H$66)&gt;0,1,0))</f>
        <v xml:space="preserve"> </v>
      </c>
      <c r="BB22" t="str">
        <f>IF(ISERROR(IF(SEARCH("B",$H$66)&gt;0,1,0))," ",IF(SEARCH("B",$H$66)&gt;0,1,0))</f>
        <v xml:space="preserve"> </v>
      </c>
      <c r="BC22" t="str">
        <f>IF(ISERROR(IF(SEARCH("C",$H$66)&gt;0,1,0))," ",IF(SEARCH("C",$H$66)&gt;0,1,0))</f>
        <v xml:space="preserve"> </v>
      </c>
      <c r="BD22" t="str">
        <f>IF(ISERROR(IF(SEARCH("D",$H$66)&gt;0,1,0))," ",IF(SEARCH("D",$H$66)&gt;0,1,0))</f>
        <v xml:space="preserve"> </v>
      </c>
      <c r="BE22" t="str">
        <f>IF(ISERROR(IF(SEARCH("E",$H$66)&gt;0,1,0))," ",IF(SEARCH("E",$H$66)&gt;0,1,0))</f>
        <v xml:space="preserve"> </v>
      </c>
      <c r="BF22" t="str">
        <f>IF(ISERROR(IF(SEARCH("F",$H$66)&gt;0,1,0))," ",IF(SEARCH("F",$H$66)&gt;0,1,0))</f>
        <v xml:space="preserve"> </v>
      </c>
    </row>
    <row r="23" spans="1:66" ht="30" customHeight="1" x14ac:dyDescent="0.3">
      <c r="A23" s="153" t="s">
        <v>9</v>
      </c>
      <c r="B23" s="634" t="str">
        <f>Indicators!R55</f>
        <v>Age</v>
      </c>
      <c r="C23" s="635"/>
      <c r="D23" s="220"/>
      <c r="E23" s="154" t="str">
        <f t="shared" si="6"/>
        <v>-</v>
      </c>
      <c r="F23" s="634" t="str">
        <f>Indicators!S55</f>
        <v>ACT stock management log</v>
      </c>
      <c r="G23" s="635"/>
      <c r="H23" s="224"/>
      <c r="I23" s="224"/>
      <c r="J23" s="224"/>
      <c r="K23" s="226"/>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O23" t="str">
        <f>A90</f>
        <v>C — Malaria case register : ACT stock management log (quality target:  &gt;=90%, &lt;=110%)</v>
      </c>
      <c r="AP23" s="111" t="str">
        <f>J95</f>
        <v>-</v>
      </c>
      <c r="AR23" t="str">
        <f>"Cross check 3"</f>
        <v>Cross check 3</v>
      </c>
      <c r="AZ23" s="51">
        <v>4.3</v>
      </c>
      <c r="BA23" t="str">
        <f>IF(ISERROR(IF(SEARCH("A",$I$66)&gt;0,1,0))," ",IF(SEARCH("A",$I$66)&gt;0,1,0))</f>
        <v xml:space="preserve"> </v>
      </c>
      <c r="BB23" t="str">
        <f>IF(ISERROR(IF(SEARCH("B",$I$66)&gt;0,1,0))," ",IF(SEARCH("B",$I$66)&gt;0,1,0))</f>
        <v xml:space="preserve"> </v>
      </c>
      <c r="BC23" t="str">
        <f>IF(ISERROR(IF(SEARCH("C",$I$66)&gt;0,1,0))," ",IF(SEARCH("C",$I$66)&gt;0,1,0))</f>
        <v xml:space="preserve"> </v>
      </c>
      <c r="BD23" t="str">
        <f>IF(ISERROR(IF(SEARCH("D",$I$66)&gt;0,1,0))," ",IF(SEARCH("D",$I$66)&gt;0,1,0))</f>
        <v xml:space="preserve"> </v>
      </c>
      <c r="BE23" t="str">
        <f>IF(ISERROR(IF(SEARCH("E",$I$66)&gt;0,1,0))," ",IF(SEARCH("E",$I$66)&gt;0,1,0))</f>
        <v xml:space="preserve"> </v>
      </c>
      <c r="BF23" t="str">
        <f>IF(ISERROR(IF(SEARCH("F",$I$66)&gt;0,1,0))," ",IF(SEARCH("F",$I$66)&gt;0,1,0))</f>
        <v xml:space="preserve"> </v>
      </c>
    </row>
    <row r="24" spans="1:66" s="2" customFormat="1" ht="30" customHeight="1" x14ac:dyDescent="0.3">
      <c r="A24" s="153" t="s">
        <v>11</v>
      </c>
      <c r="B24" s="634" t="str">
        <f>Indicators!R57</f>
        <v>Diagnosis (any type)</v>
      </c>
      <c r="C24" s="635"/>
      <c r="D24" s="220"/>
      <c r="E24" s="154" t="str">
        <f t="shared" si="6"/>
        <v>-</v>
      </c>
      <c r="F24" s="634" t="str">
        <f>Indicators!S57</f>
        <v>Malaria surveillance reports</v>
      </c>
      <c r="G24" s="635"/>
      <c r="H24" s="224"/>
      <c r="I24" s="224"/>
      <c r="J24" s="224"/>
      <c r="K24" s="226"/>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Z24" s="129">
        <v>5.0999999999999996</v>
      </c>
      <c r="BA24" t="str">
        <f>IF(ISERROR(IF(SEARCH("A",$G$75)&gt;0,1,0))," ",IF(SEARCH("A",$G$75)&gt;0,1,0))</f>
        <v xml:space="preserve"> </v>
      </c>
      <c r="BB24" t="str">
        <f>IF(ISERROR(IF(SEARCH("B",$G$75)&gt;0,1,0))," ",IF(SEARCH("B",$G$75)&gt;0,1,0))</f>
        <v xml:space="preserve"> </v>
      </c>
      <c r="BC24" t="str">
        <f>IF(ISERROR(IF(SEARCH("C",$G$75)&gt;0,1,0))," ",IF(SEARCH("C",$G$75)&gt;0,1,0))</f>
        <v xml:space="preserve"> </v>
      </c>
      <c r="BD24" t="str">
        <f>IF(ISERROR(IF(SEARCH("D",$G$75)&gt;0,1,0))," ",IF(SEARCH("D",$G$75)&gt;0,1,0))</f>
        <v xml:space="preserve"> </v>
      </c>
      <c r="BE24" t="str">
        <f>IF(ISERROR(IF(SEARCH("E",$G$75)&gt;0,1,0))," ",IF(SEARCH("E",$G$75)&gt;0,1,0))</f>
        <v xml:space="preserve"> </v>
      </c>
      <c r="BF24" t="str">
        <f>IF(ISERROR(IF(SEARCH("F",$G$75)&gt;0,1,0))," ",IF(SEARCH("F",$G$75)&gt;0,1,0))</f>
        <v xml:space="preserve"> </v>
      </c>
    </row>
    <row r="25" spans="1:66" ht="30" customHeight="1" x14ac:dyDescent="0.3">
      <c r="A25" s="153" t="s">
        <v>13</v>
      </c>
      <c r="B25" s="634" t="str">
        <f>Indicators!R59</f>
        <v>Treatment with ACT</v>
      </c>
      <c r="C25" s="635"/>
      <c r="D25" s="220"/>
      <c r="E25" s="154" t="str">
        <f t="shared" si="6"/>
        <v>-</v>
      </c>
      <c r="F25" s="634" t="str">
        <f>Indicators!S59</f>
        <v>Client held record</v>
      </c>
      <c r="G25" s="635"/>
      <c r="H25" s="224"/>
      <c r="I25" s="224"/>
      <c r="J25" s="224"/>
      <c r="K25" s="226"/>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1" t="str">
        <f>"Consistency over time: "&amp;H99&amp;": "&amp;H100</f>
        <v>Consistency over time: Select type: Select indicator</v>
      </c>
      <c r="AO25" s="1"/>
      <c r="AP25" s="1"/>
      <c r="AQ25" s="1"/>
      <c r="AZ25" s="51">
        <v>5.2</v>
      </c>
      <c r="BA25" t="str">
        <f>IF(ISERROR(IF(SEARCH("A",$H$75)&gt;0,1,0))," ",IF(SEARCH("A",$H$75)&gt;0,1,0))</f>
        <v xml:space="preserve"> </v>
      </c>
      <c r="BB25" t="str">
        <f>IF(ISERROR(IF(SEARCH("B",$H$75)&gt;0,1,0))," ",IF(SEARCH("B",$H$75)&gt;0,1,0))</f>
        <v xml:space="preserve"> </v>
      </c>
      <c r="BC25" t="str">
        <f>IF(ISERROR(IF(SEARCH("C",$H$75)&gt;0,1,0))," ",IF(SEARCH("C",$H$75)&gt;0,1,0))</f>
        <v xml:space="preserve"> </v>
      </c>
      <c r="BD25" t="str">
        <f>IF(ISERROR(IF(SEARCH("D",$H$75)&gt;0,1,0))," ",IF(SEARCH("D",$H$75)&gt;0,1,0))</f>
        <v xml:space="preserve"> </v>
      </c>
      <c r="BE25" t="str">
        <f>IF(ISERROR(IF(SEARCH("E",$H$75)&gt;0,1,0))," ",IF(SEARCH("E",$H$75)&gt;0,1,0))</f>
        <v xml:space="preserve"> </v>
      </c>
      <c r="BF25" t="str">
        <f>IF(ISERROR(IF(SEARCH("F",$H$75)&gt;0,1,0))," ",IF(SEARCH("F",$H$75)&gt;0,1,0))</f>
        <v xml:space="preserve"> </v>
      </c>
    </row>
    <row r="26" spans="1:66" ht="30" customHeight="1" x14ac:dyDescent="0.3">
      <c r="A26" s="153" t="s">
        <v>15</v>
      </c>
      <c r="B26" s="634" t="s">
        <v>16</v>
      </c>
      <c r="C26" s="635"/>
      <c r="D26" s="221"/>
      <c r="E26" s="154" t="str">
        <f t="shared" si="6"/>
        <v>-</v>
      </c>
      <c r="F26" s="654" t="str">
        <f>Indicators!S61</f>
        <v>Bed nets stock management logs</v>
      </c>
      <c r="G26" s="655"/>
      <c r="H26" s="225"/>
      <c r="I26" s="225"/>
      <c r="J26" s="225"/>
      <c r="K26" s="226"/>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304" t="str">
        <f t="shared" ref="AN26:AQ27" si="7">F106</f>
        <v>-</v>
      </c>
      <c r="AO26" s="304" t="str">
        <f t="shared" si="7"/>
        <v>-</v>
      </c>
      <c r="AP26" s="304" t="str">
        <f t="shared" si="7"/>
        <v>-</v>
      </c>
      <c r="AQ26" s="304" t="str">
        <f t="shared" si="7"/>
        <v>-</v>
      </c>
      <c r="AZ26" s="51">
        <v>5.3</v>
      </c>
      <c r="BA26" t="str">
        <f>IF(ISERROR(IF(SEARCH("A",$I$75)&gt;0,1,0))," ",IF(SEARCH("A",$I$75)&gt;0,1,0))</f>
        <v xml:space="preserve"> </v>
      </c>
      <c r="BB26" t="str">
        <f>IF(ISERROR(IF(SEARCH("B",$I$75)&gt;0,1,0))," ",IF(SEARCH("B",$I$75)&gt;0,1,0))</f>
        <v xml:space="preserve"> </v>
      </c>
      <c r="BC26" t="str">
        <f>IF(ISERROR(IF(SEARCH("C",$I$75)&gt;0,1,0))," ",IF(SEARCH("C",$I$75)&gt;0,1,0))</f>
        <v xml:space="preserve"> </v>
      </c>
      <c r="BD26" t="str">
        <f>IF(ISERROR(IF(SEARCH("D",$I$75)&gt;0,1,0))," ",IF(SEARCH("D",$I$75)&gt;0,1,0))</f>
        <v xml:space="preserve"> </v>
      </c>
      <c r="BE26" t="str">
        <f>IF(ISERROR(IF(SEARCH("E",$I$75)&gt;0,1,0))," ",IF(SEARCH("E",$I$75)&gt;0,1,0))</f>
        <v xml:space="preserve"> </v>
      </c>
      <c r="BF26" t="str">
        <f>IF(ISERROR(IF(SEARCH("F",$I$75)&gt;0,1,0))," ",IF(SEARCH("F",$I$75)&gt;0,1,0))</f>
        <v xml:space="preserve"> </v>
      </c>
    </row>
    <row r="27" spans="1:66" ht="30" customHeight="1" thickBot="1" x14ac:dyDescent="0.35">
      <c r="A27" s="153" t="s">
        <v>54</v>
      </c>
      <c r="B27" s="634" t="s">
        <v>17</v>
      </c>
      <c r="C27" s="635"/>
      <c r="D27" s="222"/>
      <c r="E27" s="155"/>
      <c r="F27" s="636" t="s">
        <v>18</v>
      </c>
      <c r="G27" s="637"/>
      <c r="H27" s="156" t="str">
        <f>IF(ISERROR(COUNTIF(H20:H26,"Yes")/COUNTA(H20:H26)),"-",COUNTIF(H20:H26,"Yes")/COUNTA(H20:H26))</f>
        <v>-</v>
      </c>
      <c r="I27" s="157" t="str">
        <f>IF(ISERROR(COUNTIF(I20:I26,"Yes")/COUNTA(I20:I26)),"-",COUNTIF(I20:I26,"Yes")/COUNTA(I20:I26))</f>
        <v>-</v>
      </c>
      <c r="J27" s="157" t="str">
        <f>IF(ISERROR(COUNTIF(J20:J26,"Yes")/COUNTA(J20:J26)),"-",COUNTIF(J20:J26,"Yes")/COUNTA(J20:J26))</f>
        <v>-</v>
      </c>
      <c r="K27" s="227"/>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301">
        <f t="shared" si="7"/>
        <v>0</v>
      </c>
      <c r="AO27" s="301">
        <f t="shared" si="7"/>
        <v>0</v>
      </c>
      <c r="AP27" s="301">
        <f t="shared" si="7"/>
        <v>0</v>
      </c>
      <c r="AQ27" s="301">
        <f t="shared" si="7"/>
        <v>0</v>
      </c>
      <c r="BA27">
        <f t="shared" ref="BA27:BF27" si="8">SUM(BA12:BA26)</f>
        <v>0</v>
      </c>
      <c r="BB27">
        <f t="shared" si="8"/>
        <v>0</v>
      </c>
      <c r="BC27">
        <f t="shared" si="8"/>
        <v>0</v>
      </c>
      <c r="BD27">
        <f t="shared" si="8"/>
        <v>0</v>
      </c>
      <c r="BE27">
        <f t="shared" si="8"/>
        <v>0</v>
      </c>
      <c r="BF27">
        <f t="shared" si="8"/>
        <v>0</v>
      </c>
    </row>
    <row r="28" spans="1:66" ht="29.55" customHeight="1" x14ac:dyDescent="0.3">
      <c r="A28" s="638" t="s">
        <v>19</v>
      </c>
      <c r="B28" s="639"/>
      <c r="C28" s="639"/>
      <c r="D28" s="639"/>
      <c r="E28" s="639"/>
      <c r="F28" s="639"/>
      <c r="G28" s="639"/>
      <c r="H28" s="639"/>
      <c r="I28" s="639"/>
      <c r="J28" s="640"/>
      <c r="K28" s="7"/>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66" ht="38.1" customHeight="1" x14ac:dyDescent="0.3">
      <c r="A29" s="641" t="s">
        <v>821</v>
      </c>
      <c r="B29" s="642"/>
      <c r="C29" s="642"/>
      <c r="D29" s="642"/>
      <c r="E29" s="642"/>
      <c r="F29" s="642"/>
      <c r="G29" s="642"/>
      <c r="H29" s="642"/>
      <c r="I29" s="642"/>
      <c r="J29" s="643"/>
      <c r="K29" s="8"/>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66" ht="20.100000000000001" customHeight="1" x14ac:dyDescent="0.3">
      <c r="A30" s="644"/>
      <c r="B30" s="646" t="str">
        <f>"Indicators"</f>
        <v>Indicators</v>
      </c>
      <c r="C30" s="647"/>
      <c r="D30" s="647"/>
      <c r="E30" s="647"/>
      <c r="F30" s="648"/>
      <c r="G30" s="3" t="s">
        <v>30</v>
      </c>
      <c r="H30" s="3" t="s">
        <v>31</v>
      </c>
      <c r="I30" s="3" t="s">
        <v>32</v>
      </c>
      <c r="J30" s="652" t="s">
        <v>55</v>
      </c>
      <c r="K30" s="632"/>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66" ht="20.100000000000001" customHeight="1" thickBot="1" x14ac:dyDescent="0.35">
      <c r="A31" s="645"/>
      <c r="B31" s="649"/>
      <c r="C31" s="650"/>
      <c r="D31" s="650"/>
      <c r="E31" s="650"/>
      <c r="F31" s="651"/>
      <c r="G31" s="47" t="str">
        <f>IF(ISERROR(EDATE($J$7,-3)),"-",EDATE($J$7,-3))</f>
        <v>-</v>
      </c>
      <c r="H31" s="47" t="str">
        <f>IF(ISERROR(EDATE($J$7,-3)),"-",EDATE($J$7,-2))</f>
        <v>-</v>
      </c>
      <c r="I31" s="47" t="str">
        <f>IF(ISERROR(EDATE($J$7,-3)),"-",EDATE($J$7,-1))</f>
        <v>-</v>
      </c>
      <c r="J31" s="653"/>
      <c r="K31" s="633"/>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66" ht="20.100000000000001" customHeight="1" thickTop="1" x14ac:dyDescent="0.3">
      <c r="A32" s="619" t="s">
        <v>4</v>
      </c>
      <c r="B32" s="622" t="s">
        <v>66</v>
      </c>
      <c r="C32" s="622"/>
      <c r="D32" s="612" t="str">
        <f>IF(Indicators!$R$13=0,"-",Indicators!$R$13)</f>
        <v>Select type</v>
      </c>
      <c r="E32" s="612"/>
      <c r="F32" s="612"/>
      <c r="G32" s="626"/>
      <c r="H32" s="627"/>
      <c r="I32" s="628"/>
      <c r="J32" s="158"/>
      <c r="K32" s="608"/>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ht="20.100000000000001" customHeight="1" x14ac:dyDescent="0.3">
      <c r="A33" s="620"/>
      <c r="B33" s="610" t="s">
        <v>67</v>
      </c>
      <c r="C33" s="611"/>
      <c r="D33" s="612" t="str">
        <f>IF(Indicators!$S$13=0,"-",Indicators!$S$13)</f>
        <v>Select indicator</v>
      </c>
      <c r="E33" s="612"/>
      <c r="F33" s="612"/>
      <c r="G33" s="720" t="str">
        <f>"quality target: &gt;="&amp;TEXT(100%-Indicators!$V$13,"0%")&amp;", &lt;="&amp;TEXT(100%+Indicators!$V$13,"0%")</f>
        <v>quality target: &gt;=75%, &lt;=125%</v>
      </c>
      <c r="H33" s="721"/>
      <c r="I33" s="722"/>
      <c r="J33" s="159"/>
      <c r="K33" s="609"/>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ht="20.100000000000001" customHeight="1" x14ac:dyDescent="0.3">
      <c r="A34" s="620"/>
      <c r="B34" s="616" t="s">
        <v>271</v>
      </c>
      <c r="C34" s="616"/>
      <c r="D34" s="616"/>
      <c r="E34" s="616"/>
      <c r="F34" s="616"/>
      <c r="G34" s="228"/>
      <c r="H34" s="228"/>
      <c r="I34" s="228"/>
      <c r="J34" s="161">
        <f>IF(ISERROR(SUM(G34:I34)),"-",SUM(G34:I34))</f>
        <v>0</v>
      </c>
      <c r="K34" s="23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ht="20.100000000000001" customHeight="1" x14ac:dyDescent="0.3">
      <c r="A35" s="620"/>
      <c r="B35" s="616" t="s">
        <v>272</v>
      </c>
      <c r="C35" s="616"/>
      <c r="D35" s="616"/>
      <c r="E35" s="616"/>
      <c r="F35" s="616"/>
      <c r="G35" s="228"/>
      <c r="H35" s="228"/>
      <c r="I35" s="228"/>
      <c r="J35" s="161">
        <f>IF(ISERROR(SUM(G35:I35)),"-",SUM(G35:I35))</f>
        <v>0</v>
      </c>
      <c r="K35" s="23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ht="20.100000000000001" customHeight="1" x14ac:dyDescent="0.3">
      <c r="A36" s="620"/>
      <c r="B36" s="616" t="s">
        <v>74</v>
      </c>
      <c r="C36" s="616"/>
      <c r="D36" s="616"/>
      <c r="E36" s="616"/>
      <c r="F36" s="616"/>
      <c r="G36" s="228"/>
      <c r="H36" s="228"/>
      <c r="I36" s="228"/>
      <c r="J36" s="161">
        <f>IF(ISERROR(SUM(G36:I36)),"-",SUM(G36:I36))</f>
        <v>0</v>
      </c>
      <c r="K36" s="23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ht="20.100000000000001" customHeight="1" x14ac:dyDescent="0.3">
      <c r="A37" s="620"/>
      <c r="B37" s="617" t="s">
        <v>71</v>
      </c>
      <c r="C37" s="617"/>
      <c r="D37" s="617"/>
      <c r="E37" s="617"/>
      <c r="F37" s="617"/>
      <c r="G37" s="163" t="str">
        <f>IF(ISERROR(G34/G35),"-",G34/G35)</f>
        <v>-</v>
      </c>
      <c r="H37" s="163" t="str">
        <f>IF(ISERROR(H34/H35),"-",H34/H35)</f>
        <v>-</v>
      </c>
      <c r="I37" s="163" t="str">
        <f>IF(ISERROR(I34/I35),"-",I34/I35)</f>
        <v>-</v>
      </c>
      <c r="J37" s="164" t="str">
        <f>IF(ISERROR(AVERAGE(G37:I37)),"-",AVERAGE(G37:I37))</f>
        <v>-</v>
      </c>
      <c r="K37" s="23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ht="20.100000000000001" customHeight="1" x14ac:dyDescent="0.3">
      <c r="A38" s="620"/>
      <c r="B38" s="617" t="s">
        <v>72</v>
      </c>
      <c r="C38" s="617"/>
      <c r="D38" s="617"/>
      <c r="E38" s="617"/>
      <c r="F38" s="617"/>
      <c r="G38" s="163" t="str">
        <f>IF(ISERROR(G34/G36),"-",G34/G36)</f>
        <v>-</v>
      </c>
      <c r="H38" s="163" t="str">
        <f>IF(ISERROR(H34/H36),"-",H34/H36)</f>
        <v>-</v>
      </c>
      <c r="I38" s="163" t="str">
        <f>IF(ISERROR(I34/I36),"-",I34/I36)</f>
        <v>-</v>
      </c>
      <c r="J38" s="164" t="str">
        <f>IF(ISERROR(AVERAGE(G38:I38)),"-",AVERAGE(G38:I38))</f>
        <v>-</v>
      </c>
      <c r="K38" s="23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ht="20.100000000000001" customHeight="1" x14ac:dyDescent="0.3">
      <c r="A39" s="620"/>
      <c r="B39" s="616" t="s">
        <v>196</v>
      </c>
      <c r="C39" s="616"/>
      <c r="D39" s="616"/>
      <c r="E39" s="616"/>
      <c r="F39" s="616"/>
      <c r="G39" s="228"/>
      <c r="H39" s="228"/>
      <c r="I39" s="228"/>
      <c r="J39" s="165"/>
      <c r="K39" s="23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ht="20.100000000000001" customHeight="1" thickBot="1" x14ac:dyDescent="0.35">
      <c r="A40" s="621"/>
      <c r="B40" s="630" t="s">
        <v>21</v>
      </c>
      <c r="C40" s="630"/>
      <c r="D40" s="630"/>
      <c r="E40" s="630"/>
      <c r="F40" s="630"/>
      <c r="G40" s="229"/>
      <c r="H40" s="229"/>
      <c r="I40" s="229"/>
      <c r="J40" s="166"/>
      <c r="K40" s="231"/>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ht="20.100000000000001" customHeight="1" thickTop="1" x14ac:dyDescent="0.3">
      <c r="A41" s="624" t="s">
        <v>6</v>
      </c>
      <c r="B41" s="631" t="s">
        <v>66</v>
      </c>
      <c r="C41" s="631"/>
      <c r="D41" s="623" t="str">
        <f>IF(Indicators!$R$16=0,"-",Indicators!$R$16)</f>
        <v>Select type</v>
      </c>
      <c r="E41" s="623"/>
      <c r="F41" s="623"/>
      <c r="G41" s="626"/>
      <c r="H41" s="627"/>
      <c r="I41" s="628"/>
      <c r="J41" s="167"/>
      <c r="K41" s="629"/>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ht="20.100000000000001" customHeight="1" x14ac:dyDescent="0.3">
      <c r="A42" s="620"/>
      <c r="B42" s="610" t="s">
        <v>67</v>
      </c>
      <c r="C42" s="611"/>
      <c r="D42" s="612" t="str">
        <f>IF(Indicators!$S$16=0,"-",Indicators!$S$16)</f>
        <v>Select indicator</v>
      </c>
      <c r="E42" s="612"/>
      <c r="F42" s="612"/>
      <c r="G42" s="720" t="str">
        <f>"quality target: &gt;="&amp;TEXT(100%-Indicators!$V$16,"0%")&amp;", &lt;="&amp;TEXT(100%+Indicators!$V$16,"0%")</f>
        <v>quality target: &gt;=90%, &lt;=110%</v>
      </c>
      <c r="H42" s="721"/>
      <c r="I42" s="722"/>
      <c r="J42" s="159"/>
      <c r="K42" s="609"/>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ht="20.100000000000001" customHeight="1" x14ac:dyDescent="0.3">
      <c r="A43" s="620"/>
      <c r="B43" s="616" t="s">
        <v>271</v>
      </c>
      <c r="C43" s="616"/>
      <c r="D43" s="616"/>
      <c r="E43" s="616"/>
      <c r="F43" s="616"/>
      <c r="G43" s="228"/>
      <c r="H43" s="228"/>
      <c r="I43" s="228"/>
      <c r="J43" s="161">
        <f>IF(ISERROR(SUM(G43:I43)),"-",SUM(G43:I43))</f>
        <v>0</v>
      </c>
      <c r="K43" s="23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ht="20.100000000000001" customHeight="1" x14ac:dyDescent="0.3">
      <c r="A44" s="620"/>
      <c r="B44" s="616" t="s">
        <v>272</v>
      </c>
      <c r="C44" s="616"/>
      <c r="D44" s="616"/>
      <c r="E44" s="616"/>
      <c r="F44" s="616"/>
      <c r="G44" s="228"/>
      <c r="H44" s="228"/>
      <c r="I44" s="228"/>
      <c r="J44" s="161">
        <f>IF(ISERROR(SUM(G44:I44)),"-",SUM(G44:I44))</f>
        <v>0</v>
      </c>
      <c r="K44" s="23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ht="20.100000000000001" customHeight="1" x14ac:dyDescent="0.3">
      <c r="A45" s="620"/>
      <c r="B45" s="616" t="s">
        <v>74</v>
      </c>
      <c r="C45" s="616"/>
      <c r="D45" s="616"/>
      <c r="E45" s="616"/>
      <c r="F45" s="616"/>
      <c r="G45" s="228"/>
      <c r="H45" s="228"/>
      <c r="I45" s="228"/>
      <c r="J45" s="161">
        <f>IF(ISERROR(SUM(G45:I45)),"-",SUM(G45:I45))</f>
        <v>0</v>
      </c>
      <c r="K45" s="23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ht="17.55" customHeight="1" x14ac:dyDescent="0.3">
      <c r="A46" s="620"/>
      <c r="B46" s="617" t="s">
        <v>71</v>
      </c>
      <c r="C46" s="617"/>
      <c r="D46" s="617"/>
      <c r="E46" s="617"/>
      <c r="F46" s="617"/>
      <c r="G46" s="163" t="str">
        <f>IF(ISERROR(G43/G44),"-",G43/G44)</f>
        <v>-</v>
      </c>
      <c r="H46" s="163" t="str">
        <f>IF(ISERROR(H43/H44),"-",H43/H44)</f>
        <v>-</v>
      </c>
      <c r="I46" s="163" t="str">
        <f>IF(ISERROR(I43/I44),"-",I43/I44)</f>
        <v>-</v>
      </c>
      <c r="J46" s="164" t="str">
        <f>IF(ISERROR(AVERAGE(G46:I46)),"-",AVERAGE(G46:I46))</f>
        <v>-</v>
      </c>
      <c r="K46" s="23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ht="20.100000000000001" customHeight="1" x14ac:dyDescent="0.3">
      <c r="A47" s="620"/>
      <c r="B47" s="617" t="s">
        <v>72</v>
      </c>
      <c r="C47" s="617"/>
      <c r="D47" s="617"/>
      <c r="E47" s="617"/>
      <c r="F47" s="617"/>
      <c r="G47" s="163" t="str">
        <f>IF(ISERROR(G43/G45),"-",G43/G45)</f>
        <v>-</v>
      </c>
      <c r="H47" s="163" t="str">
        <f>IF(ISERROR(H43/H45),"-",H43/H45)</f>
        <v>-</v>
      </c>
      <c r="I47" s="163" t="str">
        <f>IF(ISERROR(I43/I45),"-",I43/I45)</f>
        <v>-</v>
      </c>
      <c r="J47" s="164" t="str">
        <f>IF(ISERROR(AVERAGE(G47:I47)),"-",AVERAGE(G47:I47))</f>
        <v>-</v>
      </c>
      <c r="K47" s="23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ht="20.100000000000001" customHeight="1" x14ac:dyDescent="0.3">
      <c r="A48" s="620"/>
      <c r="B48" s="616" t="s">
        <v>196</v>
      </c>
      <c r="C48" s="616"/>
      <c r="D48" s="616"/>
      <c r="E48" s="616"/>
      <c r="F48" s="616"/>
      <c r="G48" s="228"/>
      <c r="H48" s="228"/>
      <c r="I48" s="228"/>
      <c r="J48" s="165"/>
      <c r="K48" s="23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ht="20.100000000000001" customHeight="1" thickBot="1" x14ac:dyDescent="0.35">
      <c r="A49" s="621"/>
      <c r="B49" s="618" t="s">
        <v>21</v>
      </c>
      <c r="C49" s="618"/>
      <c r="D49" s="618"/>
      <c r="E49" s="618"/>
      <c r="F49" s="618"/>
      <c r="G49" s="232"/>
      <c r="H49" s="232"/>
      <c r="I49" s="232"/>
      <c r="J49" s="169"/>
      <c r="K49" s="233"/>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ht="20.100000000000001" customHeight="1" thickTop="1" x14ac:dyDescent="0.3">
      <c r="A50" s="624" t="s">
        <v>7</v>
      </c>
      <c r="B50" s="622" t="s">
        <v>66</v>
      </c>
      <c r="C50" s="622"/>
      <c r="D50" s="623" t="str">
        <f>IF(Indicators!$R$19=0,"-",Indicators!$R$19)</f>
        <v>Select type</v>
      </c>
      <c r="E50" s="623"/>
      <c r="F50" s="623"/>
      <c r="G50" s="582"/>
      <c r="H50" s="583"/>
      <c r="I50" s="584"/>
      <c r="J50" s="158"/>
      <c r="K50" s="608"/>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ht="20.100000000000001" customHeight="1" x14ac:dyDescent="0.3">
      <c r="A51" s="620"/>
      <c r="B51" s="610" t="s">
        <v>67</v>
      </c>
      <c r="C51" s="611"/>
      <c r="D51" s="612" t="str">
        <f>IF(Indicators!$S$19=0,"-",Indicators!$S$19)</f>
        <v>Select indicator</v>
      </c>
      <c r="E51" s="612"/>
      <c r="F51" s="612"/>
      <c r="G51" s="720" t="str">
        <f>"quality target: &gt;="&amp;TEXT(100%-Indicators!$V$19,"0%")&amp;", &lt;="&amp;TEXT(100%+Indicators!$V$19,"0%")</f>
        <v>quality target: &gt;=85%, &lt;=115%</v>
      </c>
      <c r="H51" s="721"/>
      <c r="I51" s="722"/>
      <c r="J51" s="159"/>
      <c r="K51" s="609"/>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ht="20.100000000000001" customHeight="1" x14ac:dyDescent="0.3">
      <c r="A52" s="620"/>
      <c r="B52" s="616" t="s">
        <v>271</v>
      </c>
      <c r="C52" s="616"/>
      <c r="D52" s="616"/>
      <c r="E52" s="616"/>
      <c r="F52" s="616"/>
      <c r="G52" s="228"/>
      <c r="H52" s="228"/>
      <c r="I52" s="228"/>
      <c r="J52" s="161">
        <f>IF(ISERROR(SUM(G52:I52)),"-",SUM(G52:I52))</f>
        <v>0</v>
      </c>
      <c r="K52" s="23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ht="20.100000000000001" customHeight="1" x14ac:dyDescent="0.3">
      <c r="A53" s="620"/>
      <c r="B53" s="616" t="s">
        <v>272</v>
      </c>
      <c r="C53" s="616"/>
      <c r="D53" s="616"/>
      <c r="E53" s="616"/>
      <c r="F53" s="616"/>
      <c r="G53" s="228"/>
      <c r="H53" s="228"/>
      <c r="I53" s="228"/>
      <c r="J53" s="161">
        <f>IF(ISERROR(SUM(G53:I53)),"-",SUM(G53:I53))</f>
        <v>0</v>
      </c>
      <c r="K53" s="23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ht="20.100000000000001" customHeight="1" x14ac:dyDescent="0.3">
      <c r="A54" s="620"/>
      <c r="B54" s="616" t="s">
        <v>74</v>
      </c>
      <c r="C54" s="616"/>
      <c r="D54" s="616"/>
      <c r="E54" s="616"/>
      <c r="F54" s="616"/>
      <c r="G54" s="228"/>
      <c r="H54" s="228"/>
      <c r="I54" s="228"/>
      <c r="J54" s="161">
        <f>IF(ISERROR(SUM(G54:I54)),"-",SUM(G54:I54))</f>
        <v>0</v>
      </c>
      <c r="K54" s="23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ht="20.100000000000001" customHeight="1" x14ac:dyDescent="0.3">
      <c r="A55" s="620"/>
      <c r="B55" s="617" t="s">
        <v>71</v>
      </c>
      <c r="C55" s="617"/>
      <c r="D55" s="617"/>
      <c r="E55" s="617"/>
      <c r="F55" s="617"/>
      <c r="G55" s="163" t="str">
        <f>IF(ISERROR(G52/G53),"-",G52/G53)</f>
        <v>-</v>
      </c>
      <c r="H55" s="163" t="str">
        <f>IF(ISERROR(H52/H53),"-",H52/H53)</f>
        <v>-</v>
      </c>
      <c r="I55" s="163" t="str">
        <f>IF(ISERROR(I52/I53),"-",I52/I53)</f>
        <v>-</v>
      </c>
      <c r="J55" s="164" t="str">
        <f>IF(ISERROR(AVERAGE(G55:I55)),"-",AVERAGE(G55:I55))</f>
        <v>-</v>
      </c>
      <c r="K55" s="23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ht="20.100000000000001" customHeight="1" x14ac:dyDescent="0.3">
      <c r="A56" s="620"/>
      <c r="B56" s="617" t="s">
        <v>72</v>
      </c>
      <c r="C56" s="617"/>
      <c r="D56" s="617"/>
      <c r="E56" s="617"/>
      <c r="F56" s="617"/>
      <c r="G56" s="163" t="str">
        <f>IF(ISERROR(G52/G54),"-",G52/G54)</f>
        <v>-</v>
      </c>
      <c r="H56" s="163" t="str">
        <f>IF(ISERROR(H52/H54),"-",H52/H54)</f>
        <v>-</v>
      </c>
      <c r="I56" s="163" t="str">
        <f>IF(ISERROR(I52/I54),"-",I52/I54)</f>
        <v>-</v>
      </c>
      <c r="J56" s="164" t="str">
        <f>IF(ISERROR(AVERAGE(G56:I56)),"-",AVERAGE(G56:I56))</f>
        <v>-</v>
      </c>
      <c r="K56" s="23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ht="20.100000000000001" customHeight="1" x14ac:dyDescent="0.3">
      <c r="A57" s="620"/>
      <c r="B57" s="616" t="s">
        <v>196</v>
      </c>
      <c r="C57" s="616"/>
      <c r="D57" s="616"/>
      <c r="E57" s="616"/>
      <c r="F57" s="616"/>
      <c r="G57" s="228"/>
      <c r="H57" s="228"/>
      <c r="I57" s="228"/>
      <c r="J57" s="165"/>
      <c r="K57" s="23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ht="20.100000000000001" customHeight="1" x14ac:dyDescent="0.3">
      <c r="A58" s="620"/>
      <c r="B58" s="630" t="s">
        <v>21</v>
      </c>
      <c r="C58" s="630"/>
      <c r="D58" s="630"/>
      <c r="E58" s="630"/>
      <c r="F58" s="630"/>
      <c r="G58" s="229"/>
      <c r="H58" s="229"/>
      <c r="I58" s="229"/>
      <c r="J58" s="166"/>
      <c r="K58" s="231"/>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ht="20.25" hidden="1" customHeight="1" thickTop="1" x14ac:dyDescent="0.3">
      <c r="A59" s="624" t="s">
        <v>9</v>
      </c>
      <c r="B59" s="631" t="s">
        <v>66</v>
      </c>
      <c r="C59" s="631"/>
      <c r="D59" s="623" t="str">
        <f>IF(Indicators!$R$22=0,"-",Indicators!$R$22)</f>
        <v>Malaria_treatment</v>
      </c>
      <c r="E59" s="623"/>
      <c r="F59" s="623"/>
      <c r="G59" s="626"/>
      <c r="H59" s="627"/>
      <c r="I59" s="628"/>
      <c r="J59" s="167"/>
      <c r="K59" s="629"/>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ht="20.25" hidden="1" customHeight="1" x14ac:dyDescent="0.3">
      <c r="A60" s="620"/>
      <c r="B60" s="610" t="s">
        <v>67</v>
      </c>
      <c r="C60" s="611"/>
      <c r="D60" s="612" t="str">
        <f>IF(Indicators!$S$22=0,"-",Indicators!$S$22)</f>
        <v>4.1:  Number of children (&lt; 5) with confirmed malaria receiving ACT</v>
      </c>
      <c r="E60" s="612"/>
      <c r="F60" s="612"/>
      <c r="G60" s="720" t="str">
        <f>"quality target: &gt;="&amp;TEXT(100%-Indicators!$V$22,"0%")&amp;", &lt;="&amp;TEXT(100%+Indicators!$V$22,"0%")</f>
        <v>quality target: &gt;=80%, &lt;=120%</v>
      </c>
      <c r="H60" s="721"/>
      <c r="I60" s="722"/>
      <c r="J60" s="159"/>
      <c r="K60" s="609"/>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ht="20.25" hidden="1" customHeight="1" x14ac:dyDescent="0.3">
      <c r="A61" s="620"/>
      <c r="B61" s="616" t="s">
        <v>271</v>
      </c>
      <c r="C61" s="616"/>
      <c r="D61" s="616"/>
      <c r="E61" s="616"/>
      <c r="F61" s="616"/>
      <c r="G61" s="160"/>
      <c r="H61" s="160"/>
      <c r="I61" s="160"/>
      <c r="J61" s="161">
        <f>IF(ISERROR(SUM(G61:I61)),"-",SUM(G61:I61))</f>
        <v>0</v>
      </c>
      <c r="K61" s="162"/>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ht="20.25" hidden="1" customHeight="1" x14ac:dyDescent="0.3">
      <c r="A62" s="620"/>
      <c r="B62" s="616" t="s">
        <v>272</v>
      </c>
      <c r="C62" s="616"/>
      <c r="D62" s="616"/>
      <c r="E62" s="616"/>
      <c r="F62" s="616"/>
      <c r="G62" s="160"/>
      <c r="H62" s="160"/>
      <c r="I62" s="160"/>
      <c r="J62" s="161">
        <f>IF(ISERROR(SUM(G62:I62)),"-",SUM(G62:I62))</f>
        <v>0</v>
      </c>
      <c r="K62" s="162"/>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ht="20.25" hidden="1" customHeight="1" x14ac:dyDescent="0.3">
      <c r="A63" s="620"/>
      <c r="B63" s="616" t="s">
        <v>74</v>
      </c>
      <c r="C63" s="616"/>
      <c r="D63" s="616"/>
      <c r="E63" s="616"/>
      <c r="F63" s="616"/>
      <c r="G63" s="160"/>
      <c r="H63" s="160"/>
      <c r="I63" s="160"/>
      <c r="J63" s="161">
        <f>IF(ISERROR(SUM(G63:I63)),"-",SUM(G63:I63))</f>
        <v>0</v>
      </c>
      <c r="K63" s="162"/>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ht="20.25" hidden="1" customHeight="1" x14ac:dyDescent="0.3">
      <c r="A64" s="620"/>
      <c r="B64" s="617" t="s">
        <v>71</v>
      </c>
      <c r="C64" s="617"/>
      <c r="D64" s="617"/>
      <c r="E64" s="617"/>
      <c r="F64" s="617"/>
      <c r="G64" s="163" t="str">
        <f>IF(ISERROR(G61/G62),"-",G61/G62)</f>
        <v>-</v>
      </c>
      <c r="H64" s="163" t="str">
        <f>IF(ISERROR(H61/H62),"-",H61/H62)</f>
        <v>-</v>
      </c>
      <c r="I64" s="163" t="str">
        <f>IF(ISERROR(I61/I62),"-",I61/I62)</f>
        <v>-</v>
      </c>
      <c r="J64" s="164" t="str">
        <f>IF(ISERROR(AVERAGE(G64:I64)),"-",AVERAGE(G64:I64))</f>
        <v>-</v>
      </c>
      <c r="K64" s="162"/>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ht="20.25" hidden="1" customHeight="1" x14ac:dyDescent="0.3">
      <c r="A65" s="620"/>
      <c r="B65" s="617" t="s">
        <v>72</v>
      </c>
      <c r="C65" s="617"/>
      <c r="D65" s="617"/>
      <c r="E65" s="617"/>
      <c r="F65" s="617"/>
      <c r="G65" s="163" t="str">
        <f>IF(ISERROR(G61/G63),"-",G61/G63)</f>
        <v>-</v>
      </c>
      <c r="H65" s="163" t="str">
        <f>IF(ISERROR(H61/H63),"-",H61/H63)</f>
        <v>-</v>
      </c>
      <c r="I65" s="163" t="str">
        <f>IF(ISERROR(I61/I63),"-",I61/I63)</f>
        <v>-</v>
      </c>
      <c r="J65" s="164" t="str">
        <f>IF(ISERROR(AVERAGE(G65:I65)),"-",AVERAGE(G65:I65))</f>
        <v>-</v>
      </c>
      <c r="K65" s="162"/>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ht="20.25" hidden="1" customHeight="1" x14ac:dyDescent="0.3">
      <c r="A66" s="620"/>
      <c r="B66" s="616" t="s">
        <v>196</v>
      </c>
      <c r="C66" s="616"/>
      <c r="D66" s="616"/>
      <c r="E66" s="616"/>
      <c r="F66" s="616"/>
      <c r="G66" s="160"/>
      <c r="H66" s="160"/>
      <c r="I66" s="160"/>
      <c r="J66" s="165"/>
      <c r="K66" s="162"/>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ht="20.25" hidden="1" customHeight="1" thickBot="1" x14ac:dyDescent="0.35">
      <c r="A67" s="625"/>
      <c r="B67" s="618" t="s">
        <v>21</v>
      </c>
      <c r="C67" s="618"/>
      <c r="D67" s="618"/>
      <c r="E67" s="618"/>
      <c r="F67" s="618"/>
      <c r="G67" s="168"/>
      <c r="H67" s="168"/>
      <c r="I67" s="168"/>
      <c r="J67" s="169"/>
      <c r="K67" s="17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ht="20.25" hidden="1" customHeight="1" thickTop="1" x14ac:dyDescent="0.3">
      <c r="A68" s="619" t="s">
        <v>11</v>
      </c>
      <c r="B68" s="622" t="s">
        <v>66</v>
      </c>
      <c r="C68" s="622"/>
      <c r="D68" s="623" t="str">
        <f>IF(Indicators!$R$25=0,"-",Indicators!$R$25)</f>
        <v>Malaria_commodity_availability</v>
      </c>
      <c r="E68" s="623"/>
      <c r="F68" s="623"/>
      <c r="G68" s="582"/>
      <c r="H68" s="583"/>
      <c r="I68" s="584"/>
      <c r="J68" s="158"/>
      <c r="K68" s="608"/>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ht="20.25" hidden="1" customHeight="1" x14ac:dyDescent="0.3">
      <c r="A69" s="620"/>
      <c r="B69" s="610" t="s">
        <v>67</v>
      </c>
      <c r="C69" s="611"/>
      <c r="D69" s="612" t="str">
        <f>IF(Indicators!$S$25=0,"-",Indicators!$S$25)</f>
        <v>5.1:  Stock out of ACTs for 7 consecutive days in the past month</v>
      </c>
      <c r="E69" s="612"/>
      <c r="F69" s="612"/>
      <c r="G69" s="720" t="str">
        <f>"quality target: &gt;="&amp;TEXT(100%-Indicators!$V$25,"0%")&amp;", &lt;="&amp;TEXT(100%+Indicators!$V$25,"0%")</f>
        <v>quality target: &gt;=75%, &lt;=125%</v>
      </c>
      <c r="H69" s="721"/>
      <c r="I69" s="722"/>
      <c r="J69" s="159"/>
      <c r="K69" s="609"/>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ht="20.25" hidden="1" customHeight="1" x14ac:dyDescent="0.3">
      <c r="A70" s="620"/>
      <c r="B70" s="616" t="s">
        <v>271</v>
      </c>
      <c r="C70" s="616"/>
      <c r="D70" s="616"/>
      <c r="E70" s="616"/>
      <c r="F70" s="616"/>
      <c r="G70" s="160"/>
      <c r="H70" s="160"/>
      <c r="I70" s="160"/>
      <c r="J70" s="161">
        <f>IF(ISERROR(SUM(G70:I70)),"-",SUM(G70:I70))</f>
        <v>0</v>
      </c>
      <c r="K70" s="162"/>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ht="20.25" hidden="1" customHeight="1" x14ac:dyDescent="0.3">
      <c r="A71" s="620"/>
      <c r="B71" s="616" t="s">
        <v>272</v>
      </c>
      <c r="C71" s="616"/>
      <c r="D71" s="616"/>
      <c r="E71" s="616"/>
      <c r="F71" s="616"/>
      <c r="G71" s="160"/>
      <c r="H71" s="160"/>
      <c r="I71" s="160"/>
      <c r="J71" s="161">
        <f>IF(ISERROR(SUM(G71:I71)),"-",SUM(G71:I71))</f>
        <v>0</v>
      </c>
      <c r="K71" s="162"/>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ht="20.25" hidden="1" customHeight="1" x14ac:dyDescent="0.3">
      <c r="A72" s="620"/>
      <c r="B72" s="616" t="s">
        <v>74</v>
      </c>
      <c r="C72" s="616"/>
      <c r="D72" s="616"/>
      <c r="E72" s="616"/>
      <c r="F72" s="616"/>
      <c r="G72" s="160"/>
      <c r="H72" s="160"/>
      <c r="I72" s="160"/>
      <c r="J72" s="161">
        <f>IF(ISERROR(SUM(G72:I72)),"-",SUM(G72:I72))</f>
        <v>0</v>
      </c>
      <c r="K72" s="162"/>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ht="20.25" hidden="1" customHeight="1" x14ac:dyDescent="0.3">
      <c r="A73" s="620"/>
      <c r="B73" s="617" t="s">
        <v>71</v>
      </c>
      <c r="C73" s="617"/>
      <c r="D73" s="617"/>
      <c r="E73" s="617"/>
      <c r="F73" s="617"/>
      <c r="G73" s="163" t="str">
        <f>IF(ISERROR(G70/G71),"-",G70/G71)</f>
        <v>-</v>
      </c>
      <c r="H73" s="163" t="str">
        <f>IF(ISERROR(H70/H71),"-",H70/H71)</f>
        <v>-</v>
      </c>
      <c r="I73" s="163" t="str">
        <f>IF(ISERROR(I70/I71),"-",I70/I71)</f>
        <v>-</v>
      </c>
      <c r="J73" s="164" t="str">
        <f>IF(ISERROR(AVERAGE(G73:I73)),"-",AVERAGE(G73:I73))</f>
        <v>-</v>
      </c>
      <c r="K73" s="162"/>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ht="20.25" hidden="1" customHeight="1" x14ac:dyDescent="0.3">
      <c r="A74" s="620"/>
      <c r="B74" s="617" t="s">
        <v>72</v>
      </c>
      <c r="C74" s="617"/>
      <c r="D74" s="617"/>
      <c r="E74" s="617"/>
      <c r="F74" s="617"/>
      <c r="G74" s="163" t="str">
        <f>IF(ISERROR(G70/G72),"-",G70/G72)</f>
        <v>-</v>
      </c>
      <c r="H74" s="163" t="str">
        <f>IF(ISERROR(H70/H72),"-",H70/H72)</f>
        <v>-</v>
      </c>
      <c r="I74" s="163" t="str">
        <f>IF(ISERROR(I70/I72),"-",I70/I72)</f>
        <v>-</v>
      </c>
      <c r="J74" s="164" t="str">
        <f>IF(ISERROR(AVERAGE(G74:I74)),"-",AVERAGE(G74:I74))</f>
        <v>-</v>
      </c>
      <c r="K74" s="162"/>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ht="20.25" hidden="1" customHeight="1" x14ac:dyDescent="0.3">
      <c r="A75" s="620"/>
      <c r="B75" s="616" t="s">
        <v>196</v>
      </c>
      <c r="C75" s="616"/>
      <c r="D75" s="616"/>
      <c r="E75" s="616"/>
      <c r="F75" s="616"/>
      <c r="G75" s="160"/>
      <c r="H75" s="160"/>
      <c r="I75" s="160"/>
      <c r="J75" s="165"/>
      <c r="K75" s="162"/>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s="1" customFormat="1" ht="20.25" hidden="1" customHeight="1" x14ac:dyDescent="0.3">
      <c r="A76" s="621"/>
      <c r="B76" s="616" t="s">
        <v>21</v>
      </c>
      <c r="C76" s="616"/>
      <c r="D76" s="616"/>
      <c r="E76" s="616"/>
      <c r="F76" s="616"/>
      <c r="G76" s="160"/>
      <c r="H76" s="160"/>
      <c r="I76" s="160"/>
      <c r="J76" s="165"/>
      <c r="K76" s="16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row>
    <row r="77" spans="1:39" ht="23.55" customHeight="1" x14ac:dyDescent="0.3">
      <c r="A77" s="597" t="s">
        <v>56</v>
      </c>
      <c r="B77" s="598"/>
      <c r="C77" s="598"/>
      <c r="D77" s="598"/>
      <c r="E77" s="598"/>
      <c r="F77" s="598"/>
      <c r="G77" s="598"/>
      <c r="H77" s="598"/>
      <c r="I77" s="598"/>
      <c r="J77" s="598"/>
      <c r="K77" s="171"/>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ht="37.049999999999997" customHeight="1" thickBot="1" x14ac:dyDescent="0.35">
      <c r="A78" s="599" t="s">
        <v>57</v>
      </c>
      <c r="B78" s="600"/>
      <c r="C78" s="600"/>
      <c r="D78" s="600"/>
      <c r="E78" s="600"/>
      <c r="F78" s="600"/>
      <c r="G78" s="600"/>
      <c r="H78" s="600"/>
      <c r="I78" s="600"/>
      <c r="J78" s="601"/>
      <c r="K78" s="172"/>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ht="32.549999999999997" customHeight="1" x14ac:dyDescent="0.3">
      <c r="A79" s="602" t="s">
        <v>23</v>
      </c>
      <c r="B79" s="603"/>
      <c r="C79" s="603"/>
      <c r="D79" s="603"/>
      <c r="E79" s="603"/>
      <c r="F79" s="603"/>
      <c r="G79" s="603"/>
      <c r="H79" s="603"/>
      <c r="I79" s="603"/>
      <c r="J79" s="604"/>
      <c r="K79" s="19" t="s">
        <v>70</v>
      </c>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ht="29.1" customHeight="1" x14ac:dyDescent="0.3">
      <c r="A80" s="605" t="str">
        <f>"A — "&amp;Indicators!R31&amp;" : "&amp;Indicators!S31&amp;" (quality target = "&amp;TEXT(100%-Indicators!$V$31,"0%")&amp;")"</f>
        <v>A — Malaria case register : Laboratory register (quality target = 90%)</v>
      </c>
      <c r="B80" s="606"/>
      <c r="C80" s="606"/>
      <c r="D80" s="606"/>
      <c r="E80" s="606"/>
      <c r="F80" s="606"/>
      <c r="G80" s="606"/>
      <c r="H80" s="606"/>
      <c r="I80" s="606"/>
      <c r="J80" s="607"/>
      <c r="K80" s="235"/>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ht="20.100000000000001" customHeight="1" x14ac:dyDescent="0.3">
      <c r="A81" s="588" t="str">
        <f>"Randomly select 10 patients who have been treated in the period at the facility from the "&amp;Indicators!R31&amp;"."</f>
        <v>Randomly select 10 patients who have been treated in the period at the facility from the Malaria case register.</v>
      </c>
      <c r="B81" s="588"/>
      <c r="C81" s="588"/>
      <c r="D81" s="588"/>
      <c r="E81" s="588"/>
      <c r="F81" s="588"/>
      <c r="G81" s="589"/>
      <c r="H81" s="589"/>
      <c r="I81" s="589"/>
      <c r="J81" s="590"/>
      <c r="K81" s="235"/>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s="1" customFormat="1" ht="20.100000000000001" customHeight="1" x14ac:dyDescent="0.3">
      <c r="A82" s="530" t="str">
        <f>"1. Number of cases sampled from the "&amp;Indicators!R31&amp;"."</f>
        <v>1. Number of cases sampled from the Malaria case register.</v>
      </c>
      <c r="B82" s="531"/>
      <c r="C82" s="531"/>
      <c r="D82" s="531"/>
      <c r="E82" s="531"/>
      <c r="F82" s="531"/>
      <c r="G82" s="532"/>
      <c r="H82" s="532"/>
      <c r="I82" s="533"/>
      <c r="J82" s="234"/>
      <c r="K82" s="235"/>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row>
    <row r="83" spans="1:39" ht="20.100000000000001" customHeight="1" x14ac:dyDescent="0.3">
      <c r="A83" s="530" t="str">
        <f>"2. How many of the patients selected had a corresponding entry with matching information for the patients in the "&amp;Indicators!S31&amp;"?"</f>
        <v>2. How many of the patients selected had a corresponding entry with matching information for the patients in the Laboratory register?</v>
      </c>
      <c r="B83" s="531"/>
      <c r="C83" s="531"/>
      <c r="D83" s="531"/>
      <c r="E83" s="531"/>
      <c r="F83" s="531"/>
      <c r="G83" s="532"/>
      <c r="H83" s="532"/>
      <c r="I83" s="533"/>
      <c r="J83" s="234"/>
      <c r="K83" s="235"/>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ht="20.100000000000001" customHeight="1" thickBot="1" x14ac:dyDescent="0.35">
      <c r="A84" s="591" t="str">
        <f>Indicators!S31&amp;" reliability rate:"</f>
        <v>Laboratory register reliability rate:</v>
      </c>
      <c r="B84" s="592"/>
      <c r="C84" s="592"/>
      <c r="D84" s="592"/>
      <c r="E84" s="592"/>
      <c r="F84" s="592"/>
      <c r="G84" s="592"/>
      <c r="H84" s="592"/>
      <c r="I84" s="593"/>
      <c r="J84" s="86" t="str">
        <f>IF(ISERROR(J83/J82),"-",J83/J82)</f>
        <v>-</v>
      </c>
      <c r="K84" s="236"/>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ht="32.549999999999997" customHeight="1" thickTop="1" x14ac:dyDescent="0.3">
      <c r="A85" s="594" t="str">
        <f>"B — "&amp;Indicators!R34&amp;" : "&amp;Indicators!S34&amp;" (quality target = "&amp;TEXT(100%-Indicators!$V$34,"0%")&amp;")"</f>
        <v>B — Malaria case register : Pharmacy dispensation log (quality target = 90%)</v>
      </c>
      <c r="B85" s="595"/>
      <c r="C85" s="595"/>
      <c r="D85" s="595"/>
      <c r="E85" s="595"/>
      <c r="F85" s="595"/>
      <c r="G85" s="595"/>
      <c r="H85" s="595"/>
      <c r="I85" s="595"/>
      <c r="J85" s="596"/>
      <c r="K85" s="237"/>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ht="20.100000000000001" customHeight="1" x14ac:dyDescent="0.3">
      <c r="A86" s="588" t="str">
        <f>"Randomly select 10 cases who have been treated in the period at the facility from the "&amp;Indicators!R34&amp;"."</f>
        <v>Randomly select 10 cases who have been treated in the period at the facility from the Malaria case register.</v>
      </c>
      <c r="B86" s="588"/>
      <c r="C86" s="588"/>
      <c r="D86" s="588"/>
      <c r="E86" s="588"/>
      <c r="F86" s="588"/>
      <c r="G86" s="589"/>
      <c r="H86" s="589"/>
      <c r="I86" s="589"/>
      <c r="J86" s="590"/>
      <c r="K86" s="235"/>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ht="20.100000000000001" customHeight="1" x14ac:dyDescent="0.3">
      <c r="A87" s="530" t="str">
        <f>"1. Number of cases sampled from the "&amp;Indicators!R34&amp;"."</f>
        <v>1. Number of cases sampled from the Malaria case register.</v>
      </c>
      <c r="B87" s="531"/>
      <c r="C87" s="531"/>
      <c r="D87" s="531"/>
      <c r="E87" s="531"/>
      <c r="F87" s="531"/>
      <c r="G87" s="532"/>
      <c r="H87" s="532"/>
      <c r="I87" s="533"/>
      <c r="J87" s="234"/>
      <c r="K87" s="235"/>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ht="20.100000000000001" customHeight="1" x14ac:dyDescent="0.3">
      <c r="A88" s="530" t="str">
        <f>"2. How many of the patients selected had a corresponding entry with matching information for the patients in the "&amp;Indicators!S34&amp;"?"</f>
        <v>2. How many of the patients selected had a corresponding entry with matching information for the patients in the Pharmacy dispensation log?</v>
      </c>
      <c r="B88" s="531"/>
      <c r="C88" s="531"/>
      <c r="D88" s="531"/>
      <c r="E88" s="531"/>
      <c r="F88" s="531"/>
      <c r="G88" s="532"/>
      <c r="H88" s="532"/>
      <c r="I88" s="533"/>
      <c r="J88" s="234"/>
      <c r="K88" s="235"/>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ht="20.100000000000001" customHeight="1" thickBot="1" x14ac:dyDescent="0.35">
      <c r="A89" s="591" t="str">
        <f>Indicators!S34&amp;" reliability rate:"</f>
        <v>Pharmacy dispensation log reliability rate:</v>
      </c>
      <c r="B89" s="592"/>
      <c r="C89" s="592"/>
      <c r="D89" s="592"/>
      <c r="E89" s="592"/>
      <c r="F89" s="592"/>
      <c r="G89" s="592"/>
      <c r="H89" s="592"/>
      <c r="I89" s="593"/>
      <c r="J89" s="85" t="str">
        <f>IF(ISERROR(J88/J87),"-",J88/J87)</f>
        <v>-</v>
      </c>
      <c r="K89" s="238"/>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row r="90" spans="1:39" ht="32.549999999999997" customHeight="1" thickTop="1" x14ac:dyDescent="0.3">
      <c r="A90" s="585" t="str">
        <f>"C — "&amp;Indicators!R37&amp;" : "&amp;Indicators!S37&amp;" (quality target:  &gt;="&amp;TEXT(100%-Indicators!$V$38,"0%")&amp;", &lt;="&amp;TEXT(100%+Indicators!$V$38,"0%")&amp;")"</f>
        <v>C — Malaria case register : ACT stock management log (quality target:  &gt;=90%, &lt;=110%)</v>
      </c>
      <c r="B90" s="586"/>
      <c r="C90" s="586"/>
      <c r="D90" s="586"/>
      <c r="E90" s="586"/>
      <c r="F90" s="586"/>
      <c r="G90" s="586"/>
      <c r="H90" s="586"/>
      <c r="I90" s="587"/>
      <c r="J90" s="147"/>
      <c r="K90" s="239"/>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row>
    <row r="91" spans="1:39" ht="20.100000000000001" customHeight="1" x14ac:dyDescent="0.3">
      <c r="A91" s="541" t="s">
        <v>439</v>
      </c>
      <c r="B91" s="542"/>
      <c r="C91" s="542"/>
      <c r="D91" s="542"/>
      <c r="E91" s="542"/>
      <c r="F91" s="542"/>
      <c r="G91" s="543"/>
      <c r="H91" s="543"/>
      <c r="I91" s="173" t="s">
        <v>24</v>
      </c>
      <c r="J91" s="234"/>
      <c r="K91" s="235"/>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row>
    <row r="92" spans="1:39" ht="20.100000000000001" customHeight="1" x14ac:dyDescent="0.3">
      <c r="A92" s="541" t="s">
        <v>440</v>
      </c>
      <c r="B92" s="542"/>
      <c r="C92" s="542"/>
      <c r="D92" s="542"/>
      <c r="E92" s="542"/>
      <c r="F92" s="542"/>
      <c r="G92" s="543" t="s">
        <v>25</v>
      </c>
      <c r="H92" s="543"/>
      <c r="I92" s="173" t="s">
        <v>25</v>
      </c>
      <c r="J92" s="234"/>
      <c r="K92" s="235"/>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row>
    <row r="93" spans="1:39" ht="20.100000000000001" customHeight="1" x14ac:dyDescent="0.3">
      <c r="A93" s="541" t="s">
        <v>441</v>
      </c>
      <c r="B93" s="542"/>
      <c r="C93" s="542"/>
      <c r="D93" s="542"/>
      <c r="E93" s="542"/>
      <c r="F93" s="542"/>
      <c r="G93" s="543" t="s">
        <v>26</v>
      </c>
      <c r="H93" s="543"/>
      <c r="I93" s="173" t="s">
        <v>26</v>
      </c>
      <c r="J93" s="234"/>
      <c r="K93" s="235"/>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row>
    <row r="94" spans="1:39" ht="20.100000000000001" customHeight="1" x14ac:dyDescent="0.3">
      <c r="A94" s="541" t="s">
        <v>442</v>
      </c>
      <c r="B94" s="542"/>
      <c r="C94" s="542"/>
      <c r="D94" s="542"/>
      <c r="E94" s="542"/>
      <c r="F94" s="542"/>
      <c r="G94" s="543" t="s">
        <v>27</v>
      </c>
      <c r="H94" s="543"/>
      <c r="I94" s="173" t="s">
        <v>27</v>
      </c>
      <c r="J94" s="234"/>
      <c r="K94" s="235"/>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row>
    <row r="95" spans="1:39" ht="20.100000000000001" customHeight="1" x14ac:dyDescent="0.3">
      <c r="A95" s="544" t="s">
        <v>28</v>
      </c>
      <c r="B95" s="545"/>
      <c r="C95" s="545"/>
      <c r="D95" s="545"/>
      <c r="E95" s="545"/>
      <c r="F95" s="545"/>
      <c r="G95" s="545"/>
      <c r="H95" s="546"/>
      <c r="I95" s="547"/>
      <c r="J95" s="84" t="str">
        <f>IF(ISERROR(J94/(J91+J92-J93)),"-",J94/(J91+J92-J93))</f>
        <v>-</v>
      </c>
      <c r="K95" s="24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row>
    <row r="96" spans="1:39" ht="20.100000000000001" customHeight="1" x14ac:dyDescent="0.3">
      <c r="A96" s="548" t="s">
        <v>22</v>
      </c>
      <c r="B96" s="549"/>
      <c r="C96" s="549"/>
      <c r="D96" s="549"/>
      <c r="E96" s="549"/>
      <c r="F96" s="549"/>
      <c r="G96" s="550"/>
      <c r="H96" s="550"/>
      <c r="I96" s="550"/>
      <c r="J96" s="551"/>
      <c r="K96" s="9"/>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row>
    <row r="97" spans="1:39" ht="36.6" customHeight="1" x14ac:dyDescent="0.3">
      <c r="A97" s="524" t="s">
        <v>270</v>
      </c>
      <c r="B97" s="524"/>
      <c r="C97" s="524"/>
      <c r="D97" s="524"/>
      <c r="E97" s="524"/>
      <c r="F97" s="524"/>
      <c r="G97" s="524"/>
      <c r="H97" s="525"/>
      <c r="I97" s="525"/>
      <c r="J97" s="241"/>
      <c r="K97" s="235"/>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row>
    <row r="98" spans="1:39" ht="22.05" customHeight="1" thickBot="1" x14ac:dyDescent="0.35">
      <c r="A98" s="526" t="s">
        <v>29</v>
      </c>
      <c r="B98" s="527"/>
      <c r="C98" s="527"/>
      <c r="D98" s="527"/>
      <c r="E98" s="527"/>
      <c r="F98" s="527"/>
      <c r="G98" s="528"/>
      <c r="H98" s="528"/>
      <c r="I98" s="529"/>
      <c r="J98" s="282"/>
      <c r="K98" s="283"/>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row>
    <row r="99" spans="1:39" ht="44.55" customHeight="1" x14ac:dyDescent="0.3">
      <c r="A99" s="520" t="str">
        <f>"IV.  Consistency Checks - Consistency of data elements over time
Quality target =  &gt;="&amp;TEXT(100%-Indicators!$V$42,"0%")&amp;", &lt;="&amp;TEXT(100%+Indicators!$V$42,"0%")&amp;")"</f>
        <v>IV.  Consistency Checks - Consistency of data elements over time
Quality target =  &gt;=80%, &lt;=120%)</v>
      </c>
      <c r="B99" s="521"/>
      <c r="C99" s="521"/>
      <c r="D99" s="521"/>
      <c r="E99" s="521"/>
      <c r="F99" s="511" t="s">
        <v>711</v>
      </c>
      <c r="G99" s="511"/>
      <c r="H99" s="514" t="str">
        <f>Indicators!$B$42</f>
        <v>Select type</v>
      </c>
      <c r="I99" s="515"/>
      <c r="J99" s="516"/>
      <c r="K99" s="294"/>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row>
    <row r="100" spans="1:39" ht="22.05" customHeight="1" x14ac:dyDescent="0.3">
      <c r="A100" s="522" t="s">
        <v>712</v>
      </c>
      <c r="B100" s="523"/>
      <c r="C100" s="523"/>
      <c r="D100" s="523"/>
      <c r="E100" s="523"/>
      <c r="F100" s="512" t="s">
        <v>713</v>
      </c>
      <c r="G100" s="513"/>
      <c r="H100" s="517" t="str">
        <f>Indicators!$E$42</f>
        <v>Select indicator</v>
      </c>
      <c r="I100" s="518"/>
      <c r="J100" s="519"/>
      <c r="K100" s="295"/>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row>
    <row r="101" spans="1:39" ht="22.05" customHeight="1" x14ac:dyDescent="0.3">
      <c r="A101" s="509" t="s">
        <v>698</v>
      </c>
      <c r="B101" s="510"/>
      <c r="C101" s="510"/>
      <c r="D101" s="510"/>
      <c r="E101" s="510"/>
      <c r="F101" s="510"/>
      <c r="G101" s="510"/>
      <c r="H101" s="510"/>
      <c r="I101" s="510"/>
      <c r="J101" s="278"/>
      <c r="K101" s="285"/>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row>
    <row r="102" spans="1:39" ht="22.05" customHeight="1" x14ac:dyDescent="0.3">
      <c r="A102" s="509" t="s">
        <v>699</v>
      </c>
      <c r="B102" s="510"/>
      <c r="C102" s="510"/>
      <c r="D102" s="510"/>
      <c r="E102" s="510"/>
      <c r="F102" s="510"/>
      <c r="G102" s="510"/>
      <c r="H102" s="510"/>
      <c r="I102" s="510"/>
      <c r="J102" s="278"/>
      <c r="K102" s="285"/>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row>
    <row r="103" spans="1:39" ht="38.549999999999997" customHeight="1" x14ac:dyDescent="0.3">
      <c r="A103" s="509" t="s">
        <v>700</v>
      </c>
      <c r="B103" s="510"/>
      <c r="C103" s="510"/>
      <c r="D103" s="510"/>
      <c r="E103" s="510"/>
      <c r="F103" s="510"/>
      <c r="G103" s="510"/>
      <c r="H103" s="510"/>
      <c r="I103" s="510"/>
      <c r="J103" s="302" t="str">
        <f>IF(ISERROR(J101/J102),"-",J101/J102)</f>
        <v>-</v>
      </c>
      <c r="K103" s="296"/>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row>
    <row r="104" spans="1:39" ht="17.55" customHeight="1" x14ac:dyDescent="0.3">
      <c r="A104" s="534" t="s">
        <v>701</v>
      </c>
      <c r="B104" s="535"/>
      <c r="C104" s="535"/>
      <c r="D104" s="535"/>
      <c r="E104" s="535"/>
      <c r="F104" s="535"/>
      <c r="G104" s="535"/>
      <c r="H104" s="535"/>
      <c r="I104" s="536"/>
      <c r="J104" s="286"/>
      <c r="K104" s="295"/>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row>
    <row r="105" spans="1:39" ht="22.05" customHeight="1" x14ac:dyDescent="0.3">
      <c r="A105" s="537" t="s">
        <v>702</v>
      </c>
      <c r="B105" s="538"/>
      <c r="C105" s="538"/>
      <c r="D105" s="538"/>
      <c r="E105" s="287"/>
      <c r="F105" s="288" t="s">
        <v>30</v>
      </c>
      <c r="G105" s="288" t="s">
        <v>31</v>
      </c>
      <c r="H105" s="288" t="s">
        <v>706</v>
      </c>
      <c r="I105" s="288" t="s">
        <v>707</v>
      </c>
      <c r="J105" s="289" t="s">
        <v>709</v>
      </c>
      <c r="K105" s="295"/>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row>
    <row r="106" spans="1:39" ht="22.05" customHeight="1" x14ac:dyDescent="0.3">
      <c r="A106" s="537"/>
      <c r="B106" s="538"/>
      <c r="C106" s="538"/>
      <c r="D106" s="538"/>
      <c r="E106" s="290" t="s">
        <v>703</v>
      </c>
      <c r="F106" s="281" t="str">
        <f>IF(ISERROR(EDATE($J$7,-4)),"-",EDATE($J$7,-4))</f>
        <v>-</v>
      </c>
      <c r="G106" s="281" t="str">
        <f>IF(ISERROR(EDATE($J$7,-3)),"-",EDATE($J$7,-3))</f>
        <v>-</v>
      </c>
      <c r="H106" s="281" t="str">
        <f>IF(ISERROR(EDATE($J$7,-3)),"-",EDATE($J$7,-2))</f>
        <v>-</v>
      </c>
      <c r="I106" s="281" t="str">
        <f>IF(ISERROR(EDATE($J$7,-3)),"-",EDATE($J$7,-1))</f>
        <v>-</v>
      </c>
      <c r="J106" s="291" t="s">
        <v>710</v>
      </c>
      <c r="K106" s="295"/>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row>
    <row r="107" spans="1:39" ht="29.55" customHeight="1" x14ac:dyDescent="0.3">
      <c r="A107" s="539"/>
      <c r="B107" s="540"/>
      <c r="C107" s="540"/>
      <c r="D107" s="540"/>
      <c r="E107" s="292" t="s">
        <v>704</v>
      </c>
      <c r="F107" s="280"/>
      <c r="G107" s="279"/>
      <c r="H107" s="279"/>
      <c r="I107" s="279"/>
      <c r="J107" s="302" t="str">
        <f>IF(ISERROR(I107/AVERAGE(F107:H107)),"-",I107/AVERAGE(F107:H107))</f>
        <v>-</v>
      </c>
      <c r="K107" s="303"/>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row>
    <row r="108" spans="1:39" ht="16.5" customHeight="1" x14ac:dyDescent="0.3">
      <c r="A108" s="504" t="s">
        <v>22</v>
      </c>
      <c r="B108" s="505"/>
      <c r="C108" s="505"/>
      <c r="D108" s="505"/>
      <c r="E108" s="505"/>
      <c r="F108" s="505"/>
      <c r="G108" s="505"/>
      <c r="H108" s="505"/>
      <c r="I108" s="505"/>
      <c r="J108" s="293"/>
      <c r="K108" s="295"/>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row>
    <row r="109" spans="1:39" ht="32.1" customHeight="1" x14ac:dyDescent="0.3">
      <c r="A109" s="509" t="s">
        <v>708</v>
      </c>
      <c r="B109" s="510"/>
      <c r="C109" s="510"/>
      <c r="D109" s="510"/>
      <c r="E109" s="510"/>
      <c r="F109" s="510"/>
      <c r="G109" s="510"/>
      <c r="H109" s="510"/>
      <c r="I109" s="510"/>
      <c r="J109" s="279"/>
      <c r="K109" s="285"/>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row>
    <row r="110" spans="1:39" ht="19.5" customHeight="1" thickBot="1" x14ac:dyDescent="0.35">
      <c r="A110" s="506" t="s">
        <v>29</v>
      </c>
      <c r="B110" s="507"/>
      <c r="C110" s="507"/>
      <c r="D110" s="507"/>
      <c r="E110" s="507"/>
      <c r="F110" s="507"/>
      <c r="G110" s="507"/>
      <c r="H110" s="507"/>
      <c r="I110" s="508"/>
      <c r="J110" s="284"/>
      <c r="K110" s="242"/>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row>
    <row r="111" spans="1:39" ht="36.6" customHeight="1" x14ac:dyDescent="0.3">
      <c r="A111" s="555" t="s">
        <v>697</v>
      </c>
      <c r="B111" s="556"/>
      <c r="C111" s="556"/>
      <c r="D111" s="556"/>
      <c r="E111" s="556"/>
      <c r="F111" s="556"/>
      <c r="G111" s="556"/>
      <c r="H111" s="556"/>
      <c r="I111" s="556"/>
      <c r="J111" s="297" t="s">
        <v>33</v>
      </c>
      <c r="K111" s="298"/>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row>
    <row r="112" spans="1:39" ht="25.05" customHeight="1" x14ac:dyDescent="0.3">
      <c r="A112" s="299" t="s">
        <v>34</v>
      </c>
      <c r="B112" s="552" t="s">
        <v>58</v>
      </c>
      <c r="C112" s="553"/>
      <c r="D112" s="553"/>
      <c r="E112" s="553"/>
      <c r="F112" s="553"/>
      <c r="G112" s="553"/>
      <c r="H112" s="553"/>
      <c r="I112" s="554"/>
      <c r="J112" s="228"/>
      <c r="K112" s="23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row>
    <row r="113" spans="1:39" ht="25.05" customHeight="1" x14ac:dyDescent="0.3">
      <c r="A113" s="299" t="s">
        <v>35</v>
      </c>
      <c r="B113" s="552" t="s">
        <v>59</v>
      </c>
      <c r="C113" s="553"/>
      <c r="D113" s="553"/>
      <c r="E113" s="553"/>
      <c r="F113" s="553"/>
      <c r="G113" s="553"/>
      <c r="H113" s="553"/>
      <c r="I113" s="554"/>
      <c r="J113" s="228"/>
      <c r="K113" s="23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row>
    <row r="114" spans="1:39" ht="25.05" customHeight="1" x14ac:dyDescent="0.3">
      <c r="A114" s="299" t="s">
        <v>36</v>
      </c>
      <c r="B114" s="552" t="s">
        <v>822</v>
      </c>
      <c r="C114" s="553"/>
      <c r="D114" s="553"/>
      <c r="E114" s="553"/>
      <c r="F114" s="553"/>
      <c r="G114" s="553"/>
      <c r="H114" s="553"/>
      <c r="I114" s="554"/>
      <c r="J114" s="228"/>
      <c r="K114" s="23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row>
    <row r="115" spans="1:39" ht="25.05" customHeight="1" x14ac:dyDescent="0.3">
      <c r="A115" s="299" t="s">
        <v>37</v>
      </c>
      <c r="B115" s="552" t="s">
        <v>60</v>
      </c>
      <c r="C115" s="553"/>
      <c r="D115" s="553"/>
      <c r="E115" s="553"/>
      <c r="F115" s="553"/>
      <c r="G115" s="553"/>
      <c r="H115" s="553"/>
      <c r="I115" s="554"/>
      <c r="J115" s="228"/>
      <c r="K115" s="23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row>
    <row r="116" spans="1:39" ht="25.05" customHeight="1" x14ac:dyDescent="0.3">
      <c r="A116" s="299" t="s">
        <v>38</v>
      </c>
      <c r="B116" s="552" t="s">
        <v>61</v>
      </c>
      <c r="C116" s="553"/>
      <c r="D116" s="553"/>
      <c r="E116" s="553"/>
      <c r="F116" s="553"/>
      <c r="G116" s="553"/>
      <c r="H116" s="553"/>
      <c r="I116" s="554"/>
      <c r="J116" s="228"/>
      <c r="K116" s="23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row>
    <row r="117" spans="1:39" ht="25.05" customHeight="1" x14ac:dyDescent="0.3">
      <c r="A117" s="299" t="s">
        <v>39</v>
      </c>
      <c r="B117" s="552" t="s">
        <v>823</v>
      </c>
      <c r="C117" s="553"/>
      <c r="D117" s="553"/>
      <c r="E117" s="553"/>
      <c r="F117" s="553"/>
      <c r="G117" s="553"/>
      <c r="H117" s="553"/>
      <c r="I117" s="554"/>
      <c r="J117" s="228"/>
      <c r="K117" s="23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row>
    <row r="118" spans="1:39" ht="25.05" customHeight="1" x14ac:dyDescent="0.3">
      <c r="A118" s="299" t="s">
        <v>40</v>
      </c>
      <c r="B118" s="552" t="s">
        <v>824</v>
      </c>
      <c r="C118" s="553"/>
      <c r="D118" s="553"/>
      <c r="E118" s="553"/>
      <c r="F118" s="553"/>
      <c r="G118" s="553"/>
      <c r="H118" s="553"/>
      <c r="I118" s="554"/>
      <c r="J118" s="228"/>
      <c r="K118" s="23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row>
    <row r="119" spans="1:39" ht="25.05" customHeight="1" x14ac:dyDescent="0.3">
      <c r="A119" s="299" t="s">
        <v>41</v>
      </c>
      <c r="B119" s="552" t="s">
        <v>62</v>
      </c>
      <c r="C119" s="553"/>
      <c r="D119" s="553"/>
      <c r="E119" s="553"/>
      <c r="F119" s="553"/>
      <c r="G119" s="553"/>
      <c r="H119" s="553"/>
      <c r="I119" s="554"/>
      <c r="J119" s="228"/>
      <c r="K119" s="23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row>
    <row r="120" spans="1:39" ht="35.1" customHeight="1" x14ac:dyDescent="0.3">
      <c r="A120" s="299" t="s">
        <v>42</v>
      </c>
      <c r="B120" s="552" t="s">
        <v>63</v>
      </c>
      <c r="C120" s="553"/>
      <c r="D120" s="553"/>
      <c r="E120" s="553"/>
      <c r="F120" s="553"/>
      <c r="G120" s="553"/>
      <c r="H120" s="553"/>
      <c r="I120" s="554"/>
      <c r="J120" s="228"/>
      <c r="K120" s="23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row>
    <row r="121" spans="1:39" ht="25.05" customHeight="1" x14ac:dyDescent="0.3">
      <c r="A121" s="299" t="s">
        <v>43</v>
      </c>
      <c r="B121" s="552" t="s">
        <v>825</v>
      </c>
      <c r="C121" s="553"/>
      <c r="D121" s="553"/>
      <c r="E121" s="553"/>
      <c r="F121" s="553"/>
      <c r="G121" s="553"/>
      <c r="H121" s="553"/>
      <c r="I121" s="554"/>
      <c r="J121" s="228"/>
      <c r="K121" s="23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row>
    <row r="122" spans="1:39" ht="35.1" customHeight="1" x14ac:dyDescent="0.3">
      <c r="A122" s="299" t="s">
        <v>44</v>
      </c>
      <c r="B122" s="552" t="s">
        <v>826</v>
      </c>
      <c r="C122" s="553"/>
      <c r="D122" s="553"/>
      <c r="E122" s="553"/>
      <c r="F122" s="553"/>
      <c r="G122" s="553"/>
      <c r="H122" s="553"/>
      <c r="I122" s="554"/>
      <c r="J122" s="228"/>
      <c r="K122" s="23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row>
    <row r="123" spans="1:39" ht="25.05" customHeight="1" thickBot="1" x14ac:dyDescent="0.35">
      <c r="A123" s="300" t="s">
        <v>45</v>
      </c>
      <c r="B123" s="573" t="s">
        <v>64</v>
      </c>
      <c r="C123" s="574"/>
      <c r="D123" s="574"/>
      <c r="E123" s="574"/>
      <c r="F123" s="574"/>
      <c r="G123" s="574"/>
      <c r="H123" s="574"/>
      <c r="I123" s="575"/>
      <c r="J123" s="243"/>
      <c r="K123" s="244"/>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row>
    <row r="124" spans="1:39" ht="36.6" customHeight="1" x14ac:dyDescent="0.3">
      <c r="A124" s="566" t="s">
        <v>375</v>
      </c>
      <c r="B124" s="567"/>
      <c r="C124" s="567"/>
      <c r="D124" s="567"/>
      <c r="E124" s="567"/>
      <c r="F124" s="567"/>
      <c r="G124" s="567"/>
      <c r="H124" s="567"/>
      <c r="I124" s="567"/>
      <c r="J124" s="567"/>
      <c r="K124" s="568"/>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row>
    <row r="125" spans="1:39" ht="36.6" customHeight="1" x14ac:dyDescent="0.3">
      <c r="A125" s="569" t="s">
        <v>376</v>
      </c>
      <c r="B125" s="570"/>
      <c r="C125" s="570"/>
      <c r="D125" s="570"/>
      <c r="E125" s="570"/>
      <c r="F125" s="570"/>
      <c r="G125" s="570"/>
      <c r="H125" s="570"/>
      <c r="I125" s="570"/>
      <c r="J125" s="570"/>
      <c r="K125" s="571"/>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row>
    <row r="126" spans="1:39" ht="23.1" customHeight="1" x14ac:dyDescent="0.3">
      <c r="A126" s="178"/>
      <c r="B126" s="572" t="s">
        <v>371</v>
      </c>
      <c r="C126" s="572"/>
      <c r="D126" s="572"/>
      <c r="E126" s="572" t="s">
        <v>372</v>
      </c>
      <c r="F126" s="572"/>
      <c r="G126" s="572"/>
      <c r="H126" s="572" t="s">
        <v>373</v>
      </c>
      <c r="I126" s="572"/>
      <c r="J126" s="251" t="s">
        <v>374</v>
      </c>
      <c r="K126" s="179" t="s">
        <v>70</v>
      </c>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row>
    <row r="127" spans="1:39" ht="30" customHeight="1" x14ac:dyDescent="0.3">
      <c r="A127" s="180">
        <v>1</v>
      </c>
      <c r="B127" s="576"/>
      <c r="C127" s="576"/>
      <c r="D127" s="576"/>
      <c r="E127" s="578"/>
      <c r="F127" s="579"/>
      <c r="G127" s="580"/>
      <c r="H127" s="563"/>
      <c r="I127" s="563"/>
      <c r="J127" s="245"/>
      <c r="K127" s="246"/>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row>
    <row r="128" spans="1:39" ht="30" customHeight="1" x14ac:dyDescent="0.3">
      <c r="A128" s="180">
        <v>2</v>
      </c>
      <c r="B128" s="576"/>
      <c r="C128" s="576"/>
      <c r="D128" s="576"/>
      <c r="E128" s="578"/>
      <c r="F128" s="579"/>
      <c r="G128" s="580"/>
      <c r="H128" s="563"/>
      <c r="I128" s="563"/>
      <c r="J128" s="252"/>
      <c r="K128" s="246"/>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row>
    <row r="129" spans="1:39" ht="30" customHeight="1" x14ac:dyDescent="0.3">
      <c r="A129" s="180">
        <v>3</v>
      </c>
      <c r="B129" s="576"/>
      <c r="C129" s="576"/>
      <c r="D129" s="576"/>
      <c r="E129" s="578"/>
      <c r="F129" s="579"/>
      <c r="G129" s="580"/>
      <c r="H129" s="563"/>
      <c r="I129" s="563"/>
      <c r="J129" s="252"/>
      <c r="K129" s="246"/>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row>
    <row r="130" spans="1:39" ht="30" customHeight="1" thickBot="1" x14ac:dyDescent="0.35">
      <c r="A130" s="181">
        <v>4</v>
      </c>
      <c r="B130" s="577"/>
      <c r="C130" s="577"/>
      <c r="D130" s="577"/>
      <c r="E130" s="564"/>
      <c r="F130" s="565"/>
      <c r="G130" s="581"/>
      <c r="H130" s="564"/>
      <c r="I130" s="565"/>
      <c r="J130" s="250"/>
      <c r="K130" s="249"/>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row>
    <row r="131" spans="1:39" ht="15" thickBo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row>
    <row r="132" spans="1:39" ht="17.55" customHeight="1" x14ac:dyDescent="0.3">
      <c r="A132" s="557" t="s">
        <v>276</v>
      </c>
      <c r="B132" s="558"/>
      <c r="C132" s="558"/>
      <c r="D132" s="558"/>
      <c r="E132" s="558"/>
      <c r="F132" s="558"/>
      <c r="G132" s="558"/>
      <c r="H132" s="558"/>
      <c r="I132" s="558"/>
      <c r="J132" s="558"/>
      <c r="K132" s="559"/>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row>
    <row r="133" spans="1:39" ht="17.55" customHeight="1" thickBot="1" x14ac:dyDescent="0.35">
      <c r="A133" s="560"/>
      <c r="B133" s="561"/>
      <c r="C133" s="561"/>
      <c r="D133" s="561"/>
      <c r="E133" s="561"/>
      <c r="F133" s="561"/>
      <c r="G133" s="561"/>
      <c r="H133" s="561"/>
      <c r="I133" s="561"/>
      <c r="J133" s="561"/>
      <c r="K133" s="562"/>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row>
    <row r="134" spans="1:39" x14ac:dyDescent="0.3">
      <c r="A134" s="76"/>
      <c r="B134" s="77"/>
      <c r="C134" s="77"/>
      <c r="D134" s="77"/>
      <c r="E134" s="77"/>
      <c r="F134" s="77"/>
      <c r="G134" s="77"/>
      <c r="H134" s="77"/>
      <c r="I134" s="77"/>
      <c r="J134" s="77"/>
      <c r="K134" s="78"/>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row>
    <row r="135" spans="1:39" x14ac:dyDescent="0.3">
      <c r="A135" s="79"/>
      <c r="B135" s="46"/>
      <c r="C135" s="46"/>
      <c r="D135" s="46"/>
      <c r="E135" s="46"/>
      <c r="F135" s="46"/>
      <c r="G135" s="46"/>
      <c r="H135" s="46"/>
      <c r="I135" s="46"/>
      <c r="J135" s="46"/>
      <c r="K135" s="8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row>
    <row r="136" spans="1:39" x14ac:dyDescent="0.3">
      <c r="A136" s="79"/>
      <c r="B136" s="46"/>
      <c r="C136" s="46"/>
      <c r="D136" s="46"/>
      <c r="E136" s="46"/>
      <c r="F136" s="46"/>
      <c r="G136" s="46"/>
      <c r="H136" s="46"/>
      <c r="I136" s="46"/>
      <c r="J136" s="46"/>
      <c r="K136" s="8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row>
    <row r="137" spans="1:39" x14ac:dyDescent="0.3">
      <c r="A137" s="79"/>
      <c r="B137" s="46"/>
      <c r="C137" s="46"/>
      <c r="D137" s="46"/>
      <c r="E137" s="46"/>
      <c r="F137" s="46"/>
      <c r="G137" s="46"/>
      <c r="H137" s="46"/>
      <c r="I137" s="46"/>
      <c r="J137" s="46"/>
      <c r="K137" s="8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row>
    <row r="138" spans="1:39" x14ac:dyDescent="0.3">
      <c r="A138" s="79"/>
      <c r="B138" s="46"/>
      <c r="C138" s="46"/>
      <c r="D138" s="46"/>
      <c r="E138" s="46"/>
      <c r="F138" s="46"/>
      <c r="G138" s="46"/>
      <c r="H138" s="46"/>
      <c r="I138" s="46"/>
      <c r="J138" s="46"/>
      <c r="K138" s="8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row>
    <row r="139" spans="1:39" x14ac:dyDescent="0.3">
      <c r="A139" s="79"/>
      <c r="B139" s="46"/>
      <c r="C139" s="46"/>
      <c r="D139" s="46"/>
      <c r="E139" s="46"/>
      <c r="F139" s="46"/>
      <c r="G139" s="46"/>
      <c r="H139" s="46"/>
      <c r="I139" s="46"/>
      <c r="J139" s="46"/>
      <c r="K139" s="8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row>
    <row r="140" spans="1:39" x14ac:dyDescent="0.3">
      <c r="A140" s="79"/>
      <c r="B140" s="46"/>
      <c r="C140" s="46"/>
      <c r="D140" s="46"/>
      <c r="E140" s="46"/>
      <c r="F140" s="46"/>
      <c r="G140" s="46"/>
      <c r="H140" s="46"/>
      <c r="I140" s="46"/>
      <c r="J140" s="46"/>
      <c r="K140" s="8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row>
    <row r="141" spans="1:39" x14ac:dyDescent="0.3">
      <c r="A141" s="79"/>
      <c r="B141" s="46"/>
      <c r="C141" s="46"/>
      <c r="D141" s="46"/>
      <c r="E141" s="46"/>
      <c r="F141" s="46"/>
      <c r="G141" s="46"/>
      <c r="H141" s="46"/>
      <c r="I141" s="46"/>
      <c r="J141" s="46"/>
      <c r="K141" s="8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row>
    <row r="142" spans="1:39" x14ac:dyDescent="0.3">
      <c r="A142" s="79"/>
      <c r="B142" s="46"/>
      <c r="C142" s="46"/>
      <c r="D142" s="46"/>
      <c r="E142" s="46"/>
      <c r="F142" s="46"/>
      <c r="G142" s="46"/>
      <c r="H142" s="46"/>
      <c r="I142" s="46"/>
      <c r="J142" s="46"/>
      <c r="K142" s="8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row>
    <row r="143" spans="1:39" x14ac:dyDescent="0.3">
      <c r="A143" s="79"/>
      <c r="B143" s="46"/>
      <c r="C143" s="46"/>
      <c r="D143" s="46"/>
      <c r="E143" s="46"/>
      <c r="F143" s="46"/>
      <c r="G143" s="46"/>
      <c r="H143" s="46"/>
      <c r="I143" s="46"/>
      <c r="J143" s="46"/>
      <c r="K143" s="8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row>
    <row r="144" spans="1:39" x14ac:dyDescent="0.3">
      <c r="A144" s="79"/>
      <c r="B144" s="46"/>
      <c r="C144" s="46"/>
      <c r="D144" s="46"/>
      <c r="E144" s="46"/>
      <c r="F144" s="46"/>
      <c r="G144" s="46"/>
      <c r="H144" s="46"/>
      <c r="I144" s="46"/>
      <c r="J144" s="46"/>
      <c r="K144" s="8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row>
    <row r="145" spans="1:39" x14ac:dyDescent="0.3">
      <c r="A145" s="79"/>
      <c r="B145" s="46"/>
      <c r="C145" s="46"/>
      <c r="D145" s="46"/>
      <c r="E145" s="46"/>
      <c r="F145" s="46"/>
      <c r="G145" s="46"/>
      <c r="H145" s="46"/>
      <c r="I145" s="46"/>
      <c r="J145" s="46"/>
      <c r="K145" s="8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row>
    <row r="146" spans="1:39" x14ac:dyDescent="0.3">
      <c r="A146" s="79"/>
      <c r="B146" s="46"/>
      <c r="C146" s="46"/>
      <c r="D146" s="46"/>
      <c r="E146" s="46"/>
      <c r="F146" s="46"/>
      <c r="G146" s="46"/>
      <c r="H146" s="46"/>
      <c r="I146" s="46"/>
      <c r="J146" s="46"/>
      <c r="K146" s="8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row>
    <row r="147" spans="1:39" x14ac:dyDescent="0.3">
      <c r="A147" s="79"/>
      <c r="B147" s="46"/>
      <c r="C147" s="46"/>
      <c r="D147" s="46"/>
      <c r="E147" s="46"/>
      <c r="F147" s="46"/>
      <c r="G147" s="46"/>
      <c r="H147" s="46"/>
      <c r="I147" s="46"/>
      <c r="J147" s="46"/>
      <c r="K147" s="8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row>
    <row r="148" spans="1:39" x14ac:dyDescent="0.3">
      <c r="A148" s="79"/>
      <c r="B148" s="46"/>
      <c r="C148" s="46"/>
      <c r="D148" s="46"/>
      <c r="E148" s="46"/>
      <c r="F148" s="46"/>
      <c r="G148" s="46"/>
      <c r="H148" s="46"/>
      <c r="I148" s="46"/>
      <c r="J148" s="46"/>
      <c r="K148" s="8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row>
    <row r="149" spans="1:39" x14ac:dyDescent="0.3">
      <c r="A149" s="79"/>
      <c r="B149" s="46"/>
      <c r="C149" s="46"/>
      <c r="D149" s="46"/>
      <c r="E149" s="46"/>
      <c r="F149" s="46"/>
      <c r="G149" s="46"/>
      <c r="H149" s="46"/>
      <c r="I149" s="46"/>
      <c r="J149" s="46"/>
      <c r="K149" s="8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row>
    <row r="150" spans="1:39" x14ac:dyDescent="0.3">
      <c r="A150" s="79"/>
      <c r="B150" s="46"/>
      <c r="C150" s="46"/>
      <c r="D150" s="46"/>
      <c r="E150" s="46"/>
      <c r="F150" s="46"/>
      <c r="G150" s="46"/>
      <c r="H150" s="46"/>
      <c r="I150" s="46"/>
      <c r="J150" s="46"/>
      <c r="K150" s="8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row>
    <row r="151" spans="1:39" x14ac:dyDescent="0.3">
      <c r="A151" s="79"/>
      <c r="B151" s="46"/>
      <c r="C151" s="46"/>
      <c r="D151" s="46"/>
      <c r="E151" s="46"/>
      <c r="F151" s="46"/>
      <c r="G151" s="46"/>
      <c r="H151" s="46"/>
      <c r="I151" s="46"/>
      <c r="J151" s="46"/>
      <c r="K151" s="8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row>
    <row r="152" spans="1:39" x14ac:dyDescent="0.3">
      <c r="A152" s="79"/>
      <c r="B152" s="46"/>
      <c r="C152" s="46"/>
      <c r="D152" s="46"/>
      <c r="E152" s="46"/>
      <c r="F152" s="46"/>
      <c r="G152" s="46"/>
      <c r="H152" s="46"/>
      <c r="I152" s="46"/>
      <c r="J152" s="46"/>
      <c r="K152" s="8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row>
    <row r="153" spans="1:39" x14ac:dyDescent="0.3">
      <c r="A153" s="79"/>
      <c r="B153" s="46"/>
      <c r="C153" s="46"/>
      <c r="D153" s="46"/>
      <c r="E153" s="46"/>
      <c r="F153" s="46"/>
      <c r="G153" s="46"/>
      <c r="H153" s="46"/>
      <c r="I153" s="46"/>
      <c r="J153" s="46"/>
      <c r="K153" s="8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row>
    <row r="154" spans="1:39" x14ac:dyDescent="0.3">
      <c r="A154" s="79"/>
      <c r="B154" s="46"/>
      <c r="C154" s="46"/>
      <c r="D154" s="46"/>
      <c r="E154" s="46"/>
      <c r="F154" s="46"/>
      <c r="G154" s="46"/>
      <c r="H154" s="46"/>
      <c r="I154" s="46"/>
      <c r="J154" s="46"/>
      <c r="K154" s="8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row>
    <row r="155" spans="1:39" x14ac:dyDescent="0.3">
      <c r="A155" s="79"/>
      <c r="B155" s="46"/>
      <c r="C155" s="46"/>
      <c r="D155" s="46"/>
      <c r="E155" s="46"/>
      <c r="F155" s="46"/>
      <c r="G155" s="46"/>
      <c r="H155" s="46"/>
      <c r="I155" s="46"/>
      <c r="J155" s="46"/>
      <c r="K155" s="8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row>
    <row r="156" spans="1:39" x14ac:dyDescent="0.3">
      <c r="A156" s="79"/>
      <c r="B156" s="46"/>
      <c r="C156" s="46"/>
      <c r="D156" s="46"/>
      <c r="E156" s="46"/>
      <c r="F156" s="46"/>
      <c r="G156" s="46"/>
      <c r="H156" s="46"/>
      <c r="I156" s="46"/>
      <c r="J156" s="46"/>
      <c r="K156" s="8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row>
    <row r="157" spans="1:39" x14ac:dyDescent="0.3">
      <c r="A157" s="79"/>
      <c r="B157" s="46"/>
      <c r="C157" s="46"/>
      <c r="D157" s="46"/>
      <c r="E157" s="46"/>
      <c r="F157" s="46"/>
      <c r="G157" s="46"/>
      <c r="H157" s="46"/>
      <c r="I157" s="46"/>
      <c r="J157" s="46"/>
      <c r="K157" s="8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row>
    <row r="158" spans="1:39" x14ac:dyDescent="0.3">
      <c r="A158" s="79"/>
      <c r="B158" s="46"/>
      <c r="C158" s="46"/>
      <c r="D158" s="46"/>
      <c r="E158" s="46"/>
      <c r="F158" s="46"/>
      <c r="G158" s="46"/>
      <c r="H158" s="46"/>
      <c r="I158" s="46"/>
      <c r="J158" s="46"/>
      <c r="K158" s="8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row>
    <row r="159" spans="1:39" x14ac:dyDescent="0.3">
      <c r="A159" s="79"/>
      <c r="B159" s="46"/>
      <c r="C159" s="46"/>
      <c r="D159" s="46"/>
      <c r="E159" s="46"/>
      <c r="F159" s="46"/>
      <c r="G159" s="46"/>
      <c r="H159" s="46"/>
      <c r="I159" s="46"/>
      <c r="J159" s="46"/>
      <c r="K159" s="8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row>
    <row r="160" spans="1:39" x14ac:dyDescent="0.3">
      <c r="A160" s="79"/>
      <c r="B160" s="46"/>
      <c r="C160" s="46"/>
      <c r="D160" s="46"/>
      <c r="E160" s="46"/>
      <c r="F160" s="46"/>
      <c r="G160" s="46"/>
      <c r="H160" s="46"/>
      <c r="I160" s="46"/>
      <c r="J160" s="46"/>
      <c r="K160" s="8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row>
    <row r="161" spans="1:39" x14ac:dyDescent="0.3">
      <c r="A161" s="79"/>
      <c r="B161" s="46"/>
      <c r="C161" s="46"/>
      <c r="D161" s="46"/>
      <c r="E161" s="46"/>
      <c r="F161" s="46"/>
      <c r="G161" s="46"/>
      <c r="H161" s="46"/>
      <c r="I161" s="46"/>
      <c r="J161" s="46"/>
      <c r="K161" s="8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row>
    <row r="162" spans="1:39" x14ac:dyDescent="0.3">
      <c r="A162" s="79"/>
      <c r="B162" s="46"/>
      <c r="C162" s="46"/>
      <c r="D162" s="46"/>
      <c r="E162" s="46"/>
      <c r="F162" s="46"/>
      <c r="G162" s="46"/>
      <c r="H162" s="46"/>
      <c r="I162" s="46"/>
      <c r="J162" s="46"/>
      <c r="K162" s="8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row>
    <row r="163" spans="1:39" x14ac:dyDescent="0.3">
      <c r="A163" s="79"/>
      <c r="B163" s="46"/>
      <c r="C163" s="46"/>
      <c r="D163" s="46"/>
      <c r="E163" s="46"/>
      <c r="F163" s="46"/>
      <c r="G163" s="46"/>
      <c r="H163" s="46"/>
      <c r="I163" s="46"/>
      <c r="J163" s="46"/>
      <c r="K163" s="8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row>
    <row r="164" spans="1:39" x14ac:dyDescent="0.3">
      <c r="A164" s="79"/>
      <c r="B164" s="46"/>
      <c r="C164" s="46"/>
      <c r="D164" s="46"/>
      <c r="E164" s="46"/>
      <c r="F164" s="46"/>
      <c r="G164" s="46"/>
      <c r="H164" s="46"/>
      <c r="I164" s="46"/>
      <c r="J164" s="46"/>
      <c r="K164" s="8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row>
    <row r="165" spans="1:39" x14ac:dyDescent="0.3">
      <c r="A165" s="79"/>
      <c r="B165" s="46"/>
      <c r="C165" s="46"/>
      <c r="D165" s="46"/>
      <c r="E165" s="46"/>
      <c r="F165" s="46"/>
      <c r="G165" s="46"/>
      <c r="H165" s="46"/>
      <c r="I165" s="46"/>
      <c r="J165" s="46"/>
      <c r="K165" s="8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row>
    <row r="166" spans="1:39" x14ac:dyDescent="0.3">
      <c r="A166" s="79"/>
      <c r="B166" s="46"/>
      <c r="C166" s="46"/>
      <c r="D166" s="46"/>
      <c r="E166" s="46"/>
      <c r="F166" s="46"/>
      <c r="G166" s="46"/>
      <c r="H166" s="46"/>
      <c r="I166" s="46"/>
      <c r="J166" s="46"/>
      <c r="K166" s="8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row>
    <row r="167" spans="1:39" x14ac:dyDescent="0.3">
      <c r="A167" s="79"/>
      <c r="B167" s="46"/>
      <c r="C167" s="46"/>
      <c r="D167" s="46"/>
      <c r="E167" s="46"/>
      <c r="F167" s="46"/>
      <c r="G167" s="46"/>
      <c r="H167" s="46"/>
      <c r="I167" s="46"/>
      <c r="J167" s="46"/>
      <c r="K167" s="8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row>
    <row r="168" spans="1:39" x14ac:dyDescent="0.3">
      <c r="A168" s="79"/>
      <c r="B168" s="46"/>
      <c r="C168" s="46"/>
      <c r="D168" s="46"/>
      <c r="E168" s="46"/>
      <c r="F168" s="46"/>
      <c r="G168" s="46"/>
      <c r="H168" s="46"/>
      <c r="I168" s="46"/>
      <c r="J168" s="46"/>
      <c r="K168" s="8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row>
    <row r="169" spans="1:39" x14ac:dyDescent="0.3">
      <c r="A169" s="79"/>
      <c r="B169" s="46"/>
      <c r="C169" s="46"/>
      <c r="D169" s="46"/>
      <c r="E169" s="46"/>
      <c r="F169" s="46"/>
      <c r="G169" s="46"/>
      <c r="H169" s="46"/>
      <c r="I169" s="46"/>
      <c r="J169" s="46"/>
      <c r="K169" s="8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row>
    <row r="170" spans="1:39" x14ac:dyDescent="0.3">
      <c r="A170" s="79"/>
      <c r="B170" s="46"/>
      <c r="C170" s="46"/>
      <c r="D170" s="46"/>
      <c r="E170" s="46"/>
      <c r="F170" s="46"/>
      <c r="G170" s="46"/>
      <c r="H170" s="46"/>
      <c r="I170" s="46"/>
      <c r="J170" s="46"/>
      <c r="K170" s="8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row>
    <row r="171" spans="1:39" x14ac:dyDescent="0.3">
      <c r="A171" s="79"/>
      <c r="B171" s="46"/>
      <c r="C171" s="46"/>
      <c r="D171" s="46"/>
      <c r="E171" s="46"/>
      <c r="F171" s="46"/>
      <c r="G171" s="46"/>
      <c r="H171" s="46"/>
      <c r="I171" s="46"/>
      <c r="J171" s="46"/>
      <c r="K171" s="8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row>
    <row r="172" spans="1:39" x14ac:dyDescent="0.3">
      <c r="A172" s="79"/>
      <c r="B172" s="46"/>
      <c r="C172" s="46"/>
      <c r="D172" s="46"/>
      <c r="E172" s="46"/>
      <c r="F172" s="46"/>
      <c r="G172" s="46"/>
      <c r="H172" s="46"/>
      <c r="I172" s="46"/>
      <c r="J172" s="46"/>
      <c r="K172" s="8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row>
    <row r="173" spans="1:39" x14ac:dyDescent="0.3">
      <c r="A173" s="79"/>
      <c r="B173" s="46"/>
      <c r="C173" s="46"/>
      <c r="D173" s="46"/>
      <c r="E173" s="46"/>
      <c r="F173" s="46"/>
      <c r="G173" s="46"/>
      <c r="H173" s="46"/>
      <c r="I173" s="46"/>
      <c r="J173" s="46"/>
      <c r="K173" s="8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row>
    <row r="174" spans="1:39" x14ac:dyDescent="0.3">
      <c r="A174" s="79"/>
      <c r="B174" s="46"/>
      <c r="C174" s="46"/>
      <c r="D174" s="46"/>
      <c r="E174" s="46"/>
      <c r="F174" s="46"/>
      <c r="G174" s="46"/>
      <c r="H174" s="46"/>
      <c r="I174" s="46"/>
      <c r="J174" s="46"/>
      <c r="K174" s="8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row>
    <row r="175" spans="1:39" x14ac:dyDescent="0.3">
      <c r="A175" s="79"/>
      <c r="B175" s="46"/>
      <c r="C175" s="46"/>
      <c r="D175" s="46"/>
      <c r="E175" s="46"/>
      <c r="F175" s="46"/>
      <c r="G175" s="46"/>
      <c r="H175" s="46"/>
      <c r="I175" s="46"/>
      <c r="J175" s="46"/>
      <c r="K175" s="8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row>
    <row r="176" spans="1:39" x14ac:dyDescent="0.3">
      <c r="A176" s="79"/>
      <c r="B176" s="46"/>
      <c r="C176" s="46"/>
      <c r="D176" s="46"/>
      <c r="E176" s="46"/>
      <c r="F176" s="46"/>
      <c r="G176" s="46"/>
      <c r="H176" s="46"/>
      <c r="I176" s="46"/>
      <c r="J176" s="46"/>
      <c r="K176" s="8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row>
    <row r="177" spans="1:39" x14ac:dyDescent="0.3">
      <c r="A177" s="79"/>
      <c r="B177" s="46"/>
      <c r="C177" s="46"/>
      <c r="D177" s="46"/>
      <c r="E177" s="46"/>
      <c r="F177" s="46"/>
      <c r="G177" s="46"/>
      <c r="H177" s="46"/>
      <c r="I177" s="46"/>
      <c r="J177" s="46"/>
      <c r="K177" s="8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row>
    <row r="178" spans="1:39" x14ac:dyDescent="0.3">
      <c r="A178" s="79"/>
      <c r="B178" s="46"/>
      <c r="C178" s="46"/>
      <c r="D178" s="46"/>
      <c r="E178" s="46"/>
      <c r="F178" s="46"/>
      <c r="G178" s="46"/>
      <c r="H178" s="46"/>
      <c r="I178" s="46"/>
      <c r="J178" s="46"/>
      <c r="K178" s="8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row>
    <row r="179" spans="1:39" x14ac:dyDescent="0.3">
      <c r="A179" s="79"/>
      <c r="B179" s="46"/>
      <c r="C179" s="46"/>
      <c r="D179" s="46"/>
      <c r="E179" s="46"/>
      <c r="F179" s="46"/>
      <c r="G179" s="46"/>
      <c r="H179" s="46"/>
      <c r="I179" s="46"/>
      <c r="J179" s="46"/>
      <c r="K179" s="8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row>
    <row r="180" spans="1:39" x14ac:dyDescent="0.3">
      <c r="A180" s="79"/>
      <c r="B180" s="46"/>
      <c r="C180" s="46"/>
      <c r="D180" s="46"/>
      <c r="E180" s="46"/>
      <c r="F180" s="46"/>
      <c r="G180" s="46"/>
      <c r="H180" s="46"/>
      <c r="I180" s="46"/>
      <c r="J180" s="46"/>
      <c r="K180" s="8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row>
    <row r="181" spans="1:39" x14ac:dyDescent="0.3">
      <c r="A181" s="79"/>
      <c r="B181" s="46"/>
      <c r="C181" s="46"/>
      <c r="D181" s="46"/>
      <c r="E181" s="46"/>
      <c r="F181" s="46"/>
      <c r="G181" s="46"/>
      <c r="H181" s="46"/>
      <c r="I181" s="46"/>
      <c r="J181" s="46"/>
      <c r="K181" s="8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row>
    <row r="182" spans="1:39" x14ac:dyDescent="0.3">
      <c r="A182" s="79"/>
      <c r="B182" s="46"/>
      <c r="C182" s="46"/>
      <c r="D182" s="46"/>
      <c r="E182" s="46"/>
      <c r="F182" s="46"/>
      <c r="G182" s="46"/>
      <c r="H182" s="46"/>
      <c r="I182" s="46"/>
      <c r="J182" s="46"/>
      <c r="K182" s="8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row>
    <row r="183" spans="1:39" x14ac:dyDescent="0.3">
      <c r="A183" s="79"/>
      <c r="B183" s="46"/>
      <c r="C183" s="46"/>
      <c r="D183" s="46"/>
      <c r="E183" s="46"/>
      <c r="F183" s="46"/>
      <c r="G183" s="46"/>
      <c r="H183" s="46"/>
      <c r="I183" s="46"/>
      <c r="J183" s="46"/>
      <c r="K183" s="8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row>
    <row r="184" spans="1:39" x14ac:dyDescent="0.3">
      <c r="A184" s="79"/>
      <c r="B184" s="46"/>
      <c r="C184" s="46"/>
      <c r="D184" s="46"/>
      <c r="E184" s="46"/>
      <c r="F184" s="46"/>
      <c r="G184" s="46"/>
      <c r="H184" s="46"/>
      <c r="I184" s="46"/>
      <c r="J184" s="46"/>
      <c r="K184" s="8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row>
    <row r="185" spans="1:39" x14ac:dyDescent="0.3">
      <c r="A185" s="79"/>
      <c r="B185" s="46"/>
      <c r="C185" s="46"/>
      <c r="D185" s="46"/>
      <c r="E185" s="46"/>
      <c r="F185" s="46"/>
      <c r="G185" s="46"/>
      <c r="H185" s="46"/>
      <c r="I185" s="46"/>
      <c r="J185" s="46"/>
      <c r="K185" s="8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row>
    <row r="186" spans="1:39" x14ac:dyDescent="0.3">
      <c r="A186" s="79"/>
      <c r="B186" s="46"/>
      <c r="C186" s="46"/>
      <c r="D186" s="46"/>
      <c r="E186" s="46"/>
      <c r="F186" s="46"/>
      <c r="G186" s="46"/>
      <c r="H186" s="46"/>
      <c r="I186" s="46"/>
      <c r="J186" s="46"/>
      <c r="K186" s="8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row>
    <row r="187" spans="1:39" x14ac:dyDescent="0.3">
      <c r="A187" s="79"/>
      <c r="B187" s="46"/>
      <c r="C187" s="46"/>
      <c r="D187" s="46"/>
      <c r="E187" s="46"/>
      <c r="F187" s="46"/>
      <c r="G187" s="46"/>
      <c r="H187" s="46"/>
      <c r="I187" s="46"/>
      <c r="J187" s="46"/>
      <c r="K187" s="8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row>
    <row r="188" spans="1:39" ht="15" thickBot="1" x14ac:dyDescent="0.35">
      <c r="A188" s="81"/>
      <c r="B188" s="82"/>
      <c r="C188" s="82"/>
      <c r="D188" s="82"/>
      <c r="E188" s="82"/>
      <c r="F188" s="82"/>
      <c r="G188" s="82"/>
      <c r="H188" s="82"/>
      <c r="I188" s="82"/>
      <c r="J188" s="82"/>
      <c r="K188" s="83"/>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row>
    <row r="189" spans="1:39"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row>
    <row r="190" spans="1:39"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row>
    <row r="191" spans="1:39"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row>
    <row r="192" spans="1:39"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row>
    <row r="193" spans="1:39"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row>
    <row r="194" spans="1:39"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row>
    <row r="195" spans="1:39"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row>
    <row r="196" spans="1:39"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row>
    <row r="197" spans="1:39"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row>
    <row r="198" spans="1:39"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row>
    <row r="199" spans="1:39"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row>
    <row r="200" spans="1:39"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row>
    <row r="201" spans="1:39" x14ac:dyDescent="0.3">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row>
    <row r="202" spans="1:39" x14ac:dyDescent="0.3">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row>
    <row r="203" spans="1:39" x14ac:dyDescent="0.3">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row>
    <row r="204" spans="1:39" x14ac:dyDescent="0.3">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row>
    <row r="205" spans="1:39" x14ac:dyDescent="0.3">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row>
    <row r="206" spans="1:39" x14ac:dyDescent="0.3">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row>
    <row r="207" spans="1:39" x14ac:dyDescent="0.3">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row>
    <row r="208" spans="1:39" x14ac:dyDescent="0.3">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row>
    <row r="209" spans="1:39" x14ac:dyDescent="0.3">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row>
    <row r="210" spans="1:39" x14ac:dyDescent="0.3">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row>
    <row r="211" spans="1:39" x14ac:dyDescent="0.3">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row>
    <row r="212" spans="1:39" x14ac:dyDescent="0.3">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row>
    <row r="213" spans="1:39" x14ac:dyDescent="0.3">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row>
    <row r="214" spans="1:39" x14ac:dyDescent="0.3">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row>
    <row r="215" spans="1:39" x14ac:dyDescent="0.3">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row>
    <row r="216" spans="1:39" x14ac:dyDescent="0.3">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row>
    <row r="217" spans="1:39" x14ac:dyDescent="0.3">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row>
    <row r="218" spans="1:39" x14ac:dyDescent="0.3">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row>
    <row r="219" spans="1:39" x14ac:dyDescent="0.3">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row>
    <row r="220" spans="1:39" x14ac:dyDescent="0.3">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row>
    <row r="221" spans="1:39" x14ac:dyDescent="0.3">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row>
    <row r="222" spans="1:39" x14ac:dyDescent="0.3">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row>
    <row r="223" spans="1:39" x14ac:dyDescent="0.3">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row>
    <row r="224" spans="1:39" x14ac:dyDescent="0.3">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row>
    <row r="225" spans="1:39" x14ac:dyDescent="0.3">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row>
    <row r="226" spans="1:39" x14ac:dyDescent="0.3">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row>
    <row r="227" spans="1:39" x14ac:dyDescent="0.3">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row>
    <row r="228" spans="1:39" x14ac:dyDescent="0.3">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row>
    <row r="229" spans="1:39" x14ac:dyDescent="0.3">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row>
    <row r="230" spans="1:39" x14ac:dyDescent="0.3">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row>
    <row r="231" spans="1:39" x14ac:dyDescent="0.3">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row>
    <row r="232" spans="1:39" x14ac:dyDescent="0.3">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row>
    <row r="233" spans="1:39" x14ac:dyDescent="0.3">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row>
    <row r="234" spans="1:39" x14ac:dyDescent="0.3">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row>
    <row r="235" spans="1:39" x14ac:dyDescent="0.3">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row>
    <row r="236" spans="1:39" x14ac:dyDescent="0.3">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row>
    <row r="237" spans="1:39" x14ac:dyDescent="0.3">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row>
    <row r="238" spans="1:39" x14ac:dyDescent="0.3">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row>
    <row r="239" spans="1:39" x14ac:dyDescent="0.3">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row>
    <row r="240" spans="1:39" x14ac:dyDescent="0.3">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row>
    <row r="241" spans="1:39" x14ac:dyDescent="0.3">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row>
    <row r="242" spans="1:39" x14ac:dyDescent="0.3">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row>
    <row r="243" spans="1:39" x14ac:dyDescent="0.3">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row>
    <row r="244" spans="1:39" x14ac:dyDescent="0.3">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row>
    <row r="245" spans="1:39" x14ac:dyDescent="0.3">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row>
    <row r="246" spans="1:39" x14ac:dyDescent="0.3">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row>
    <row r="247" spans="1:39" x14ac:dyDescent="0.3">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row>
    <row r="248" spans="1:39" x14ac:dyDescent="0.3">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row>
    <row r="249" spans="1:39" x14ac:dyDescent="0.3">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row>
    <row r="250" spans="1:39" x14ac:dyDescent="0.3">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row>
    <row r="251" spans="1:39" x14ac:dyDescent="0.3">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row>
    <row r="252" spans="1:39" x14ac:dyDescent="0.3">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row>
    <row r="253" spans="1:39" x14ac:dyDescent="0.3">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row>
    <row r="254" spans="1:39" x14ac:dyDescent="0.3">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row>
    <row r="255" spans="1:39" x14ac:dyDescent="0.3">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row>
    <row r="256" spans="1:39" x14ac:dyDescent="0.3">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row>
    <row r="257" spans="1:39" x14ac:dyDescent="0.3">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row>
    <row r="258" spans="1:39" x14ac:dyDescent="0.3">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row>
    <row r="259" spans="1:39" x14ac:dyDescent="0.3">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row>
    <row r="260" spans="1:39" x14ac:dyDescent="0.3">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row>
    <row r="261" spans="1:39" x14ac:dyDescent="0.3">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row>
    <row r="262" spans="1:39" x14ac:dyDescent="0.3">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row>
    <row r="263" spans="1:39" x14ac:dyDescent="0.3">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row>
    <row r="264" spans="1:39" x14ac:dyDescent="0.3">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row>
    <row r="265" spans="1:39" x14ac:dyDescent="0.3">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row>
    <row r="266" spans="1:39" x14ac:dyDescent="0.3">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row>
    <row r="267" spans="1:39" x14ac:dyDescent="0.3">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row>
    <row r="268" spans="1:39" x14ac:dyDescent="0.3">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row>
    <row r="269" spans="1:39" x14ac:dyDescent="0.3">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row>
    <row r="270" spans="1:39" x14ac:dyDescent="0.3">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row>
    <row r="271" spans="1:39" x14ac:dyDescent="0.3">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row>
    <row r="272" spans="1:39" x14ac:dyDescent="0.3">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row>
    <row r="273" spans="1:39" x14ac:dyDescent="0.3">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row>
    <row r="274" spans="1:39" x14ac:dyDescent="0.3">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row>
    <row r="275" spans="1:39" x14ac:dyDescent="0.3">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row>
    <row r="276" spans="1:39" x14ac:dyDescent="0.3">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row>
    <row r="277" spans="1:39" x14ac:dyDescent="0.3">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row>
    <row r="278" spans="1:39" x14ac:dyDescent="0.3">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row>
    <row r="279" spans="1:39" x14ac:dyDescent="0.3">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row>
    <row r="280" spans="1:39" x14ac:dyDescent="0.3">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row>
    <row r="281" spans="1:39" x14ac:dyDescent="0.3">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row>
    <row r="282" spans="1:39" x14ac:dyDescent="0.3">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row>
    <row r="283" spans="1:39" x14ac:dyDescent="0.3">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row>
    <row r="284" spans="1:39" x14ac:dyDescent="0.3">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row>
    <row r="285" spans="1:39" x14ac:dyDescent="0.3">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row>
    <row r="286" spans="1:39" x14ac:dyDescent="0.3">
      <c r="A286" s="20"/>
      <c r="B286" s="20"/>
      <c r="C286" s="20"/>
      <c r="D286" s="20"/>
      <c r="E286" s="20"/>
      <c r="F286" s="20"/>
      <c r="G286" s="20"/>
      <c r="H286" s="20"/>
      <c r="I286" s="20"/>
      <c r="J286" s="20"/>
      <c r="K286" s="20"/>
    </row>
    <row r="287" spans="1:39" x14ac:dyDescent="0.3">
      <c r="A287" s="20"/>
      <c r="B287" s="20"/>
      <c r="C287" s="20"/>
      <c r="D287" s="20"/>
      <c r="E287" s="20"/>
      <c r="F287" s="20"/>
      <c r="G287" s="20"/>
      <c r="H287" s="20"/>
      <c r="I287" s="20"/>
      <c r="J287" s="20"/>
      <c r="K287" s="20"/>
    </row>
    <row r="288" spans="1:39" x14ac:dyDescent="0.3">
      <c r="A288" s="20"/>
      <c r="B288" s="20"/>
      <c r="C288" s="20"/>
      <c r="D288" s="20"/>
      <c r="E288" s="20"/>
      <c r="F288" s="20"/>
      <c r="G288" s="20"/>
      <c r="H288" s="20"/>
      <c r="I288" s="20"/>
      <c r="J288" s="20"/>
      <c r="K288" s="20"/>
    </row>
  </sheetData>
  <mergeCells count="204">
    <mergeCell ref="A2:K2"/>
    <mergeCell ref="A16:E16"/>
    <mergeCell ref="A17:E17"/>
    <mergeCell ref="B75:F75"/>
    <mergeCell ref="B76:F76"/>
    <mergeCell ref="A80:J80"/>
    <mergeCell ref="A81:J81"/>
    <mergeCell ref="A83:I83"/>
    <mergeCell ref="A84:I84"/>
    <mergeCell ref="A59:A67"/>
    <mergeCell ref="B59:C59"/>
    <mergeCell ref="D59:F59"/>
    <mergeCell ref="G59:I59"/>
    <mergeCell ref="B63:F63"/>
    <mergeCell ref="B64:F64"/>
    <mergeCell ref="B65:F65"/>
    <mergeCell ref="B53:F53"/>
    <mergeCell ref="B54:F54"/>
    <mergeCell ref="B55:F55"/>
    <mergeCell ref="B56:F56"/>
    <mergeCell ref="B61:F61"/>
    <mergeCell ref="D68:F68"/>
    <mergeCell ref="B74:F74"/>
    <mergeCell ref="A77:J77"/>
    <mergeCell ref="A78:J78"/>
    <mergeCell ref="A68:A76"/>
    <mergeCell ref="B68:C68"/>
    <mergeCell ref="A89:I89"/>
    <mergeCell ref="A90:I90"/>
    <mergeCell ref="A79:J79"/>
    <mergeCell ref="A82:I82"/>
    <mergeCell ref="B73:F73"/>
    <mergeCell ref="G68:I68"/>
    <mergeCell ref="A86:J86"/>
    <mergeCell ref="A87:I87"/>
    <mergeCell ref="A88:I88"/>
    <mergeCell ref="A85:J85"/>
    <mergeCell ref="B121:I121"/>
    <mergeCell ref="A97:I97"/>
    <mergeCell ref="B118:I118"/>
    <mergeCell ref="B119:I119"/>
    <mergeCell ref="B120:I120"/>
    <mergeCell ref="A98:I98"/>
    <mergeCell ref="A91:H91"/>
    <mergeCell ref="A92:H92"/>
    <mergeCell ref="A95:I95"/>
    <mergeCell ref="A93:H93"/>
    <mergeCell ref="A94:H94"/>
    <mergeCell ref="A96:J96"/>
    <mergeCell ref="A111:I111"/>
    <mergeCell ref="B112:I112"/>
    <mergeCell ref="B113:I113"/>
    <mergeCell ref="B114:I114"/>
    <mergeCell ref="B115:I115"/>
    <mergeCell ref="B116:I116"/>
    <mergeCell ref="A101:I101"/>
    <mergeCell ref="A102:I102"/>
    <mergeCell ref="A103:I103"/>
    <mergeCell ref="A104:I104"/>
    <mergeCell ref="A105:D107"/>
    <mergeCell ref="F99:G99"/>
    <mergeCell ref="K30:K31"/>
    <mergeCell ref="A41:A49"/>
    <mergeCell ref="B41:C41"/>
    <mergeCell ref="D41:F41"/>
    <mergeCell ref="G41:I41"/>
    <mergeCell ref="K41:K42"/>
    <mergeCell ref="B42:C42"/>
    <mergeCell ref="D42:F42"/>
    <mergeCell ref="G42:I42"/>
    <mergeCell ref="B48:F48"/>
    <mergeCell ref="B49:F49"/>
    <mergeCell ref="K32:K33"/>
    <mergeCell ref="B33:C33"/>
    <mergeCell ref="D33:F33"/>
    <mergeCell ref="G33:I33"/>
    <mergeCell ref="B39:F39"/>
    <mergeCell ref="B40:F40"/>
    <mergeCell ref="B34:F34"/>
    <mergeCell ref="B35:F35"/>
    <mergeCell ref="B36:F36"/>
    <mergeCell ref="B37:F37"/>
    <mergeCell ref="B38:F38"/>
    <mergeCell ref="A30:A31"/>
    <mergeCell ref="B30:F31"/>
    <mergeCell ref="K68:K69"/>
    <mergeCell ref="B69:C69"/>
    <mergeCell ref="D69:F69"/>
    <mergeCell ref="G69:I69"/>
    <mergeCell ref="B70:F70"/>
    <mergeCell ref="B71:F71"/>
    <mergeCell ref="B72:F72"/>
    <mergeCell ref="B62:F62"/>
    <mergeCell ref="B43:F43"/>
    <mergeCell ref="B44:F44"/>
    <mergeCell ref="B45:F45"/>
    <mergeCell ref="B46:F46"/>
    <mergeCell ref="B47:F47"/>
    <mergeCell ref="B52:F52"/>
    <mergeCell ref="K59:K60"/>
    <mergeCell ref="B60:C60"/>
    <mergeCell ref="D60:F60"/>
    <mergeCell ref="G60:I60"/>
    <mergeCell ref="B66:F66"/>
    <mergeCell ref="B67:F67"/>
    <mergeCell ref="B50:C50"/>
    <mergeCell ref="D50:F50"/>
    <mergeCell ref="G50:I50"/>
    <mergeCell ref="K50:K51"/>
    <mergeCell ref="B26:C26"/>
    <mergeCell ref="F26:G26"/>
    <mergeCell ref="B27:C27"/>
    <mergeCell ref="B58:F58"/>
    <mergeCell ref="B25:C25"/>
    <mergeCell ref="F25:G25"/>
    <mergeCell ref="F27:G27"/>
    <mergeCell ref="A28:J28"/>
    <mergeCell ref="A29:J29"/>
    <mergeCell ref="A50:A58"/>
    <mergeCell ref="B51:C51"/>
    <mergeCell ref="D51:F51"/>
    <mergeCell ref="G51:I51"/>
    <mergeCell ref="B57:F57"/>
    <mergeCell ref="J30:J31"/>
    <mergeCell ref="A32:A40"/>
    <mergeCell ref="B32:C32"/>
    <mergeCell ref="D32:F32"/>
    <mergeCell ref="G32:I32"/>
    <mergeCell ref="A1:G1"/>
    <mergeCell ref="H1:K1"/>
    <mergeCell ref="A6:K6"/>
    <mergeCell ref="A7:C7"/>
    <mergeCell ref="D7:F7"/>
    <mergeCell ref="G7:I7"/>
    <mergeCell ref="J7:K7"/>
    <mergeCell ref="K13:K14"/>
    <mergeCell ref="A14:G15"/>
    <mergeCell ref="A10:C10"/>
    <mergeCell ref="D10:F10"/>
    <mergeCell ref="G10:I10"/>
    <mergeCell ref="J10:K10"/>
    <mergeCell ref="A11:C11"/>
    <mergeCell ref="D11:F11"/>
    <mergeCell ref="G11:I11"/>
    <mergeCell ref="J11:K11"/>
    <mergeCell ref="A12:J12"/>
    <mergeCell ref="H13:H14"/>
    <mergeCell ref="I13:I14"/>
    <mergeCell ref="J13:J14"/>
    <mergeCell ref="A5:K5"/>
    <mergeCell ref="A4:K4"/>
    <mergeCell ref="A3:K3"/>
    <mergeCell ref="A132:K133"/>
    <mergeCell ref="A8:C8"/>
    <mergeCell ref="D8:F8"/>
    <mergeCell ref="G8:I8"/>
    <mergeCell ref="J8:K8"/>
    <mergeCell ref="A9:C9"/>
    <mergeCell ref="D9:F9"/>
    <mergeCell ref="G9:I9"/>
    <mergeCell ref="J9:K9"/>
    <mergeCell ref="F19:G19"/>
    <mergeCell ref="B20:C20"/>
    <mergeCell ref="F20:G20"/>
    <mergeCell ref="B21:C21"/>
    <mergeCell ref="F21:G21"/>
    <mergeCell ref="A18:E18"/>
    <mergeCell ref="F18:J18"/>
    <mergeCell ref="A19:C19"/>
    <mergeCell ref="D19:E19"/>
    <mergeCell ref="B22:C22"/>
    <mergeCell ref="F22:G22"/>
    <mergeCell ref="B23:C23"/>
    <mergeCell ref="F23:G23"/>
    <mergeCell ref="B24:C24"/>
    <mergeCell ref="F24:G24"/>
    <mergeCell ref="F100:G100"/>
    <mergeCell ref="H99:J99"/>
    <mergeCell ref="H100:J100"/>
    <mergeCell ref="A99:E99"/>
    <mergeCell ref="A100:E100"/>
    <mergeCell ref="A108:I108"/>
    <mergeCell ref="A109:I109"/>
    <mergeCell ref="A110:I110"/>
    <mergeCell ref="B117:I117"/>
    <mergeCell ref="A124:K124"/>
    <mergeCell ref="A125:K125"/>
    <mergeCell ref="B126:D126"/>
    <mergeCell ref="E126:G126"/>
    <mergeCell ref="H126:I126"/>
    <mergeCell ref="B127:D127"/>
    <mergeCell ref="E127:G127"/>
    <mergeCell ref="H127:I127"/>
    <mergeCell ref="B122:I122"/>
    <mergeCell ref="B123:I123"/>
    <mergeCell ref="B128:D128"/>
    <mergeCell ref="E128:G128"/>
    <mergeCell ref="H128:I128"/>
    <mergeCell ref="B129:D129"/>
    <mergeCell ref="E129:G129"/>
    <mergeCell ref="H129:I129"/>
    <mergeCell ref="B130:D130"/>
    <mergeCell ref="E130:G130"/>
    <mergeCell ref="H130:I130"/>
  </mergeCells>
  <conditionalFormatting sqref="G30:I30">
    <cfRule type="expression" dxfId="17" priority="18">
      <formula>D30="Other_specify"</formula>
    </cfRule>
  </conditionalFormatting>
  <conditionalFormatting sqref="D31:F31">
    <cfRule type="expression" dxfId="16" priority="16">
      <formula>D31="Other_specify"</formula>
    </cfRule>
  </conditionalFormatting>
  <conditionalFormatting sqref="G31:I31">
    <cfRule type="expression" dxfId="15" priority="15">
      <formula>D31="Other_specify"</formula>
    </cfRule>
  </conditionalFormatting>
  <conditionalFormatting sqref="G39:I39">
    <cfRule type="expression" dxfId="14" priority="14">
      <formula>D39="Other_specify"</formula>
    </cfRule>
  </conditionalFormatting>
  <conditionalFormatting sqref="D67:F67">
    <cfRule type="expression" dxfId="13" priority="4">
      <formula>D67="Other_specify"</formula>
    </cfRule>
  </conditionalFormatting>
  <conditionalFormatting sqref="G67:I67">
    <cfRule type="expression" dxfId="12" priority="3">
      <formula>D67="Other_specify"</formula>
    </cfRule>
  </conditionalFormatting>
  <conditionalFormatting sqref="D30:F30">
    <cfRule type="expression" dxfId="11" priority="17">
      <formula>D30="Other_specify"</formula>
    </cfRule>
  </conditionalFormatting>
  <conditionalFormatting sqref="D40:F40">
    <cfRule type="expression" dxfId="10" priority="13">
      <formula>D40="Other_specify"</formula>
    </cfRule>
  </conditionalFormatting>
  <conditionalFormatting sqref="G40:I40">
    <cfRule type="expression" dxfId="9" priority="12">
      <formula>D40="Other_specify"</formula>
    </cfRule>
  </conditionalFormatting>
  <conditionalFormatting sqref="G48:I48">
    <cfRule type="expression" dxfId="8" priority="11">
      <formula>D48="Other_specify"</formula>
    </cfRule>
  </conditionalFormatting>
  <conditionalFormatting sqref="D49:F49">
    <cfRule type="expression" dxfId="7" priority="10">
      <formula>D49="Other_specify"</formula>
    </cfRule>
  </conditionalFormatting>
  <conditionalFormatting sqref="G49:I49">
    <cfRule type="expression" dxfId="6" priority="9">
      <formula>D49="Other_specify"</formula>
    </cfRule>
  </conditionalFormatting>
  <conditionalFormatting sqref="G57:I57">
    <cfRule type="expression" dxfId="5" priority="8">
      <formula>D57="Other_specify"</formula>
    </cfRule>
  </conditionalFormatting>
  <conditionalFormatting sqref="D58:F58">
    <cfRule type="expression" dxfId="4" priority="7">
      <formula>D58="Other_specify"</formula>
    </cfRule>
  </conditionalFormatting>
  <conditionalFormatting sqref="G58:I58">
    <cfRule type="expression" dxfId="3" priority="6">
      <formula>D58="Other_specify"</formula>
    </cfRule>
  </conditionalFormatting>
  <conditionalFormatting sqref="G66:I66">
    <cfRule type="expression" dxfId="2" priority="5">
      <formula>D66="Other_specify"</formula>
    </cfRule>
  </conditionalFormatting>
  <conditionalFormatting sqref="G106:I106">
    <cfRule type="expression" dxfId="1" priority="2">
      <formula>D106="Other_specify"</formula>
    </cfRule>
  </conditionalFormatting>
  <conditionalFormatting sqref="F106">
    <cfRule type="expression" dxfId="0" priority="1">
      <formula>C106="Other_specify"</formula>
    </cfRule>
  </conditionalFormatting>
  <dataValidations count="1">
    <dataValidation type="list" allowBlank="1" showInputMessage="1" showErrorMessage="1" sqref="G17:I17 H20:J26 J112:J123" xr:uid="{00000000-0002-0000-1C00-000000000000}">
      <formula1>"Yes, No"</formula1>
    </dataValidation>
  </dataValidations>
  <hyperlinks>
    <hyperlink ref="M1" location="'Facility Information'!A1" display="Go back to facility information tab" xr:uid="{00000000-0004-0000-1C00-000000000000}"/>
    <hyperlink ref="M2" location="'Dashboard (1)'!A1" display="Go to Dashboard" xr:uid="{00000000-0004-0000-1C00-000001000000}"/>
    <hyperlink ref="M3" location="'Dashboard (2)'!A1" display="Go to Dashboard" xr:uid="{00000000-0004-0000-1C00-000002000000}"/>
    <hyperlink ref="M4" location="'Dashboard (3)'!A1" display="Go to Dashboard" xr:uid="{00000000-0004-0000-1C00-000003000000}"/>
    <hyperlink ref="M5" location="'Dashboard (4)'!A1" display="Go to Dashboard" xr:uid="{00000000-0004-0000-1C00-000004000000}"/>
    <hyperlink ref="M6" location="'Dashboard (5)'!A1" display="Go to Dashboard" xr:uid="{00000000-0004-0000-1C00-000005000000}"/>
    <hyperlink ref="M7" location="Indicators!A1" display="Go to indicators" xr:uid="{00000000-0004-0000-1C00-000006000000}"/>
  </hyperlinks>
  <pageMargins left="0.7" right="0.7" top="0.75" bottom="0.75" header="0.3" footer="0.3"/>
  <pageSetup scale="42" orientation="portrait" r:id="rId1"/>
  <rowBreaks count="2" manualBreakCount="2">
    <brk id="78" max="10" man="1"/>
    <brk id="136" max="10"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7"/>
  <dimension ref="A1:XFD175"/>
  <sheetViews>
    <sheetView topLeftCell="A24" zoomScale="40" zoomScaleNormal="40" workbookViewId="0">
      <selection activeCell="B35" sqref="B35"/>
    </sheetView>
  </sheetViews>
  <sheetFormatPr defaultColWidth="8.77734375" defaultRowHeight="14.4" x14ac:dyDescent="0.3"/>
  <cols>
    <col min="2" max="3" width="21.44140625" customWidth="1"/>
    <col min="4" max="10" width="18.21875" customWidth="1"/>
    <col min="11" max="13" width="18.21875" style="25" customWidth="1"/>
    <col min="14" max="14" width="17.21875" style="25" customWidth="1"/>
    <col min="15" max="16" width="16.21875" style="25" customWidth="1"/>
    <col min="17" max="31" width="9.21875" style="25" customWidth="1"/>
    <col min="32" max="35" width="11" style="25" customWidth="1"/>
    <col min="36" max="37" width="11" customWidth="1"/>
    <col min="65" max="65" width="8.77734375" customWidth="1"/>
  </cols>
  <sheetData>
    <row r="1" spans="1:41" x14ac:dyDescent="0.3">
      <c r="A1" s="55" t="s">
        <v>128</v>
      </c>
      <c r="AJ1" s="25"/>
    </row>
    <row r="2" spans="1:41" x14ac:dyDescent="0.3">
      <c r="A2" s="55" t="s">
        <v>129</v>
      </c>
      <c r="K2"/>
      <c r="L2"/>
      <c r="M2" s="742" t="s">
        <v>86</v>
      </c>
      <c r="N2" s="743"/>
      <c r="O2" s="743"/>
      <c r="P2" s="743"/>
      <c r="Q2" s="743"/>
      <c r="R2" s="743"/>
      <c r="S2" s="743"/>
      <c r="T2" s="743"/>
      <c r="U2" s="743"/>
      <c r="V2" s="743"/>
      <c r="W2" s="743"/>
      <c r="X2" s="743"/>
      <c r="Y2" s="743"/>
      <c r="Z2" s="743"/>
      <c r="AA2" s="743"/>
      <c r="AB2" s="743"/>
      <c r="AC2" s="743"/>
      <c r="AD2" s="743"/>
      <c r="AE2" s="743"/>
      <c r="AF2" s="743"/>
      <c r="AG2" s="743"/>
      <c r="AH2" s="743"/>
      <c r="AI2" s="743"/>
      <c r="AJ2" s="744"/>
      <c r="AK2" s="120"/>
    </row>
    <row r="3" spans="1:41" x14ac:dyDescent="0.3">
      <c r="A3" s="55" t="s">
        <v>132</v>
      </c>
      <c r="E3" s="739" t="s">
        <v>77</v>
      </c>
      <c r="F3" s="740"/>
      <c r="G3" s="740"/>
      <c r="H3" s="740"/>
      <c r="I3" s="740"/>
      <c r="J3" s="740"/>
      <c r="K3" s="741"/>
      <c r="L3" s="121"/>
      <c r="M3" s="742" t="str">
        <f>C119</f>
        <v>1. OPD register</v>
      </c>
      <c r="N3" s="743"/>
      <c r="O3" s="744"/>
      <c r="P3" s="731" t="str">
        <f>C120</f>
        <v>2. Monthly report</v>
      </c>
      <c r="Q3" s="731"/>
      <c r="R3" s="731"/>
      <c r="S3" s="731" t="str">
        <f>C121</f>
        <v>3. Laboratory register</v>
      </c>
      <c r="T3" s="731"/>
      <c r="U3" s="731"/>
      <c r="V3" s="731" t="str">
        <f>C122</f>
        <v>4. Pharmacy dispensing log</v>
      </c>
      <c r="W3" s="731"/>
      <c r="X3" s="731"/>
      <c r="Y3" s="731" t="str">
        <f>C123</f>
        <v>5. Vaccine stock management log</v>
      </c>
      <c r="Z3" s="731"/>
      <c r="AA3" s="731"/>
      <c r="AB3" s="731" t="str">
        <f>C124</f>
        <v>6. ANC Register</v>
      </c>
      <c r="AC3" s="731"/>
      <c r="AD3" s="731"/>
      <c r="AE3" s="731" t="str">
        <f>C125</f>
        <v>7. Family planning commodities stock management log</v>
      </c>
      <c r="AF3" s="731"/>
      <c r="AG3" s="731"/>
      <c r="AH3" s="732" t="s">
        <v>151</v>
      </c>
      <c r="AI3" s="731"/>
      <c r="AJ3" s="731"/>
    </row>
    <row r="4" spans="1:41" ht="60.6" x14ac:dyDescent="0.3">
      <c r="B4" s="36" t="s">
        <v>76</v>
      </c>
      <c r="C4" s="36" t="s">
        <v>85</v>
      </c>
      <c r="D4" s="94" t="s">
        <v>158</v>
      </c>
      <c r="E4" s="37" t="s">
        <v>5</v>
      </c>
      <c r="F4" s="37" t="s">
        <v>50</v>
      </c>
      <c r="G4" s="37" t="s">
        <v>8</v>
      </c>
      <c r="H4" s="37" t="s">
        <v>10</v>
      </c>
      <c r="I4" s="37" t="s">
        <v>12</v>
      </c>
      <c r="J4" s="37" t="s">
        <v>289</v>
      </c>
      <c r="K4" s="37" t="s">
        <v>718</v>
      </c>
      <c r="L4" s="37"/>
      <c r="M4" s="38" t="s">
        <v>1</v>
      </c>
      <c r="N4" s="38" t="s">
        <v>2</v>
      </c>
      <c r="O4" s="38" t="s">
        <v>3</v>
      </c>
      <c r="P4" s="38" t="s">
        <v>1</v>
      </c>
      <c r="Q4" s="38" t="s">
        <v>2</v>
      </c>
      <c r="R4" s="38" t="s">
        <v>3</v>
      </c>
      <c r="S4" s="38" t="s">
        <v>1</v>
      </c>
      <c r="T4" s="38" t="s">
        <v>2</v>
      </c>
      <c r="U4" s="38" t="s">
        <v>3</v>
      </c>
      <c r="V4" s="38" t="s">
        <v>1</v>
      </c>
      <c r="W4" s="38" t="s">
        <v>2</v>
      </c>
      <c r="X4" s="38" t="s">
        <v>3</v>
      </c>
      <c r="Y4" s="38" t="s">
        <v>1</v>
      </c>
      <c r="Z4" s="38" t="s">
        <v>2</v>
      </c>
      <c r="AA4" s="38" t="s">
        <v>3</v>
      </c>
      <c r="AB4" s="38" t="s">
        <v>1</v>
      </c>
      <c r="AC4" s="38" t="s">
        <v>2</v>
      </c>
      <c r="AD4" s="38" t="s">
        <v>3</v>
      </c>
      <c r="AE4" s="38" t="s">
        <v>1</v>
      </c>
      <c r="AF4" s="38" t="s">
        <v>2</v>
      </c>
      <c r="AG4" s="38" t="s">
        <v>3</v>
      </c>
      <c r="AH4" s="38" t="s">
        <v>198</v>
      </c>
      <c r="AI4" s="38" t="s">
        <v>199</v>
      </c>
      <c r="AJ4" s="38" t="s">
        <v>200</v>
      </c>
      <c r="AO4" t="s">
        <v>49</v>
      </c>
    </row>
    <row r="5" spans="1:41" x14ac:dyDescent="0.3">
      <c r="A5">
        <v>1</v>
      </c>
      <c r="B5" s="24" t="str">
        <f>IF('Facility Information'!D14=0,"-",'Facility Information'!D14)</f>
        <v>-</v>
      </c>
      <c r="C5" s="39" t="str">
        <f>'Health Facility 1'!$J$15</f>
        <v>-</v>
      </c>
      <c r="D5" s="39" t="str">
        <f>IF('Health Facility 1'!$J$17=0,"-",'Health Facility 1'!$J$17)</f>
        <v>-</v>
      </c>
      <c r="E5" s="95" t="str">
        <f>IF(ISERROR(1-'Health Facility 1'!$E$20),"-",1-'Health Facility 1'!$E$20)</f>
        <v>-</v>
      </c>
      <c r="F5" s="95" t="str">
        <f>IF(ISERROR(1-'Health Facility 1'!$E$21),"-",1-'Health Facility 1'!$E$21)</f>
        <v>-</v>
      </c>
      <c r="G5" s="95" t="str">
        <f>IF(ISERROR(1-'Health Facility 1'!$E$22),"-",1-'Health Facility 1'!$E$22)</f>
        <v>-</v>
      </c>
      <c r="H5" s="95" t="str">
        <f>IF(ISERROR(1-'Health Facility 1'!$E$23),"-",1-'Health Facility 1'!$E$23)</f>
        <v>-</v>
      </c>
      <c r="I5" s="95" t="str">
        <f>IF(ISERROR(1-'Health Facility 1'!$E$24),"-",1-'Health Facility 1'!$E$24)</f>
        <v>-</v>
      </c>
      <c r="J5" s="95" t="str">
        <f>IF(ISERROR(1-'Health Facility 1'!$E$25),"-",1-'Health Facility 1'!$E$25)</f>
        <v>-</v>
      </c>
      <c r="K5" s="95" t="str">
        <f>IF(ISERROR(1-'Health Facility 1'!$E$26),"-",1-'Health Facility 1'!$E$26)</f>
        <v>-</v>
      </c>
      <c r="L5" s="96"/>
      <c r="M5" s="98">
        <f>'Health Facility 1'!$H$20</f>
        <v>0</v>
      </c>
      <c r="N5" s="99">
        <f>'Health Facility 1'!$I$20</f>
        <v>0</v>
      </c>
      <c r="O5" s="100">
        <f>'Health Facility 1'!$J$20</f>
        <v>0</v>
      </c>
      <c r="P5" s="98">
        <f>'Health Facility 1'!$H$21</f>
        <v>0</v>
      </c>
      <c r="Q5" s="99">
        <f>'Health Facility 1'!$I$21</f>
        <v>0</v>
      </c>
      <c r="R5" s="100">
        <f>'Health Facility 1'!$J$21</f>
        <v>0</v>
      </c>
      <c r="S5" s="98">
        <f>'Health Facility 1'!$H$22</f>
        <v>0</v>
      </c>
      <c r="T5" s="99">
        <f>'Health Facility 1'!$I$22</f>
        <v>0</v>
      </c>
      <c r="U5" s="100">
        <f>'Health Facility 1'!$J$22</f>
        <v>0</v>
      </c>
      <c r="V5" s="98">
        <f>'Health Facility 1'!$H$23</f>
        <v>0</v>
      </c>
      <c r="W5" s="99">
        <f>'Health Facility 1'!$I$23</f>
        <v>0</v>
      </c>
      <c r="X5" s="100">
        <f>'Health Facility 1'!$J$23</f>
        <v>0</v>
      </c>
      <c r="Y5" s="98">
        <f>'Health Facility 1'!$H$24</f>
        <v>0</v>
      </c>
      <c r="Z5" s="99">
        <f>'Health Facility 1'!$I$24</f>
        <v>0</v>
      </c>
      <c r="AA5" s="100">
        <f>'Health Facility 1'!$J$24</f>
        <v>0</v>
      </c>
      <c r="AB5" s="98">
        <f>'Health Facility 1'!$H$25</f>
        <v>0</v>
      </c>
      <c r="AC5" s="99">
        <f>'Health Facility 1'!$I$25</f>
        <v>0</v>
      </c>
      <c r="AD5" s="100">
        <f>'Health Facility 1'!$J$25</f>
        <v>0</v>
      </c>
      <c r="AE5" s="98">
        <f>'Health Facility 1'!$H$26</f>
        <v>0</v>
      </c>
      <c r="AF5" s="99">
        <f>'Health Facility 1'!$I$26</f>
        <v>0</v>
      </c>
      <c r="AG5" s="100">
        <f>'Health Facility 1'!$J$26</f>
        <v>0</v>
      </c>
      <c r="AH5" s="101" t="str">
        <f>'Health Facility 1'!$H$27</f>
        <v>-</v>
      </c>
      <c r="AI5" s="65" t="str">
        <f>'Health Facility 1'!$I$27</f>
        <v>-</v>
      </c>
      <c r="AJ5" s="105" t="str">
        <f>'Health Facility 1'!$J$27</f>
        <v>-</v>
      </c>
      <c r="AO5" t="s">
        <v>51</v>
      </c>
    </row>
    <row r="6" spans="1:41" x14ac:dyDescent="0.3">
      <c r="A6">
        <v>2</v>
      </c>
      <c r="B6" s="24" t="str">
        <f>IF('Facility Information'!D15=0,"-",'Facility Information'!D15)</f>
        <v>-</v>
      </c>
      <c r="C6" s="39" t="str">
        <f>'Health Facility 2'!$J$15</f>
        <v>-</v>
      </c>
      <c r="D6" s="39" t="str">
        <f>IF('Health Facility 2'!$J$17=0,"-",'Health Facility 2'!$J$17)</f>
        <v>-</v>
      </c>
      <c r="E6" s="95" t="str">
        <f>IF(ISERROR(1-'Health Facility 2'!$E$20),"-",1-'Health Facility 2'!$E$20)</f>
        <v>-</v>
      </c>
      <c r="F6" s="95" t="str">
        <f>IF(ISERROR(1-'Health Facility 2'!$E$21),"-",1-'Health Facility 2'!$E$21)</f>
        <v>-</v>
      </c>
      <c r="G6" s="95" t="str">
        <f>IF(ISERROR(1-'Health Facility 2'!$E$22),"-",1-'Health Facility 2'!$E$22)</f>
        <v>-</v>
      </c>
      <c r="H6" s="95" t="str">
        <f>IF(ISERROR(1-'Health Facility 2'!$E$23),"-",1-'Health Facility 2'!$E$23)</f>
        <v>-</v>
      </c>
      <c r="I6" s="95" t="str">
        <f>IF(ISERROR(1-'Health Facility 2'!$E$24),"-",1-'Health Facility 2'!$E$24)</f>
        <v>-</v>
      </c>
      <c r="J6" s="95" t="str">
        <f>IF(ISERROR(1-'Health Facility 2'!$E$25),"-",1-'Health Facility 2'!$E$25)</f>
        <v>-</v>
      </c>
      <c r="K6" s="95" t="str">
        <f>IF(ISERROR(1-'Health Facility 2'!$E$26),"-",1-'Health Facility 2'!$E$26)</f>
        <v>-</v>
      </c>
      <c r="L6" s="96"/>
      <c r="M6" s="98">
        <f>'Health Facility 2'!$H$20</f>
        <v>0</v>
      </c>
      <c r="N6" s="99">
        <f>'Health Facility 2'!$I$20</f>
        <v>0</v>
      </c>
      <c r="O6" s="100">
        <f>'Health Facility 2'!$J$20</f>
        <v>0</v>
      </c>
      <c r="P6" s="98">
        <f>'Health Facility 2'!$H$21</f>
        <v>0</v>
      </c>
      <c r="Q6" s="99">
        <f>'Health Facility 2'!$I$21</f>
        <v>0</v>
      </c>
      <c r="R6" s="100">
        <f>'Health Facility 2'!$J$21</f>
        <v>0</v>
      </c>
      <c r="S6" s="98">
        <f>'Health Facility 2'!$H$22</f>
        <v>0</v>
      </c>
      <c r="T6" s="99">
        <f>'Health Facility 2'!$I$22</f>
        <v>0</v>
      </c>
      <c r="U6" s="100">
        <f>'Health Facility 2'!$J$22</f>
        <v>0</v>
      </c>
      <c r="V6" s="98">
        <f>'Health Facility 2'!$H$23</f>
        <v>0</v>
      </c>
      <c r="W6" s="99">
        <f>'Health Facility 2'!$I$23</f>
        <v>0</v>
      </c>
      <c r="X6" s="100">
        <f>'Health Facility 2'!$J$23</f>
        <v>0</v>
      </c>
      <c r="Y6" s="98">
        <f>'Health Facility 2'!$H$24</f>
        <v>0</v>
      </c>
      <c r="Z6" s="99">
        <f>'Health Facility 2'!$I$24</f>
        <v>0</v>
      </c>
      <c r="AA6" s="100">
        <f>'Health Facility 2'!$J$24</f>
        <v>0</v>
      </c>
      <c r="AB6" s="98">
        <f>'Health Facility 2'!$H$25</f>
        <v>0</v>
      </c>
      <c r="AC6" s="99">
        <f>'Health Facility 2'!$I$25</f>
        <v>0</v>
      </c>
      <c r="AD6" s="100">
        <f>'Health Facility 2'!$J$25</f>
        <v>0</v>
      </c>
      <c r="AE6" s="98">
        <f>'Health Facility 2'!$H$26</f>
        <v>0</v>
      </c>
      <c r="AF6" s="99">
        <f>'Health Facility 2'!$I$26</f>
        <v>0</v>
      </c>
      <c r="AG6" s="100">
        <f>'Health Facility 2'!$J$26</f>
        <v>0</v>
      </c>
      <c r="AH6" s="101" t="str">
        <f>'Health Facility 2'!$H$27</f>
        <v>-</v>
      </c>
      <c r="AI6" s="65" t="str">
        <f>'Health Facility 2'!$I$27</f>
        <v>-</v>
      </c>
      <c r="AJ6" s="105" t="str">
        <f>'Health Facility 2'!$J$27</f>
        <v>-</v>
      </c>
      <c r="AO6" t="s">
        <v>52</v>
      </c>
    </row>
    <row r="7" spans="1:41" x14ac:dyDescent="0.3">
      <c r="A7">
        <v>3</v>
      </c>
      <c r="B7" s="24" t="str">
        <f>IF('Facility Information'!D16=0,"-",'Facility Information'!D16)</f>
        <v>-</v>
      </c>
      <c r="C7" s="39" t="str">
        <f>'Health Facility 3'!$J$15</f>
        <v>-</v>
      </c>
      <c r="D7" s="39" t="str">
        <f>IF('Health Facility 3'!$J$17=0,"-",'Health Facility 3'!$J$17)</f>
        <v>-</v>
      </c>
      <c r="E7" s="95" t="str">
        <f>IF(ISERROR(1-'Health Facility 3'!$E$20),"-",1-'Health Facility 3'!$E$20)</f>
        <v>-</v>
      </c>
      <c r="F7" s="95" t="str">
        <f>IF(ISERROR(1-'Health Facility 3'!$E$21),"-",1-'Health Facility 3'!$E$21)</f>
        <v>-</v>
      </c>
      <c r="G7" s="95" t="str">
        <f>IF(ISERROR(1-'Health Facility 3'!$E$22),"-",1-'Health Facility 3'!$E$22)</f>
        <v>-</v>
      </c>
      <c r="H7" s="95" t="str">
        <f>IF(ISERROR(1-'Health Facility 3'!$E$23),"-",1-'Health Facility 3'!$E$23)</f>
        <v>-</v>
      </c>
      <c r="I7" s="95" t="str">
        <f>IF(ISERROR(1-'Health Facility 3'!$E$24),"-",1-'Health Facility 3'!$E$24)</f>
        <v>-</v>
      </c>
      <c r="J7" s="95" t="str">
        <f>IF(ISERROR(1-'Health Facility 3'!$E$25),"-",1-'Health Facility 3'!$E$25)</f>
        <v>-</v>
      </c>
      <c r="K7" s="95" t="str">
        <f>IF(ISERROR(1-'Health Facility 3'!$E$26),"-",1-'Health Facility 3'!$E$26)</f>
        <v>-</v>
      </c>
      <c r="L7" s="96"/>
      <c r="M7" s="98">
        <f>'Health Facility 3'!$H$20</f>
        <v>0</v>
      </c>
      <c r="N7" s="99">
        <f>'Health Facility 3'!$I$20</f>
        <v>0</v>
      </c>
      <c r="O7" s="100">
        <f>'Health Facility 3'!$J$20</f>
        <v>0</v>
      </c>
      <c r="P7" s="98">
        <f>'Health Facility 3'!$H$21</f>
        <v>0</v>
      </c>
      <c r="Q7" s="99">
        <f>'Health Facility 3'!$I$21</f>
        <v>0</v>
      </c>
      <c r="R7" s="100">
        <f>'Health Facility 3'!$J$21</f>
        <v>0</v>
      </c>
      <c r="S7" s="98">
        <f>'Health Facility 3'!$H$22</f>
        <v>0</v>
      </c>
      <c r="T7" s="99">
        <f>'Health Facility 3'!$I$22</f>
        <v>0</v>
      </c>
      <c r="U7" s="100">
        <f>'Health Facility 3'!$J$22</f>
        <v>0</v>
      </c>
      <c r="V7" s="98">
        <f>'Health Facility 3'!$H$23</f>
        <v>0</v>
      </c>
      <c r="W7" s="99">
        <f>'Health Facility 3'!$I$23</f>
        <v>0</v>
      </c>
      <c r="X7" s="100">
        <f>'Health Facility 3'!$J$23</f>
        <v>0</v>
      </c>
      <c r="Y7" s="98">
        <f>'Health Facility 3'!$H$24</f>
        <v>0</v>
      </c>
      <c r="Z7" s="99">
        <f>'Health Facility 3'!$I$24</f>
        <v>0</v>
      </c>
      <c r="AA7" s="100">
        <f>'Health Facility 3'!$J$24</f>
        <v>0</v>
      </c>
      <c r="AB7" s="98">
        <f>'Health Facility 3'!$H$25</f>
        <v>0</v>
      </c>
      <c r="AC7" s="99">
        <f>'Health Facility 3'!$I$25</f>
        <v>0</v>
      </c>
      <c r="AD7" s="100">
        <f>'Health Facility 3'!$J$25</f>
        <v>0</v>
      </c>
      <c r="AE7" s="98">
        <f>'Health Facility 3'!$H$26</f>
        <v>0</v>
      </c>
      <c r="AF7" s="99">
        <f>'Health Facility 3'!$I$26</f>
        <v>0</v>
      </c>
      <c r="AG7" s="100">
        <f>'Health Facility 3'!$J$26</f>
        <v>0</v>
      </c>
      <c r="AH7" s="101" t="str">
        <f>'Health Facility 3'!$H$27</f>
        <v>-</v>
      </c>
      <c r="AI7" s="65" t="str">
        <f>'Health Facility 3'!$I$27</f>
        <v>-</v>
      </c>
      <c r="AJ7" s="105" t="str">
        <f>'Health Facility 3'!$J$27</f>
        <v>-</v>
      </c>
      <c r="AO7" t="s">
        <v>87</v>
      </c>
    </row>
    <row r="8" spans="1:41" x14ac:dyDescent="0.3">
      <c r="A8">
        <v>4</v>
      </c>
      <c r="B8" s="24" t="str">
        <f>IF('Facility Information'!D17=0,"-",'Facility Information'!D17)</f>
        <v>-</v>
      </c>
      <c r="C8" s="39" t="str">
        <f>'Health Facility 4'!$J$15</f>
        <v>-</v>
      </c>
      <c r="D8" s="39" t="str">
        <f>IF('Health Facility 4'!$J$17=0,"-",'Health Facility 4'!$J$17)</f>
        <v>-</v>
      </c>
      <c r="E8" s="95" t="str">
        <f>IF(ISERROR(1-'Health Facility 4'!$E$20),"-",1-'Health Facility 4'!$E$20)</f>
        <v>-</v>
      </c>
      <c r="F8" s="95" t="str">
        <f>IF(ISERROR(1-'Health Facility 4'!$E$21),"-",1-'Health Facility 4'!$E$21)</f>
        <v>-</v>
      </c>
      <c r="G8" s="95" t="str">
        <f>IF(ISERROR(1-'Health Facility 4'!$E$22),"-",1-'Health Facility 4'!$E$22)</f>
        <v>-</v>
      </c>
      <c r="H8" s="95" t="str">
        <f>IF(ISERROR(1-'Health Facility 4'!$E$23),"-",1-'Health Facility 4'!$E$23)</f>
        <v>-</v>
      </c>
      <c r="I8" s="95" t="str">
        <f>IF(ISERROR(1-'Health Facility 4'!$E$24),"-",1-'Health Facility 4'!$E$24)</f>
        <v>-</v>
      </c>
      <c r="J8" s="95" t="str">
        <f>IF(ISERROR(1-'Health Facility 4'!$E$25),"-",1-'Health Facility 4'!$E$25)</f>
        <v>-</v>
      </c>
      <c r="K8" s="95" t="str">
        <f>IF(ISERROR(1-'Health Facility 4'!$E$26),"-",1-'Health Facility 4'!$E$26)</f>
        <v>-</v>
      </c>
      <c r="L8" s="96"/>
      <c r="M8" s="98">
        <f>'Health Facility 4'!$H$20</f>
        <v>0</v>
      </c>
      <c r="N8" s="99">
        <f>'Health Facility 4'!$I$20</f>
        <v>0</v>
      </c>
      <c r="O8" s="100">
        <f>'Health Facility 4'!$J$20</f>
        <v>0</v>
      </c>
      <c r="P8" s="98">
        <f>'Health Facility 4'!$H$21</f>
        <v>0</v>
      </c>
      <c r="Q8" s="99">
        <f>'Health Facility 4'!$I$21</f>
        <v>0</v>
      </c>
      <c r="R8" s="100">
        <f>'Health Facility 4'!$J$21</f>
        <v>0</v>
      </c>
      <c r="S8" s="98">
        <f>'Health Facility 4'!$H$22</f>
        <v>0</v>
      </c>
      <c r="T8" s="99">
        <f>'Health Facility 4'!$I$22</f>
        <v>0</v>
      </c>
      <c r="U8" s="100">
        <f>'Health Facility 4'!$J$22</f>
        <v>0</v>
      </c>
      <c r="V8" s="98">
        <f>'Health Facility 4'!$H$23</f>
        <v>0</v>
      </c>
      <c r="W8" s="99">
        <f>'Health Facility 4'!$I$23</f>
        <v>0</v>
      </c>
      <c r="X8" s="100">
        <f>'Health Facility 4'!$J$23</f>
        <v>0</v>
      </c>
      <c r="Y8" s="98">
        <f>'Health Facility 4'!$H$24</f>
        <v>0</v>
      </c>
      <c r="Z8" s="99">
        <f>'Health Facility 4'!$I$24</f>
        <v>0</v>
      </c>
      <c r="AA8" s="100">
        <f>'Health Facility 4'!$J$24</f>
        <v>0</v>
      </c>
      <c r="AB8" s="98">
        <f>'Health Facility 4'!$H$25</f>
        <v>0</v>
      </c>
      <c r="AC8" s="99">
        <f>'Health Facility 4'!$I$25</f>
        <v>0</v>
      </c>
      <c r="AD8" s="100">
        <f>'Health Facility 4'!$J$25</f>
        <v>0</v>
      </c>
      <c r="AE8" s="98">
        <f>'Health Facility 4'!$H$26</f>
        <v>0</v>
      </c>
      <c r="AF8" s="99">
        <f>'Health Facility 4'!$I$26</f>
        <v>0</v>
      </c>
      <c r="AG8" s="100">
        <f>'Health Facility 4'!$J$26</f>
        <v>0</v>
      </c>
      <c r="AH8" s="101" t="str">
        <f>'Health Facility 4'!$H$27</f>
        <v>-</v>
      </c>
      <c r="AI8" s="65" t="str">
        <f>'Health Facility 4'!$I$27</f>
        <v>-</v>
      </c>
      <c r="AJ8" s="105" t="str">
        <f>'Health Facility 4'!$J$27</f>
        <v>-</v>
      </c>
      <c r="AO8" t="s">
        <v>53</v>
      </c>
    </row>
    <row r="9" spans="1:41" x14ac:dyDescent="0.3">
      <c r="A9">
        <v>5</v>
      </c>
      <c r="B9" s="24" t="str">
        <f>IF('Facility Information'!D18=0,"-",'Facility Information'!D18)</f>
        <v>-</v>
      </c>
      <c r="C9" s="39" t="str">
        <f>'Health Facility 5'!$J$15</f>
        <v>-</v>
      </c>
      <c r="D9" s="39" t="str">
        <f>IF('Health Facility 5'!$J$17=0,"-",'Health Facility 5'!$J$17)</f>
        <v>-</v>
      </c>
      <c r="E9" s="95" t="str">
        <f>IF(ISERROR(1-'Health Facility 5'!$E$20),"-",1-'Health Facility 5'!$E$20)</f>
        <v>-</v>
      </c>
      <c r="F9" s="95" t="str">
        <f>IF(ISERROR(1-'Health Facility 5'!$E$21),"-",1-'Health Facility 5'!$E$21)</f>
        <v>-</v>
      </c>
      <c r="G9" s="95" t="str">
        <f>IF(ISERROR(1-'Health Facility 5'!$E$22),"-",1-'Health Facility 5'!$E$22)</f>
        <v>-</v>
      </c>
      <c r="H9" s="95" t="str">
        <f>IF(ISERROR(1-'Health Facility 5'!$E$23),"-",1-'Health Facility 5'!$E$23)</f>
        <v>-</v>
      </c>
      <c r="I9" s="95" t="str">
        <f>IF(ISERROR(1-'Health Facility 5'!$E$24),"-",1-'Health Facility 5'!$E$24)</f>
        <v>-</v>
      </c>
      <c r="J9" s="95" t="str">
        <f>IF(ISERROR(1-'Health Facility 5'!$E$25),"-",1-'Health Facility 5'!$E$25)</f>
        <v>-</v>
      </c>
      <c r="K9" s="95" t="str">
        <f>IF(ISERROR(1-'Health Facility 5'!$E$26),"-",1-'Health Facility 5'!$E$26)</f>
        <v>-</v>
      </c>
      <c r="L9" s="96"/>
      <c r="M9" s="98">
        <f>'Health Facility 5'!$H$20</f>
        <v>0</v>
      </c>
      <c r="N9" s="99">
        <f>'Health Facility 5'!$I$20</f>
        <v>0</v>
      </c>
      <c r="O9" s="100">
        <f>'Health Facility 5'!$J$20</f>
        <v>0</v>
      </c>
      <c r="P9" s="98">
        <f>'Health Facility 5'!$H$21</f>
        <v>0</v>
      </c>
      <c r="Q9" s="99">
        <f>'Health Facility 5'!$I$21</f>
        <v>0</v>
      </c>
      <c r="R9" s="100">
        <f>'Health Facility 5'!$J$21</f>
        <v>0</v>
      </c>
      <c r="S9" s="98">
        <f>'Health Facility 5'!$H$22</f>
        <v>0</v>
      </c>
      <c r="T9" s="99">
        <f>'Health Facility 5'!$I$22</f>
        <v>0</v>
      </c>
      <c r="U9" s="100">
        <f>'Health Facility 5'!$J$22</f>
        <v>0</v>
      </c>
      <c r="V9" s="98">
        <f>'Health Facility 5'!$H$23</f>
        <v>0</v>
      </c>
      <c r="W9" s="99">
        <f>'Health Facility 5'!$I$23</f>
        <v>0</v>
      </c>
      <c r="X9" s="100">
        <f>'Health Facility 5'!$J$23</f>
        <v>0</v>
      </c>
      <c r="Y9" s="98">
        <f>'Health Facility 5'!$H$24</f>
        <v>0</v>
      </c>
      <c r="Z9" s="99">
        <f>'Health Facility 5'!$I$24</f>
        <v>0</v>
      </c>
      <c r="AA9" s="100">
        <f>'Health Facility 5'!$J$24</f>
        <v>0</v>
      </c>
      <c r="AB9" s="98">
        <f>'Health Facility 5'!$H$25</f>
        <v>0</v>
      </c>
      <c r="AC9" s="99">
        <f>'Health Facility 5'!$I$25</f>
        <v>0</v>
      </c>
      <c r="AD9" s="100">
        <f>'Health Facility 5'!$J$25</f>
        <v>0</v>
      </c>
      <c r="AE9" s="98">
        <f>'Health Facility 5'!$H$26</f>
        <v>0</v>
      </c>
      <c r="AF9" s="99">
        <f>'Health Facility 5'!$I$26</f>
        <v>0</v>
      </c>
      <c r="AG9" s="100">
        <f>'Health Facility 5'!$J$26</f>
        <v>0</v>
      </c>
      <c r="AH9" s="101" t="str">
        <f>'Health Facility 5'!$H$27</f>
        <v>-</v>
      </c>
      <c r="AI9" s="65" t="str">
        <f>'Health Facility 5'!$I$27</f>
        <v>-</v>
      </c>
      <c r="AJ9" s="105" t="str">
        <f>'Health Facility 5'!$J$27</f>
        <v>-</v>
      </c>
      <c r="AO9" t="s">
        <v>155</v>
      </c>
    </row>
    <row r="10" spans="1:41" x14ac:dyDescent="0.3">
      <c r="A10">
        <v>6</v>
      </c>
      <c r="B10" s="24" t="str">
        <f>IF('Facility Information'!D19=0,"-",'Facility Information'!D19)</f>
        <v>-</v>
      </c>
      <c r="C10" s="39" t="str">
        <f>'Health Facility 6'!$J$15</f>
        <v>-</v>
      </c>
      <c r="D10" s="39" t="str">
        <f>IF('Health Facility 6'!$J$17=0,"-",'Health Facility 6'!$J$17)</f>
        <v>-</v>
      </c>
      <c r="E10" s="95" t="str">
        <f>IF(ISERROR(1-'Health Facility 6'!$E$20),"-",1-'Health Facility 6'!$E$20)</f>
        <v>-</v>
      </c>
      <c r="F10" s="95" t="str">
        <f>IF(ISERROR(1-'Health Facility 6'!$E$21),"-",1-'Health Facility 6'!$E$21)</f>
        <v>-</v>
      </c>
      <c r="G10" s="95" t="str">
        <f>IF(ISERROR(1-'Health Facility 6'!$E$22),"-",1-'Health Facility 6'!$E$22)</f>
        <v>-</v>
      </c>
      <c r="H10" s="95" t="str">
        <f>IF(ISERROR(1-'Health Facility 6'!$E$23),"-",1-'Health Facility 6'!$E$23)</f>
        <v>-</v>
      </c>
      <c r="I10" s="95" t="str">
        <f>IF(ISERROR(1-'Health Facility 6'!$E$24),"-",1-'Health Facility 6'!$E$24)</f>
        <v>-</v>
      </c>
      <c r="J10" s="95" t="str">
        <f>IF(ISERROR(1-'Health Facility 6'!$E$25),"-",1-'Health Facility 6'!$E$25)</f>
        <v>-</v>
      </c>
      <c r="K10" s="95" t="str">
        <f>IF(ISERROR(1-'Health Facility 6'!$E$26),"-",1-'Health Facility 6'!$E$26)</f>
        <v>-</v>
      </c>
      <c r="L10" s="96"/>
      <c r="M10" s="98">
        <f>'Health Facility 6'!$H$20</f>
        <v>0</v>
      </c>
      <c r="N10" s="99">
        <f>'Health Facility 6'!$I$20</f>
        <v>0</v>
      </c>
      <c r="O10" s="100">
        <f>'Health Facility 6'!$J$20</f>
        <v>0</v>
      </c>
      <c r="P10" s="98">
        <f>'Health Facility 6'!$H$21</f>
        <v>0</v>
      </c>
      <c r="Q10" s="99">
        <f>'Health Facility 6'!$I$21</f>
        <v>0</v>
      </c>
      <c r="R10" s="100">
        <f>'Health Facility 6'!$J$21</f>
        <v>0</v>
      </c>
      <c r="S10" s="98">
        <f>'Health Facility 6'!$H$22</f>
        <v>0</v>
      </c>
      <c r="T10" s="99">
        <f>'Health Facility 6'!$I$22</f>
        <v>0</v>
      </c>
      <c r="U10" s="100">
        <f>'Health Facility 6'!$J$22</f>
        <v>0</v>
      </c>
      <c r="V10" s="98">
        <f>'Health Facility 6'!$H$23</f>
        <v>0</v>
      </c>
      <c r="W10" s="99">
        <f>'Health Facility 6'!$I$23</f>
        <v>0</v>
      </c>
      <c r="X10" s="100">
        <f>'Health Facility 6'!$J$23</f>
        <v>0</v>
      </c>
      <c r="Y10" s="98">
        <f>'Health Facility 6'!$H$24</f>
        <v>0</v>
      </c>
      <c r="Z10" s="99">
        <f>'Health Facility 6'!$I$24</f>
        <v>0</v>
      </c>
      <c r="AA10" s="100">
        <f>'Health Facility 6'!$J$24</f>
        <v>0</v>
      </c>
      <c r="AB10" s="98">
        <f>'Health Facility 6'!$H$25</f>
        <v>0</v>
      </c>
      <c r="AC10" s="99">
        <f>'Health Facility 6'!$I$25</f>
        <v>0</v>
      </c>
      <c r="AD10" s="100">
        <f>'Health Facility 6'!$J$25</f>
        <v>0</v>
      </c>
      <c r="AE10" s="98">
        <f>'Health Facility 6'!$H$26</f>
        <v>0</v>
      </c>
      <c r="AF10" s="99">
        <f>'Health Facility 6'!$I$26</f>
        <v>0</v>
      </c>
      <c r="AG10" s="100">
        <f>'Health Facility 6'!$J$26</f>
        <v>0</v>
      </c>
      <c r="AH10" s="101" t="str">
        <f>'Health Facility 6'!$H$27</f>
        <v>-</v>
      </c>
      <c r="AI10" s="65" t="str">
        <f>'Health Facility 6'!$I$27</f>
        <v>-</v>
      </c>
      <c r="AJ10" s="105" t="str">
        <f>'Health Facility 6'!$J$27</f>
        <v>-</v>
      </c>
      <c r="AO10" t="s">
        <v>156</v>
      </c>
    </row>
    <row r="11" spans="1:41" x14ac:dyDescent="0.3">
      <c r="A11">
        <v>7</v>
      </c>
      <c r="B11" s="24" t="str">
        <f>IF('Facility Information'!D20=0,"-",'Facility Information'!D20)</f>
        <v>-</v>
      </c>
      <c r="C11" s="39" t="str">
        <f>'Health Facility 7'!$J$15</f>
        <v>-</v>
      </c>
      <c r="D11" s="39" t="str">
        <f>IF('Health Facility 7'!$J$17=0,"-",'Health Facility 7'!$J$17)</f>
        <v>-</v>
      </c>
      <c r="E11" s="95" t="str">
        <f>IF(ISERROR(1-'Health Facility 7'!$E$20),"-",1-'Health Facility 7'!$E$20)</f>
        <v>-</v>
      </c>
      <c r="F11" s="95" t="str">
        <f>IF(ISERROR(1-'Health Facility 7'!$E$21),"-",1-'Health Facility 7'!$E$21)</f>
        <v>-</v>
      </c>
      <c r="G11" s="95" t="str">
        <f>IF(ISERROR(1-'Health Facility 7'!$E$22),"-",1-'Health Facility 7'!$E$22)</f>
        <v>-</v>
      </c>
      <c r="H11" s="95" t="str">
        <f>IF(ISERROR(1-'Health Facility 7'!$E$23),"-",1-'Health Facility 7'!$E$23)</f>
        <v>-</v>
      </c>
      <c r="I11" s="95" t="str">
        <f>IF(ISERROR(1-'Health Facility 7'!$E$24),"-",1-'Health Facility 7'!$E$24)</f>
        <v>-</v>
      </c>
      <c r="J11" s="95" t="str">
        <f>IF(ISERROR(1-'Health Facility 7'!$E$25),"-",1-'Health Facility 7'!$E$25)</f>
        <v>-</v>
      </c>
      <c r="K11" s="95" t="str">
        <f>IF(ISERROR(1-'Health Facility 7'!$E$26),"-",1-'Health Facility 7'!$E$26)</f>
        <v>-</v>
      </c>
      <c r="L11" s="96"/>
      <c r="M11" s="98">
        <f>'Health Facility 7'!$H$20</f>
        <v>0</v>
      </c>
      <c r="N11" s="99">
        <f>'Health Facility 7'!$I$20</f>
        <v>0</v>
      </c>
      <c r="O11" s="100">
        <f>'Health Facility 7'!$J$20</f>
        <v>0</v>
      </c>
      <c r="P11" s="98">
        <f>'Health Facility 7'!$H$21</f>
        <v>0</v>
      </c>
      <c r="Q11" s="99">
        <f>'Health Facility 7'!$I$21</f>
        <v>0</v>
      </c>
      <c r="R11" s="100">
        <f>'Health Facility 7'!$J$21</f>
        <v>0</v>
      </c>
      <c r="S11" s="98">
        <f>'Health Facility 7'!$H$22</f>
        <v>0</v>
      </c>
      <c r="T11" s="99">
        <f>'Health Facility 7'!$I$22</f>
        <v>0</v>
      </c>
      <c r="U11" s="100">
        <f>'Health Facility 7'!$J$22</f>
        <v>0</v>
      </c>
      <c r="V11" s="98">
        <f>'Health Facility 7'!$H$23</f>
        <v>0</v>
      </c>
      <c r="W11" s="99">
        <f>'Health Facility 7'!$I$23</f>
        <v>0</v>
      </c>
      <c r="X11" s="100">
        <f>'Health Facility 7'!$J$23</f>
        <v>0</v>
      </c>
      <c r="Y11" s="98">
        <f>'Health Facility 7'!$H$24</f>
        <v>0</v>
      </c>
      <c r="Z11" s="99">
        <f>'Health Facility 7'!$I$24</f>
        <v>0</v>
      </c>
      <c r="AA11" s="100">
        <f>'Health Facility 7'!$J$24</f>
        <v>0</v>
      </c>
      <c r="AB11" s="98">
        <f>'Health Facility 7'!$H$25</f>
        <v>0</v>
      </c>
      <c r="AC11" s="99">
        <f>'Health Facility 7'!$I$25</f>
        <v>0</v>
      </c>
      <c r="AD11" s="100">
        <f>'Health Facility 7'!$J$25</f>
        <v>0</v>
      </c>
      <c r="AE11" s="98">
        <f>'Health Facility 7'!$H$26</f>
        <v>0</v>
      </c>
      <c r="AF11" s="99">
        <f>'Health Facility 7'!$I$26</f>
        <v>0</v>
      </c>
      <c r="AG11" s="100">
        <f>'Health Facility 7'!$J$26</f>
        <v>0</v>
      </c>
      <c r="AH11" s="101" t="str">
        <f>'Health Facility 7'!$H$27</f>
        <v>-</v>
      </c>
      <c r="AI11" s="65" t="str">
        <f>'Health Facility 7'!$I$27</f>
        <v>-</v>
      </c>
      <c r="AJ11" s="105" t="str">
        <f>'Health Facility 7'!$J$27</f>
        <v>-</v>
      </c>
    </row>
    <row r="12" spans="1:41" x14ac:dyDescent="0.3">
      <c r="A12">
        <v>8</v>
      </c>
      <c r="B12" s="24" t="str">
        <f>IF('Facility Information'!D21=0,"-",'Facility Information'!D21)</f>
        <v>-</v>
      </c>
      <c r="C12" s="39" t="str">
        <f>'Health Facility 8'!$J$15</f>
        <v>-</v>
      </c>
      <c r="D12" s="39" t="str">
        <f>IF('Health Facility 8'!$J$17=0,"-",'Health Facility 8'!$J$17)</f>
        <v>-</v>
      </c>
      <c r="E12" s="95" t="str">
        <f>IF(ISERROR(1-'Health Facility 8'!$E$20),"-",1-'Health Facility 8'!$E$20)</f>
        <v>-</v>
      </c>
      <c r="F12" s="95" t="str">
        <f>IF(ISERROR(1-'Health Facility 8'!$E$21),"-",1-'Health Facility 8'!$E$21)</f>
        <v>-</v>
      </c>
      <c r="G12" s="95" t="str">
        <f>IF(ISERROR(1-'Health Facility 8'!$E$22),"-",1-'Health Facility 8'!$E$22)</f>
        <v>-</v>
      </c>
      <c r="H12" s="95" t="str">
        <f>IF(ISERROR(1-'Health Facility 8'!$E$23),"-",1-'Health Facility 8'!$E$23)</f>
        <v>-</v>
      </c>
      <c r="I12" s="95" t="str">
        <f>IF(ISERROR(1-'Health Facility 8'!$E$24),"-",1-'Health Facility 8'!$E$24)</f>
        <v>-</v>
      </c>
      <c r="J12" s="95" t="str">
        <f>IF(ISERROR(1-'Health Facility 8'!$E$25),"-",1-'Health Facility 8'!$E$25)</f>
        <v>-</v>
      </c>
      <c r="K12" s="95" t="str">
        <f>IF(ISERROR(1-'Health Facility 8'!$E$26),"-",1-'Health Facility 8'!$E$26)</f>
        <v>-</v>
      </c>
      <c r="L12" s="96"/>
      <c r="M12" s="98">
        <f>'Health Facility 8'!$H$20</f>
        <v>0</v>
      </c>
      <c r="N12" s="99">
        <f>'Health Facility 8'!$I$20</f>
        <v>0</v>
      </c>
      <c r="O12" s="100">
        <f>'Health Facility 8'!$J$20</f>
        <v>0</v>
      </c>
      <c r="P12" s="98">
        <f>'Health Facility 8'!$H$21</f>
        <v>0</v>
      </c>
      <c r="Q12" s="99">
        <f>'Health Facility 8'!$I$21</f>
        <v>0</v>
      </c>
      <c r="R12" s="100">
        <f>'Health Facility 8'!$J$21</f>
        <v>0</v>
      </c>
      <c r="S12" s="98">
        <f>'Health Facility 8'!$H$22</f>
        <v>0</v>
      </c>
      <c r="T12" s="99">
        <f>'Health Facility 8'!$I$22</f>
        <v>0</v>
      </c>
      <c r="U12" s="100">
        <f>'Health Facility 8'!$J$22</f>
        <v>0</v>
      </c>
      <c r="V12" s="98">
        <f>'Health Facility 8'!$H$23</f>
        <v>0</v>
      </c>
      <c r="W12" s="99">
        <f>'Health Facility 8'!$I$23</f>
        <v>0</v>
      </c>
      <c r="X12" s="100">
        <f>'Health Facility 8'!$J$23</f>
        <v>0</v>
      </c>
      <c r="Y12" s="98">
        <f>'Health Facility 8'!$H$24</f>
        <v>0</v>
      </c>
      <c r="Z12" s="99">
        <f>'Health Facility 8'!$I$24</f>
        <v>0</v>
      </c>
      <c r="AA12" s="100">
        <f>'Health Facility 8'!$J$24</f>
        <v>0</v>
      </c>
      <c r="AB12" s="98">
        <f>'Health Facility 8'!$H$25</f>
        <v>0</v>
      </c>
      <c r="AC12" s="99">
        <f>'Health Facility 8'!$I$25</f>
        <v>0</v>
      </c>
      <c r="AD12" s="100">
        <f>'Health Facility 8'!$J$25</f>
        <v>0</v>
      </c>
      <c r="AE12" s="98">
        <f>'Health Facility 8'!$H$26</f>
        <v>0</v>
      </c>
      <c r="AF12" s="99">
        <f>'Health Facility 8'!$I$26</f>
        <v>0</v>
      </c>
      <c r="AG12" s="100">
        <f>'Health Facility 8'!$J$26</f>
        <v>0</v>
      </c>
      <c r="AH12" s="101" t="str">
        <f>'Health Facility 8'!$H$27</f>
        <v>-</v>
      </c>
      <c r="AI12" s="65" t="str">
        <f>'Health Facility 8'!$I$27</f>
        <v>-</v>
      </c>
      <c r="AJ12" s="105" t="str">
        <f>'Health Facility 8'!$J$27</f>
        <v>-</v>
      </c>
    </row>
    <row r="13" spans="1:41" x14ac:dyDescent="0.3">
      <c r="A13">
        <v>9</v>
      </c>
      <c r="B13" s="24" t="str">
        <f>IF('Facility Information'!D22=0,"-",'Facility Information'!D22)</f>
        <v>-</v>
      </c>
      <c r="C13" s="39" t="str">
        <f>'Health Facility 9'!$J$15</f>
        <v>-</v>
      </c>
      <c r="D13" s="39" t="str">
        <f>IF('Health Facility 9'!$J$17=0,"-",'Health Facility 9'!$J$17)</f>
        <v>-</v>
      </c>
      <c r="E13" s="95" t="str">
        <f>IF(ISERROR(1-'Health Facility 9'!$E$20),"-",1-'Health Facility 9'!$E$20)</f>
        <v>-</v>
      </c>
      <c r="F13" s="95" t="str">
        <f>IF(ISERROR(1-'Health Facility 9'!$E$21),"-",1-'Health Facility 9'!$E$21)</f>
        <v>-</v>
      </c>
      <c r="G13" s="95" t="str">
        <f>IF(ISERROR(1-'Health Facility 9'!$E$22),"-",1-'Health Facility 9'!$E$22)</f>
        <v>-</v>
      </c>
      <c r="H13" s="95" t="str">
        <f>IF(ISERROR(1-'Health Facility 9'!$E$23),"-",1-'Health Facility 9'!$E$23)</f>
        <v>-</v>
      </c>
      <c r="I13" s="95" t="str">
        <f>IF(ISERROR(1-'Health Facility 9'!$E$24),"-",1-'Health Facility 9'!$E$24)</f>
        <v>-</v>
      </c>
      <c r="J13" s="95" t="str">
        <f>IF(ISERROR(1-'Health Facility 9'!$E$25),"-",1-'Health Facility 9'!$E$25)</f>
        <v>-</v>
      </c>
      <c r="K13" s="95" t="str">
        <f>IF(ISERROR(1-'Health Facility 9'!$E$26),"-",1-'Health Facility 9'!$E$26)</f>
        <v>-</v>
      </c>
      <c r="L13" s="96"/>
      <c r="M13" s="98">
        <f>'Health Facility 9'!$H$20</f>
        <v>0</v>
      </c>
      <c r="N13" s="99">
        <f>'Health Facility 9'!$I$20</f>
        <v>0</v>
      </c>
      <c r="O13" s="100">
        <f>'Health Facility 9'!$J$20</f>
        <v>0</v>
      </c>
      <c r="P13" s="98">
        <f>'Health Facility 9'!$H$21</f>
        <v>0</v>
      </c>
      <c r="Q13" s="99">
        <f>'Health Facility 9'!$I$21</f>
        <v>0</v>
      </c>
      <c r="R13" s="100">
        <f>'Health Facility 9'!$J$21</f>
        <v>0</v>
      </c>
      <c r="S13" s="98">
        <f>'Health Facility 9'!$H$22</f>
        <v>0</v>
      </c>
      <c r="T13" s="99">
        <f>'Health Facility 9'!$I$22</f>
        <v>0</v>
      </c>
      <c r="U13" s="100">
        <f>'Health Facility 9'!$J$22</f>
        <v>0</v>
      </c>
      <c r="V13" s="98">
        <f>'Health Facility 9'!$H$23</f>
        <v>0</v>
      </c>
      <c r="W13" s="99">
        <f>'Health Facility 9'!$I$23</f>
        <v>0</v>
      </c>
      <c r="X13" s="100">
        <f>'Health Facility 9'!$J$23</f>
        <v>0</v>
      </c>
      <c r="Y13" s="98">
        <f>'Health Facility 9'!$H$24</f>
        <v>0</v>
      </c>
      <c r="Z13" s="99">
        <f>'Health Facility 9'!$I$24</f>
        <v>0</v>
      </c>
      <c r="AA13" s="100">
        <f>'Health Facility 9'!$J$24</f>
        <v>0</v>
      </c>
      <c r="AB13" s="98">
        <f>'Health Facility 9'!$H$25</f>
        <v>0</v>
      </c>
      <c r="AC13" s="99">
        <f>'Health Facility 9'!$I$25</f>
        <v>0</v>
      </c>
      <c r="AD13" s="100">
        <f>'Health Facility 9'!$J$25</f>
        <v>0</v>
      </c>
      <c r="AE13" s="98">
        <f>'Health Facility 9'!$H$26</f>
        <v>0</v>
      </c>
      <c r="AF13" s="99">
        <f>'Health Facility 9'!$I$26</f>
        <v>0</v>
      </c>
      <c r="AG13" s="100">
        <f>'Health Facility 9'!$J$26</f>
        <v>0</v>
      </c>
      <c r="AH13" s="101" t="str">
        <f>'Health Facility 9'!$H$27</f>
        <v>-</v>
      </c>
      <c r="AI13" s="65" t="str">
        <f>'Health Facility 9'!$I$27</f>
        <v>-</v>
      </c>
      <c r="AJ13" s="105" t="str">
        <f>'Health Facility 9'!$J$27</f>
        <v>-</v>
      </c>
    </row>
    <row r="14" spans="1:41" x14ac:dyDescent="0.3">
      <c r="A14">
        <v>10</v>
      </c>
      <c r="B14" s="24" t="str">
        <f>IF('Facility Information'!D23=0,"-",'Facility Information'!D23)</f>
        <v>-</v>
      </c>
      <c r="C14" s="39" t="str">
        <f>'Health Facility 10'!$J$15</f>
        <v>-</v>
      </c>
      <c r="D14" s="39" t="str">
        <f>IF('Health Facility 10'!$J$17=0,"-",'Health Facility 10'!$J$17)</f>
        <v>-</v>
      </c>
      <c r="E14" s="95" t="str">
        <f>IF(ISERROR(1-'Health Facility 10'!$E$20),"-",1-'Health Facility 10'!$E$20)</f>
        <v>-</v>
      </c>
      <c r="F14" s="95" t="str">
        <f>IF(ISERROR(1-'Health Facility 10'!$E$21),"-",1-'Health Facility 10'!$E$21)</f>
        <v>-</v>
      </c>
      <c r="G14" s="95" t="str">
        <f>IF(ISERROR(1-'Health Facility 10'!$E$22),"-",1-'Health Facility 10'!$E$22)</f>
        <v>-</v>
      </c>
      <c r="H14" s="95" t="str">
        <f>IF(ISERROR(1-'Health Facility 10'!$E$23),"-",1-'Health Facility 10'!$E$23)</f>
        <v>-</v>
      </c>
      <c r="I14" s="95" t="str">
        <f>IF(ISERROR(1-'Health Facility 10'!$E$24),"-",1-'Health Facility 10'!$E$24)</f>
        <v>-</v>
      </c>
      <c r="J14" s="95" t="str">
        <f>IF(ISERROR(1-'Health Facility 10'!$E$25),"-",1-'Health Facility 10'!$E$25)</f>
        <v>-</v>
      </c>
      <c r="K14" s="95" t="str">
        <f>IF(ISERROR(1-'Health Facility 10'!$E$26),"-",1-'Health Facility 10'!$E$26)</f>
        <v>-</v>
      </c>
      <c r="L14" s="96"/>
      <c r="M14" s="98">
        <f>'Health Facility 10'!$H$20</f>
        <v>0</v>
      </c>
      <c r="N14" s="99">
        <f>'Health Facility 10'!$I$20</f>
        <v>0</v>
      </c>
      <c r="O14" s="100">
        <f>'Health Facility 10'!$J$20</f>
        <v>0</v>
      </c>
      <c r="P14" s="98">
        <f>'Health Facility 10'!$H$21</f>
        <v>0</v>
      </c>
      <c r="Q14" s="99">
        <f>'Health Facility 10'!$I$21</f>
        <v>0</v>
      </c>
      <c r="R14" s="100">
        <f>'Health Facility 10'!$J$21</f>
        <v>0</v>
      </c>
      <c r="S14" s="98">
        <f>'Health Facility 10'!$H$22</f>
        <v>0</v>
      </c>
      <c r="T14" s="99">
        <f>'Health Facility 10'!$I$22</f>
        <v>0</v>
      </c>
      <c r="U14" s="100">
        <f>'Health Facility 10'!$J$22</f>
        <v>0</v>
      </c>
      <c r="V14" s="98">
        <f>'Health Facility 10'!$H$23</f>
        <v>0</v>
      </c>
      <c r="W14" s="99">
        <f>'Health Facility 10'!$I$23</f>
        <v>0</v>
      </c>
      <c r="X14" s="100">
        <f>'Health Facility 10'!$J$23</f>
        <v>0</v>
      </c>
      <c r="Y14" s="98">
        <f>'Health Facility 10'!$H$24</f>
        <v>0</v>
      </c>
      <c r="Z14" s="99">
        <f>'Health Facility 10'!$I$24</f>
        <v>0</v>
      </c>
      <c r="AA14" s="100">
        <f>'Health Facility 10'!$J$24</f>
        <v>0</v>
      </c>
      <c r="AB14" s="98">
        <f>'Health Facility 10'!$H$25</f>
        <v>0</v>
      </c>
      <c r="AC14" s="99">
        <f>'Health Facility 10'!$I$25</f>
        <v>0</v>
      </c>
      <c r="AD14" s="100">
        <f>'Health Facility 10'!$J$25</f>
        <v>0</v>
      </c>
      <c r="AE14" s="98">
        <f>'Health Facility 10'!$H$26</f>
        <v>0</v>
      </c>
      <c r="AF14" s="99">
        <f>'Health Facility 10'!$I$26</f>
        <v>0</v>
      </c>
      <c r="AG14" s="100">
        <f>'Health Facility 10'!$J$26</f>
        <v>0</v>
      </c>
      <c r="AH14" s="101" t="str">
        <f>'Health Facility 10'!$H$27</f>
        <v>-</v>
      </c>
      <c r="AI14" s="65" t="str">
        <f>'Health Facility 10'!$I$27</f>
        <v>-</v>
      </c>
      <c r="AJ14" s="105" t="str">
        <f>'Health Facility 10'!$J$27</f>
        <v>-</v>
      </c>
    </row>
    <row r="15" spans="1:41" x14ac:dyDescent="0.3">
      <c r="A15">
        <v>11</v>
      </c>
      <c r="B15" s="24" t="str">
        <f>IF('Facility Information'!D24=0,"-",'Facility Information'!D24)</f>
        <v>-</v>
      </c>
      <c r="C15" s="39" t="str">
        <f>'Health Facility 11'!$J$15</f>
        <v>-</v>
      </c>
      <c r="D15" s="39" t="str">
        <f>IF('Health Facility 11'!$J$17=0,"-",'Health Facility 11'!$J$17)</f>
        <v>-</v>
      </c>
      <c r="E15" s="95" t="str">
        <f>IF(ISERROR(1-'Health Facility 11'!$E$20),"-",1-'Health Facility 11'!$E$20)</f>
        <v>-</v>
      </c>
      <c r="F15" s="95" t="str">
        <f>IF(ISERROR(1-'Health Facility 11'!$E$21),"-",1-'Health Facility 11'!$E$21)</f>
        <v>-</v>
      </c>
      <c r="G15" s="95" t="str">
        <f>IF(ISERROR(1-'Health Facility 11'!$E$22),"-",1-'Health Facility 11'!$E$22)</f>
        <v>-</v>
      </c>
      <c r="H15" s="95" t="str">
        <f>IF(ISERROR(1-'Health Facility 11'!$E$23),"-",1-'Health Facility 11'!$E$23)</f>
        <v>-</v>
      </c>
      <c r="I15" s="95" t="str">
        <f>IF(ISERROR(1-'Health Facility 11'!$E$24),"-",1-'Health Facility 11'!$E$24)</f>
        <v>-</v>
      </c>
      <c r="J15" s="95" t="str">
        <f>IF(ISERROR(1-'Health Facility 11'!$E$25),"-",1-'Health Facility 11'!$E$25)</f>
        <v>-</v>
      </c>
      <c r="K15" s="95" t="str">
        <f>IF(ISERROR(1-'Health Facility 11'!$E$26),"-",1-'Health Facility 11'!$E$26)</f>
        <v>-</v>
      </c>
      <c r="L15" s="96"/>
      <c r="M15" s="98">
        <f>'Health Facility 11'!$H$20</f>
        <v>0</v>
      </c>
      <c r="N15" s="99">
        <f>'Health Facility 11'!$I$20</f>
        <v>0</v>
      </c>
      <c r="O15" s="100">
        <f>'Health Facility 11'!$J$20</f>
        <v>0</v>
      </c>
      <c r="P15" s="98">
        <f>'Health Facility 11'!$H$21</f>
        <v>0</v>
      </c>
      <c r="Q15" s="99">
        <f>'Health Facility 11'!$I$21</f>
        <v>0</v>
      </c>
      <c r="R15" s="100">
        <f>'Health Facility 11'!$J$21</f>
        <v>0</v>
      </c>
      <c r="S15" s="98">
        <f>'Health Facility 11'!$H$22</f>
        <v>0</v>
      </c>
      <c r="T15" s="99">
        <f>'Health Facility 11'!$I$22</f>
        <v>0</v>
      </c>
      <c r="U15" s="100">
        <f>'Health Facility 11'!$J$22</f>
        <v>0</v>
      </c>
      <c r="V15" s="98">
        <f>'Health Facility 11'!$H$23</f>
        <v>0</v>
      </c>
      <c r="W15" s="99">
        <f>'Health Facility 11'!$I$23</f>
        <v>0</v>
      </c>
      <c r="X15" s="100">
        <f>'Health Facility 11'!$J$23</f>
        <v>0</v>
      </c>
      <c r="Y15" s="98">
        <f>'Health Facility 11'!$H$24</f>
        <v>0</v>
      </c>
      <c r="Z15" s="99">
        <f>'Health Facility 11'!$I$24</f>
        <v>0</v>
      </c>
      <c r="AA15" s="100">
        <f>'Health Facility 11'!$J$24</f>
        <v>0</v>
      </c>
      <c r="AB15" s="98">
        <f>'Health Facility 11'!$H$25</f>
        <v>0</v>
      </c>
      <c r="AC15" s="99">
        <f>'Health Facility 11'!$I$25</f>
        <v>0</v>
      </c>
      <c r="AD15" s="100">
        <f>'Health Facility 11'!$J$25</f>
        <v>0</v>
      </c>
      <c r="AE15" s="98">
        <f>'Health Facility 11'!$H$26</f>
        <v>0</v>
      </c>
      <c r="AF15" s="99">
        <f>'Health Facility 11'!$I$26</f>
        <v>0</v>
      </c>
      <c r="AG15" s="100">
        <f>'Health Facility 11'!$J$26</f>
        <v>0</v>
      </c>
      <c r="AH15" s="101" t="str">
        <f>'Health Facility 11'!$H$27</f>
        <v>-</v>
      </c>
      <c r="AI15" s="65" t="str">
        <f>'Health Facility 11'!$I$27</f>
        <v>-</v>
      </c>
      <c r="AJ15" s="105" t="str">
        <f>'Health Facility 11'!$J$27</f>
        <v>-</v>
      </c>
    </row>
    <row r="16" spans="1:41" x14ac:dyDescent="0.3">
      <c r="A16">
        <v>12</v>
      </c>
      <c r="B16" s="24" t="str">
        <f>IF('Facility Information'!D25=0,"-",'Facility Information'!D25)</f>
        <v>-</v>
      </c>
      <c r="C16" s="39" t="str">
        <f>'Health Facility 12'!$J$15</f>
        <v>-</v>
      </c>
      <c r="D16" s="39" t="str">
        <f>IF('Health Facility 12'!$J$17=0,"-",'Health Facility 12'!$J$17)</f>
        <v>-</v>
      </c>
      <c r="E16" s="95" t="str">
        <f>IF(ISERROR(1-'Health Facility 12'!$E$20),"-",1-'Health Facility 12'!$E$20)</f>
        <v>-</v>
      </c>
      <c r="F16" s="95" t="str">
        <f>IF(ISERROR(1-'Health Facility 12'!$E$21),"-",1-'Health Facility 12'!$E$21)</f>
        <v>-</v>
      </c>
      <c r="G16" s="95" t="str">
        <f>IF(ISERROR(1-'Health Facility 12'!$E$22),"-",1-'Health Facility 12'!$E$22)</f>
        <v>-</v>
      </c>
      <c r="H16" s="95" t="str">
        <f>IF(ISERROR(1-'Health Facility 12'!$E$23),"-",1-'Health Facility 12'!$E$23)</f>
        <v>-</v>
      </c>
      <c r="I16" s="95" t="str">
        <f>IF(ISERROR(1-'Health Facility 12'!$E$24),"-",1-'Health Facility 12'!$E$24)</f>
        <v>-</v>
      </c>
      <c r="J16" s="95" t="str">
        <f>IF(ISERROR(1-'Health Facility 12'!$E$25),"-",1-'Health Facility 12'!$E$25)</f>
        <v>-</v>
      </c>
      <c r="K16" s="95" t="str">
        <f>IF(ISERROR(1-'Health Facility 12'!$E$26),"-",1-'Health Facility 12'!$E$26)</f>
        <v>-</v>
      </c>
      <c r="L16" s="96"/>
      <c r="M16" s="98">
        <f>'Health Facility 12'!$H$20</f>
        <v>0</v>
      </c>
      <c r="N16" s="99">
        <f>'Health Facility 12'!$I$20</f>
        <v>0</v>
      </c>
      <c r="O16" s="100">
        <f>'Health Facility 12'!$J$20</f>
        <v>0</v>
      </c>
      <c r="P16" s="98">
        <f>'Health Facility 12'!$H$21</f>
        <v>0</v>
      </c>
      <c r="Q16" s="99">
        <f>'Health Facility 12'!$I$21</f>
        <v>0</v>
      </c>
      <c r="R16" s="100">
        <f>'Health Facility 12'!$J$21</f>
        <v>0</v>
      </c>
      <c r="S16" s="98">
        <f>'Health Facility 12'!$H$22</f>
        <v>0</v>
      </c>
      <c r="T16" s="99">
        <f>'Health Facility 12'!$I$22</f>
        <v>0</v>
      </c>
      <c r="U16" s="100">
        <f>'Health Facility 12'!$J$22</f>
        <v>0</v>
      </c>
      <c r="V16" s="98">
        <f>'Health Facility 12'!$H$23</f>
        <v>0</v>
      </c>
      <c r="W16" s="99">
        <f>'Health Facility 12'!$I$23</f>
        <v>0</v>
      </c>
      <c r="X16" s="100">
        <f>'Health Facility 12'!$J$23</f>
        <v>0</v>
      </c>
      <c r="Y16" s="98">
        <f>'Health Facility 12'!$H$24</f>
        <v>0</v>
      </c>
      <c r="Z16" s="99">
        <f>'Health Facility 12'!$I$24</f>
        <v>0</v>
      </c>
      <c r="AA16" s="100">
        <f>'Health Facility 12'!$J$24</f>
        <v>0</v>
      </c>
      <c r="AB16" s="98">
        <f>'Health Facility 12'!$H$25</f>
        <v>0</v>
      </c>
      <c r="AC16" s="99">
        <f>'Health Facility 12'!$I$25</f>
        <v>0</v>
      </c>
      <c r="AD16" s="100">
        <f>'Health Facility 12'!$J$25</f>
        <v>0</v>
      </c>
      <c r="AE16" s="98">
        <f>'Health Facility 12'!$H$26</f>
        <v>0</v>
      </c>
      <c r="AF16" s="99">
        <f>'Health Facility 12'!$I$26</f>
        <v>0</v>
      </c>
      <c r="AG16" s="100">
        <f>'Health Facility 12'!$J$26</f>
        <v>0</v>
      </c>
      <c r="AH16" s="101" t="str">
        <f>'Health Facility 12'!$H$27</f>
        <v>-</v>
      </c>
      <c r="AI16" s="65" t="str">
        <f>'Health Facility 12'!$I$27</f>
        <v>-</v>
      </c>
      <c r="AJ16" s="105" t="str">
        <f>'Health Facility 12'!$J$27</f>
        <v>-</v>
      </c>
    </row>
    <row r="17" spans="1:38" x14ac:dyDescent="0.3">
      <c r="A17">
        <v>13</v>
      </c>
      <c r="B17" s="24" t="str">
        <f>IF('Facility Information'!D26=0,"-",'Facility Information'!D26)</f>
        <v>-</v>
      </c>
      <c r="C17" s="39" t="str">
        <f>'Health Facility 13'!$J$15</f>
        <v>-</v>
      </c>
      <c r="D17" s="39" t="str">
        <f>IF('Health Facility 13'!$J$17=0,"-",'Health Facility 13'!$J$17)</f>
        <v>-</v>
      </c>
      <c r="E17" s="95" t="str">
        <f>IF(ISERROR(1-'Health Facility 13'!$E$20),"-",1-'Health Facility 13'!$E$20)</f>
        <v>-</v>
      </c>
      <c r="F17" s="95" t="str">
        <f>IF(ISERROR(1-'Health Facility 13'!$E$21),"-",1-'Health Facility 13'!$E$21)</f>
        <v>-</v>
      </c>
      <c r="G17" s="95" t="str">
        <f>IF(ISERROR(1-'Health Facility 13'!$E$22),"-",1-'Health Facility 13'!$E$22)</f>
        <v>-</v>
      </c>
      <c r="H17" s="95" t="str">
        <f>IF(ISERROR(1-'Health Facility 13'!$E$23),"-",1-'Health Facility 13'!$E$23)</f>
        <v>-</v>
      </c>
      <c r="I17" s="95" t="str">
        <f>IF(ISERROR(1-'Health Facility 13'!$E$24),"-",1-'Health Facility 13'!$E$24)</f>
        <v>-</v>
      </c>
      <c r="J17" s="95" t="str">
        <f>IF(ISERROR(1-'Health Facility 13'!$E$25),"-",1-'Health Facility 13'!$E$25)</f>
        <v>-</v>
      </c>
      <c r="K17" s="95" t="str">
        <f>IF(ISERROR(1-'Health Facility 13'!$E$26),"-",1-'Health Facility 13'!$E$26)</f>
        <v>-</v>
      </c>
      <c r="L17" s="96"/>
      <c r="M17" s="98">
        <f>'Health Facility 13'!$H$20</f>
        <v>0</v>
      </c>
      <c r="N17" s="99">
        <f>'Health Facility 13'!$I$20</f>
        <v>0</v>
      </c>
      <c r="O17" s="100">
        <f>'Health Facility 13'!$J$20</f>
        <v>0</v>
      </c>
      <c r="P17" s="98">
        <f>'Health Facility 13'!$H$21</f>
        <v>0</v>
      </c>
      <c r="Q17" s="99">
        <f>'Health Facility 13'!$I$21</f>
        <v>0</v>
      </c>
      <c r="R17" s="100">
        <f>'Health Facility 13'!$J$21</f>
        <v>0</v>
      </c>
      <c r="S17" s="98">
        <f>'Health Facility 13'!$H$22</f>
        <v>0</v>
      </c>
      <c r="T17" s="99">
        <f>'Health Facility 13'!$I$22</f>
        <v>0</v>
      </c>
      <c r="U17" s="100">
        <f>'Health Facility 13'!$J$22</f>
        <v>0</v>
      </c>
      <c r="V17" s="98">
        <f>'Health Facility 13'!$H$23</f>
        <v>0</v>
      </c>
      <c r="W17" s="99">
        <f>'Health Facility 13'!$I$23</f>
        <v>0</v>
      </c>
      <c r="X17" s="100">
        <f>'Health Facility 13'!$J$23</f>
        <v>0</v>
      </c>
      <c r="Y17" s="98">
        <f>'Health Facility 13'!$H$24</f>
        <v>0</v>
      </c>
      <c r="Z17" s="99">
        <f>'Health Facility 13'!$I$24</f>
        <v>0</v>
      </c>
      <c r="AA17" s="100">
        <f>'Health Facility 13'!$J$24</f>
        <v>0</v>
      </c>
      <c r="AB17" s="98">
        <f>'Health Facility 13'!$H$25</f>
        <v>0</v>
      </c>
      <c r="AC17" s="99">
        <f>'Health Facility 13'!$I$25</f>
        <v>0</v>
      </c>
      <c r="AD17" s="100">
        <f>'Health Facility 13'!$J$25</f>
        <v>0</v>
      </c>
      <c r="AE17" s="98">
        <f>'Health Facility 13'!$H$26</f>
        <v>0</v>
      </c>
      <c r="AF17" s="99">
        <f>'Health Facility 13'!$I$26</f>
        <v>0</v>
      </c>
      <c r="AG17" s="100">
        <f>'Health Facility 13'!$J$26</f>
        <v>0</v>
      </c>
      <c r="AH17" s="101" t="str">
        <f>'Health Facility 13'!$H$27</f>
        <v>-</v>
      </c>
      <c r="AI17" s="65" t="str">
        <f>'Health Facility 13'!$I$27</f>
        <v>-</v>
      </c>
      <c r="AJ17" s="105" t="str">
        <f>'Health Facility 13'!$J$27</f>
        <v>-</v>
      </c>
    </row>
    <row r="18" spans="1:38" x14ac:dyDescent="0.3">
      <c r="A18">
        <v>14</v>
      </c>
      <c r="B18" s="24" t="str">
        <f>IF('Facility Information'!D27=0,"-",'Facility Information'!D27)</f>
        <v>-</v>
      </c>
      <c r="C18" s="39" t="str">
        <f>'Health Facility 14'!$J$15</f>
        <v>-</v>
      </c>
      <c r="D18" s="39" t="str">
        <f>IF('Health Facility 14'!$J$17=0,"-",'Health Facility 14'!$J$17)</f>
        <v>-</v>
      </c>
      <c r="E18" s="95" t="str">
        <f>IF(ISERROR(1-'Health Facility 14'!$E$20),"-",1-'Health Facility 14'!$E$20)</f>
        <v>-</v>
      </c>
      <c r="F18" s="95" t="str">
        <f>IF(ISERROR(1-'Health Facility 14'!$E$21),"-",1-'Health Facility 14'!$E$21)</f>
        <v>-</v>
      </c>
      <c r="G18" s="95" t="str">
        <f>IF(ISERROR(1-'Health Facility 14'!$E$22),"-",1-'Health Facility 14'!$E$22)</f>
        <v>-</v>
      </c>
      <c r="H18" s="95" t="str">
        <f>IF(ISERROR(1-'Health Facility 14'!$E$23),"-",1-'Health Facility 14'!$E$23)</f>
        <v>-</v>
      </c>
      <c r="I18" s="95" t="str">
        <f>IF(ISERROR(1-'Health Facility 14'!$E$24),"-",1-'Health Facility 14'!$E$24)</f>
        <v>-</v>
      </c>
      <c r="J18" s="95" t="str">
        <f>IF(ISERROR(1-'Health Facility 14'!$E$25),"-",1-'Health Facility 14'!$E$25)</f>
        <v>-</v>
      </c>
      <c r="K18" s="95" t="str">
        <f>IF(ISERROR(1-'Health Facility 14'!$E$26),"-",1-'Health Facility 14'!$E$26)</f>
        <v>-</v>
      </c>
      <c r="L18" s="96"/>
      <c r="M18" s="98">
        <f>'Health Facility 14'!$H$20</f>
        <v>0</v>
      </c>
      <c r="N18" s="99">
        <f>'Health Facility 14'!$I$20</f>
        <v>0</v>
      </c>
      <c r="O18" s="100">
        <f>'Health Facility 14'!$J$20</f>
        <v>0</v>
      </c>
      <c r="P18" s="98">
        <f>'Health Facility 14'!$H$21</f>
        <v>0</v>
      </c>
      <c r="Q18" s="99">
        <f>'Health Facility 14'!$I$21</f>
        <v>0</v>
      </c>
      <c r="R18" s="100">
        <f>'Health Facility 14'!$J$21</f>
        <v>0</v>
      </c>
      <c r="S18" s="98">
        <f>'Health Facility 14'!$H$22</f>
        <v>0</v>
      </c>
      <c r="T18" s="99">
        <f>'Health Facility 14'!$I$22</f>
        <v>0</v>
      </c>
      <c r="U18" s="100">
        <f>'Health Facility 14'!$J$22</f>
        <v>0</v>
      </c>
      <c r="V18" s="98">
        <f>'Health Facility 14'!$H$23</f>
        <v>0</v>
      </c>
      <c r="W18" s="99">
        <f>'Health Facility 14'!$I$23</f>
        <v>0</v>
      </c>
      <c r="X18" s="100">
        <f>'Health Facility 14'!$J$23</f>
        <v>0</v>
      </c>
      <c r="Y18" s="98">
        <f>'Health Facility 14'!$H$24</f>
        <v>0</v>
      </c>
      <c r="Z18" s="99">
        <f>'Health Facility 14'!$I$24</f>
        <v>0</v>
      </c>
      <c r="AA18" s="100">
        <f>'Health Facility 14'!$J$24</f>
        <v>0</v>
      </c>
      <c r="AB18" s="98">
        <f>'Health Facility 14'!$H$25</f>
        <v>0</v>
      </c>
      <c r="AC18" s="99">
        <f>'Health Facility 14'!$I$25</f>
        <v>0</v>
      </c>
      <c r="AD18" s="100">
        <f>'Health Facility 14'!$J$25</f>
        <v>0</v>
      </c>
      <c r="AE18" s="98">
        <f>'Health Facility 14'!$H$26</f>
        <v>0</v>
      </c>
      <c r="AF18" s="99">
        <f>'Health Facility 14'!$I$26</f>
        <v>0</v>
      </c>
      <c r="AG18" s="100">
        <f>'Health Facility 14'!$J$26</f>
        <v>0</v>
      </c>
      <c r="AH18" s="101" t="str">
        <f>'Health Facility 14'!$H$27</f>
        <v>-</v>
      </c>
      <c r="AI18" s="65" t="str">
        <f>'Health Facility 14'!$I$27</f>
        <v>-</v>
      </c>
      <c r="AJ18" s="105" t="str">
        <f>'Health Facility 14'!$J$27</f>
        <v>-</v>
      </c>
    </row>
    <row r="19" spans="1:38" x14ac:dyDescent="0.3">
      <c r="A19">
        <v>15</v>
      </c>
      <c r="B19" s="24" t="str">
        <f>IF('Facility Information'!D28=0,"-",'Facility Information'!D28)</f>
        <v>-</v>
      </c>
      <c r="C19" s="39" t="str">
        <f>'Health Facility 15'!$J$15</f>
        <v>-</v>
      </c>
      <c r="D19" s="39" t="str">
        <f>IF('Health Facility 15'!$J$17=0,"-",'Health Facility 15'!$J$17)</f>
        <v>-</v>
      </c>
      <c r="E19" s="95" t="str">
        <f>IF(ISERROR(1-'Health Facility 15'!$E$20),"-",1-'Health Facility 15'!$E$20)</f>
        <v>-</v>
      </c>
      <c r="F19" s="95" t="str">
        <f>IF(ISERROR(1-'Health Facility 15'!$E$21),"-",1-'Health Facility 15'!$E$21)</f>
        <v>-</v>
      </c>
      <c r="G19" s="95" t="str">
        <f>IF(ISERROR(1-'Health Facility 15'!$E$22),"-",1-'Health Facility 15'!$E$22)</f>
        <v>-</v>
      </c>
      <c r="H19" s="95" t="str">
        <f>IF(ISERROR(1-'Health Facility 15'!$E$23),"-",1-'Health Facility 15'!$E$23)</f>
        <v>-</v>
      </c>
      <c r="I19" s="95" t="str">
        <f>IF(ISERROR(1-'Health Facility 15'!$E$24),"-",1-'Health Facility 15'!$E$24)</f>
        <v>-</v>
      </c>
      <c r="J19" s="95" t="str">
        <f>IF(ISERROR(1-'Health Facility 15'!$E$25),"-",1-'Health Facility 15'!$E$25)</f>
        <v>-</v>
      </c>
      <c r="K19" s="95" t="str">
        <f>IF(ISERROR(1-'Health Facility 15'!$E$26),"-",1-'Health Facility 15'!$E$26)</f>
        <v>-</v>
      </c>
      <c r="L19" s="96"/>
      <c r="M19" s="98">
        <f>'Health Facility 15'!$H$20</f>
        <v>0</v>
      </c>
      <c r="N19" s="99">
        <f>'Health Facility 15'!$I$20</f>
        <v>0</v>
      </c>
      <c r="O19" s="100">
        <f>'Health Facility 15'!$J$20</f>
        <v>0</v>
      </c>
      <c r="P19" s="98">
        <f>'Health Facility 15'!$H$21</f>
        <v>0</v>
      </c>
      <c r="Q19" s="99">
        <f>'Health Facility 15'!$I$21</f>
        <v>0</v>
      </c>
      <c r="R19" s="100">
        <f>'Health Facility 15'!$J$21</f>
        <v>0</v>
      </c>
      <c r="S19" s="98">
        <f>'Health Facility 15'!$H$22</f>
        <v>0</v>
      </c>
      <c r="T19" s="99">
        <f>'Health Facility 15'!$I$22</f>
        <v>0</v>
      </c>
      <c r="U19" s="100">
        <f>'Health Facility 15'!$J$22</f>
        <v>0</v>
      </c>
      <c r="V19" s="98">
        <f>'Health Facility 15'!$H$23</f>
        <v>0</v>
      </c>
      <c r="W19" s="99">
        <f>'Health Facility 15'!$I$23</f>
        <v>0</v>
      </c>
      <c r="X19" s="100">
        <f>'Health Facility 15'!$J$23</f>
        <v>0</v>
      </c>
      <c r="Y19" s="98">
        <f>'Health Facility 15'!$H$24</f>
        <v>0</v>
      </c>
      <c r="Z19" s="99">
        <f>'Health Facility 15'!$I$24</f>
        <v>0</v>
      </c>
      <c r="AA19" s="100">
        <f>'Health Facility 15'!$J$24</f>
        <v>0</v>
      </c>
      <c r="AB19" s="98">
        <f>'Health Facility 15'!$H$25</f>
        <v>0</v>
      </c>
      <c r="AC19" s="99">
        <f>'Health Facility 15'!$I$25</f>
        <v>0</v>
      </c>
      <c r="AD19" s="100">
        <f>'Health Facility 15'!$J$25</f>
        <v>0</v>
      </c>
      <c r="AE19" s="98">
        <f>'Health Facility 15'!$H$26</f>
        <v>0</v>
      </c>
      <c r="AF19" s="99">
        <f>'Health Facility 15'!$I$26</f>
        <v>0</v>
      </c>
      <c r="AG19" s="100">
        <f>'Health Facility 15'!$J$26</f>
        <v>0</v>
      </c>
      <c r="AH19" s="101" t="str">
        <f>'Health Facility 15'!$H$27</f>
        <v>-</v>
      </c>
      <c r="AI19" s="65" t="str">
        <f>'Health Facility 15'!$I$27</f>
        <v>-</v>
      </c>
      <c r="AJ19" s="105" t="str">
        <f>'Health Facility 15'!$J$27</f>
        <v>-</v>
      </c>
      <c r="AL19" s="122"/>
    </row>
    <row r="20" spans="1:38" x14ac:dyDescent="0.3">
      <c r="A20">
        <v>16</v>
      </c>
      <c r="B20" s="24" t="str">
        <f>IF('Facility Information'!D29=0,"-",'Facility Information'!D29)</f>
        <v>-</v>
      </c>
      <c r="C20" s="39" t="str">
        <f>'Health Facility 16'!$J$15</f>
        <v>-</v>
      </c>
      <c r="D20" s="39" t="str">
        <f>IF('Health Facility 16'!$J$17=0,"-",'Health Facility 16'!$J$17)</f>
        <v>-</v>
      </c>
      <c r="E20" s="95" t="str">
        <f>IF(ISERROR(1-'Health Facility 16'!$E$20),"-",1-'Health Facility 16'!$E$20)</f>
        <v>-</v>
      </c>
      <c r="F20" s="95" t="str">
        <f>IF(ISERROR(1-'Health Facility 16'!$E$21),"-",1-'Health Facility 16'!$E$21)</f>
        <v>-</v>
      </c>
      <c r="G20" s="95" t="str">
        <f>IF(ISERROR(1-'Health Facility 16'!$E$22),"-",1-'Health Facility 16'!$E$22)</f>
        <v>-</v>
      </c>
      <c r="H20" s="95" t="str">
        <f>IF(ISERROR(1-'Health Facility 16'!$E$23),"-",1-'Health Facility 16'!$E$23)</f>
        <v>-</v>
      </c>
      <c r="I20" s="95" t="str">
        <f>IF(ISERROR(1-'Health Facility 16'!$E$24),"-",1-'Health Facility 16'!$E$24)</f>
        <v>-</v>
      </c>
      <c r="J20" s="95" t="str">
        <f>IF(ISERROR(1-'Health Facility 16'!$E$25),"-",1-'Health Facility 16'!$E$25)</f>
        <v>-</v>
      </c>
      <c r="K20" s="95" t="str">
        <f>IF(ISERROR(1-'Health Facility 16'!$E$26),"-",1-'Health Facility 16'!$E$26)</f>
        <v>-</v>
      </c>
      <c r="L20" s="96"/>
      <c r="M20" s="98">
        <f>'Health Facility 16'!$H$20</f>
        <v>0</v>
      </c>
      <c r="N20" s="99">
        <f>'Health Facility 16'!$I$20</f>
        <v>0</v>
      </c>
      <c r="O20" s="100">
        <f>'Health Facility 16'!$J$20</f>
        <v>0</v>
      </c>
      <c r="P20" s="98">
        <f>'Health Facility 16'!$H$21</f>
        <v>0</v>
      </c>
      <c r="Q20" s="99">
        <f>'Health Facility 16'!$I$21</f>
        <v>0</v>
      </c>
      <c r="R20" s="100">
        <f>'Health Facility 16'!$J$21</f>
        <v>0</v>
      </c>
      <c r="S20" s="98">
        <f>'Health Facility 16'!$H$22</f>
        <v>0</v>
      </c>
      <c r="T20" s="99">
        <f>'Health Facility 16'!$I$22</f>
        <v>0</v>
      </c>
      <c r="U20" s="100">
        <f>'Health Facility 16'!$J$22</f>
        <v>0</v>
      </c>
      <c r="V20" s="98">
        <f>'Health Facility 16'!$H$23</f>
        <v>0</v>
      </c>
      <c r="W20" s="99">
        <f>'Health Facility 16'!$I$23</f>
        <v>0</v>
      </c>
      <c r="X20" s="100">
        <f>'Health Facility 16'!$J$23</f>
        <v>0</v>
      </c>
      <c r="Y20" s="98">
        <f>'Health Facility 16'!$H$24</f>
        <v>0</v>
      </c>
      <c r="Z20" s="99">
        <f>'Health Facility 16'!$I$24</f>
        <v>0</v>
      </c>
      <c r="AA20" s="100">
        <f>'Health Facility 16'!$J$24</f>
        <v>0</v>
      </c>
      <c r="AB20" s="98">
        <f>'Health Facility 16'!$H$25</f>
        <v>0</v>
      </c>
      <c r="AC20" s="99">
        <f>'Health Facility 16'!$I$25</f>
        <v>0</v>
      </c>
      <c r="AD20" s="100">
        <f>'Health Facility 16'!$J$25</f>
        <v>0</v>
      </c>
      <c r="AE20" s="98">
        <f>'Health Facility 16'!$H$26</f>
        <v>0</v>
      </c>
      <c r="AF20" s="99">
        <f>'Health Facility 16'!$I$26</f>
        <v>0</v>
      </c>
      <c r="AG20" s="100">
        <f>'Health Facility 16'!$J$26</f>
        <v>0</v>
      </c>
      <c r="AH20" s="101" t="str">
        <f>'Health Facility 16'!$H$27</f>
        <v>-</v>
      </c>
      <c r="AI20" s="65" t="str">
        <f>'Health Facility 16'!$I$27</f>
        <v>-</v>
      </c>
      <c r="AJ20" s="105" t="str">
        <f>'Health Facility 16'!$J$27</f>
        <v>-</v>
      </c>
    </row>
    <row r="21" spans="1:38" x14ac:dyDescent="0.3">
      <c r="A21">
        <v>17</v>
      </c>
      <c r="B21" s="24" t="str">
        <f>IF('Facility Information'!D30=0,"-",'Facility Information'!D30)</f>
        <v>-</v>
      </c>
      <c r="C21" s="39" t="str">
        <f>'Health Facility 17'!$J$15</f>
        <v>-</v>
      </c>
      <c r="D21" s="39" t="str">
        <f>IF('Health Facility 17'!$J$17=0,"-",'Health Facility 17'!$J$17)</f>
        <v>-</v>
      </c>
      <c r="E21" s="95" t="str">
        <f>IF(ISERROR(1-'Health Facility 17'!$E$20),"-",1-'Health Facility 17'!$E$20)</f>
        <v>-</v>
      </c>
      <c r="F21" s="95" t="str">
        <f>IF(ISERROR(1-'Health Facility 17'!$E$21),"-",1-'Health Facility 17'!$E$21)</f>
        <v>-</v>
      </c>
      <c r="G21" s="95" t="str">
        <f>IF(ISERROR(1-'Health Facility 17'!$E$22),"-",1-'Health Facility 17'!$E$22)</f>
        <v>-</v>
      </c>
      <c r="H21" s="95" t="str">
        <f>IF(ISERROR(1-'Health Facility 17'!$E$23),"-",1-'Health Facility 17'!$E$23)</f>
        <v>-</v>
      </c>
      <c r="I21" s="95" t="str">
        <f>IF(ISERROR(1-'Health Facility 17'!$E$24),"-",1-'Health Facility 17'!$E$24)</f>
        <v>-</v>
      </c>
      <c r="J21" s="95" t="str">
        <f>IF(ISERROR(1-'Health Facility 17'!$E$25),"-",1-'Health Facility 17'!$E$25)</f>
        <v>-</v>
      </c>
      <c r="K21" s="95" t="str">
        <f>IF(ISERROR(1-'Health Facility 17'!$E$26),"-",1-'Health Facility 17'!$E$26)</f>
        <v>-</v>
      </c>
      <c r="L21" s="96"/>
      <c r="M21" s="98">
        <f>'Health Facility 17'!$H$20</f>
        <v>0</v>
      </c>
      <c r="N21" s="99">
        <f>'Health Facility 17'!$I$20</f>
        <v>0</v>
      </c>
      <c r="O21" s="100">
        <f>'Health Facility 17'!$J$20</f>
        <v>0</v>
      </c>
      <c r="P21" s="98">
        <f>'Health Facility 17'!$H$21</f>
        <v>0</v>
      </c>
      <c r="Q21" s="99">
        <f>'Health Facility 17'!$I$21</f>
        <v>0</v>
      </c>
      <c r="R21" s="100">
        <f>'Health Facility 17'!$J$21</f>
        <v>0</v>
      </c>
      <c r="S21" s="98">
        <f>'Health Facility 17'!$H$22</f>
        <v>0</v>
      </c>
      <c r="T21" s="99">
        <f>'Health Facility 17'!$I$22</f>
        <v>0</v>
      </c>
      <c r="U21" s="100">
        <f>'Health Facility 17'!$J$22</f>
        <v>0</v>
      </c>
      <c r="V21" s="98">
        <f>'Health Facility 17'!$H$23</f>
        <v>0</v>
      </c>
      <c r="W21" s="99">
        <f>'Health Facility 17'!$I$23</f>
        <v>0</v>
      </c>
      <c r="X21" s="100">
        <f>'Health Facility 17'!$J$23</f>
        <v>0</v>
      </c>
      <c r="Y21" s="98">
        <f>'Health Facility 17'!$H$24</f>
        <v>0</v>
      </c>
      <c r="Z21" s="99">
        <f>'Health Facility 17'!$I$24</f>
        <v>0</v>
      </c>
      <c r="AA21" s="100">
        <f>'Health Facility 17'!$J$24</f>
        <v>0</v>
      </c>
      <c r="AB21" s="98">
        <f>'Health Facility 17'!$H$25</f>
        <v>0</v>
      </c>
      <c r="AC21" s="99">
        <f>'Health Facility 17'!$I$25</f>
        <v>0</v>
      </c>
      <c r="AD21" s="100">
        <f>'Health Facility 17'!$J$25</f>
        <v>0</v>
      </c>
      <c r="AE21" s="98">
        <f>'Health Facility 17'!$H$26</f>
        <v>0</v>
      </c>
      <c r="AF21" s="99">
        <f>'Health Facility 17'!$I$26</f>
        <v>0</v>
      </c>
      <c r="AG21" s="100">
        <f>'Health Facility 17'!$J$26</f>
        <v>0</v>
      </c>
      <c r="AH21" s="101" t="str">
        <f>'Health Facility 17'!$H$27</f>
        <v>-</v>
      </c>
      <c r="AI21" s="65" t="str">
        <f>'Health Facility 17'!$I$27</f>
        <v>-</v>
      </c>
      <c r="AJ21" s="105" t="str">
        <f>'Health Facility 17'!$J$27</f>
        <v>-</v>
      </c>
    </row>
    <row r="22" spans="1:38" x14ac:dyDescent="0.3">
      <c r="A22">
        <v>18</v>
      </c>
      <c r="B22" s="24" t="str">
        <f>IF('Facility Information'!D31=0,"-",'Facility Information'!D31)</f>
        <v>-</v>
      </c>
      <c r="C22" s="39" t="str">
        <f>'Health Facility 18'!$J$15</f>
        <v>-</v>
      </c>
      <c r="D22" s="39" t="str">
        <f>IF('Health Facility 18'!$J$17=0,"-",'Health Facility 18'!$J$17)</f>
        <v>-</v>
      </c>
      <c r="E22" s="95" t="str">
        <f>IF(ISERROR(1-'Health Facility 18'!$E$20),"-",1-'Health Facility 18'!$E$20)</f>
        <v>-</v>
      </c>
      <c r="F22" s="95" t="str">
        <f>IF(ISERROR(1-'Health Facility 18'!$E$21),"-",1-'Health Facility 18'!$E$21)</f>
        <v>-</v>
      </c>
      <c r="G22" s="95" t="str">
        <f>IF(ISERROR(1-'Health Facility 18'!$E$22),"-",1-'Health Facility 18'!$E$22)</f>
        <v>-</v>
      </c>
      <c r="H22" s="95" t="str">
        <f>IF(ISERROR(1-'Health Facility 18'!$E$23),"-",1-'Health Facility 18'!$E$23)</f>
        <v>-</v>
      </c>
      <c r="I22" s="95" t="str">
        <f>IF(ISERROR(1-'Health Facility 18'!$E$24),"-",1-'Health Facility 18'!$E$24)</f>
        <v>-</v>
      </c>
      <c r="J22" s="95" t="str">
        <f>IF(ISERROR(1-'Health Facility 18'!$E$25),"-",1-'Health Facility 18'!$E$25)</f>
        <v>-</v>
      </c>
      <c r="K22" s="95" t="str">
        <f>IF(ISERROR(1-'Health Facility 18'!$E$26),"-",1-'Health Facility 18'!$E$26)</f>
        <v>-</v>
      </c>
      <c r="L22" s="96"/>
      <c r="M22" s="98">
        <f>'Health Facility 18'!$H$20</f>
        <v>0</v>
      </c>
      <c r="N22" s="99">
        <f>'Health Facility 18'!$I$20</f>
        <v>0</v>
      </c>
      <c r="O22" s="100">
        <f>'Health Facility 18'!$J$20</f>
        <v>0</v>
      </c>
      <c r="P22" s="98">
        <f>'Health Facility 18'!$H$21</f>
        <v>0</v>
      </c>
      <c r="Q22" s="99">
        <f>'Health Facility 18'!$I$21</f>
        <v>0</v>
      </c>
      <c r="R22" s="100">
        <f>'Health Facility 18'!$J$21</f>
        <v>0</v>
      </c>
      <c r="S22" s="98">
        <f>'Health Facility 18'!$H$22</f>
        <v>0</v>
      </c>
      <c r="T22" s="99">
        <f>'Health Facility 18'!$I$22</f>
        <v>0</v>
      </c>
      <c r="U22" s="100">
        <f>'Health Facility 18'!$J$22</f>
        <v>0</v>
      </c>
      <c r="V22" s="98">
        <f>'Health Facility 18'!$H$23</f>
        <v>0</v>
      </c>
      <c r="W22" s="99">
        <f>'Health Facility 18'!$I$23</f>
        <v>0</v>
      </c>
      <c r="X22" s="100">
        <f>'Health Facility 18'!$J$23</f>
        <v>0</v>
      </c>
      <c r="Y22" s="98">
        <f>'Health Facility 18'!$H$24</f>
        <v>0</v>
      </c>
      <c r="Z22" s="99">
        <f>'Health Facility 18'!$I$24</f>
        <v>0</v>
      </c>
      <c r="AA22" s="100">
        <f>'Health Facility 18'!$J$24</f>
        <v>0</v>
      </c>
      <c r="AB22" s="98">
        <f>'Health Facility 18'!$H$25</f>
        <v>0</v>
      </c>
      <c r="AC22" s="99">
        <f>'Health Facility 18'!$I$25</f>
        <v>0</v>
      </c>
      <c r="AD22" s="100">
        <f>'Health Facility 18'!$J$25</f>
        <v>0</v>
      </c>
      <c r="AE22" s="98">
        <f>'Health Facility 18'!$H$26</f>
        <v>0</v>
      </c>
      <c r="AF22" s="99">
        <f>'Health Facility 18'!$I$26</f>
        <v>0</v>
      </c>
      <c r="AG22" s="100">
        <f>'Health Facility 18'!$J$26</f>
        <v>0</v>
      </c>
      <c r="AH22" s="101" t="str">
        <f>'Health Facility 18'!$H$27</f>
        <v>-</v>
      </c>
      <c r="AI22" s="65" t="str">
        <f>'Health Facility 18'!$I$27</f>
        <v>-</v>
      </c>
      <c r="AJ22" s="105" t="str">
        <f>'Health Facility 18'!$J$27</f>
        <v>-</v>
      </c>
    </row>
    <row r="23" spans="1:38" x14ac:dyDescent="0.3">
      <c r="A23">
        <v>19</v>
      </c>
      <c r="B23" s="24" t="str">
        <f>IF('Facility Information'!D32=0,"-",'Facility Information'!D32)</f>
        <v>-</v>
      </c>
      <c r="C23" s="39" t="str">
        <f>'Health Facility 19'!$J$15</f>
        <v>-</v>
      </c>
      <c r="D23" s="39" t="str">
        <f>IF('Health Facility 19'!$J$17=0,"-",'Health Facility 19'!$J$17)</f>
        <v>-</v>
      </c>
      <c r="E23" s="95" t="str">
        <f>IF(ISERROR(1-'Health Facility 19'!$E$20),"-",1-'Health Facility 19'!$E$20)</f>
        <v>-</v>
      </c>
      <c r="F23" s="95" t="str">
        <f>IF(ISERROR(1-'Health Facility 19'!$E$21),"-",1-'Health Facility 19'!$E$21)</f>
        <v>-</v>
      </c>
      <c r="G23" s="95" t="str">
        <f>IF(ISERROR(1-'Health Facility 19'!$E$22),"-",1-'Health Facility 19'!$E$22)</f>
        <v>-</v>
      </c>
      <c r="H23" s="95" t="str">
        <f>IF(ISERROR(1-'Health Facility 19'!$E$23),"-",1-'Health Facility 19'!$E$23)</f>
        <v>-</v>
      </c>
      <c r="I23" s="95" t="str">
        <f>IF(ISERROR(1-'Health Facility 19'!$E$24),"-",1-'Health Facility 19'!$E$24)</f>
        <v>-</v>
      </c>
      <c r="J23" s="95" t="str">
        <f>IF(ISERROR(1-'Health Facility 19'!$E$25),"-",1-'Health Facility 19'!$E$25)</f>
        <v>-</v>
      </c>
      <c r="K23" s="95" t="str">
        <f>IF(ISERROR(1-'Health Facility 19'!$E$26),"-",1-'Health Facility 19'!$E$26)</f>
        <v>-</v>
      </c>
      <c r="L23" s="96"/>
      <c r="M23" s="98">
        <f>'Health Facility 19'!$H$20</f>
        <v>0</v>
      </c>
      <c r="N23" s="99">
        <f>'Health Facility 19'!$I$20</f>
        <v>0</v>
      </c>
      <c r="O23" s="100">
        <f>'Health Facility 19'!$J$20</f>
        <v>0</v>
      </c>
      <c r="P23" s="98">
        <f>'Health Facility 19'!$H$21</f>
        <v>0</v>
      </c>
      <c r="Q23" s="99">
        <f>'Health Facility 19'!$I$21</f>
        <v>0</v>
      </c>
      <c r="R23" s="100">
        <f>'Health Facility 19'!$J$21</f>
        <v>0</v>
      </c>
      <c r="S23" s="98">
        <f>'Health Facility 19'!$H$22</f>
        <v>0</v>
      </c>
      <c r="T23" s="99">
        <f>'Health Facility 19'!$I$22</f>
        <v>0</v>
      </c>
      <c r="U23" s="100">
        <f>'Health Facility 19'!$J$22</f>
        <v>0</v>
      </c>
      <c r="V23" s="98">
        <f>'Health Facility 19'!$H$23</f>
        <v>0</v>
      </c>
      <c r="W23" s="99">
        <f>'Health Facility 19'!$I$23</f>
        <v>0</v>
      </c>
      <c r="X23" s="100">
        <f>'Health Facility 19'!$J$23</f>
        <v>0</v>
      </c>
      <c r="Y23" s="98">
        <f>'Health Facility 19'!$H$24</f>
        <v>0</v>
      </c>
      <c r="Z23" s="99">
        <f>'Health Facility 19'!$I$24</f>
        <v>0</v>
      </c>
      <c r="AA23" s="100">
        <f>'Health Facility 19'!$J$24</f>
        <v>0</v>
      </c>
      <c r="AB23" s="98">
        <f>'Health Facility 19'!$H$25</f>
        <v>0</v>
      </c>
      <c r="AC23" s="99">
        <f>'Health Facility 19'!$I$25</f>
        <v>0</v>
      </c>
      <c r="AD23" s="100">
        <f>'Health Facility 19'!$J$25</f>
        <v>0</v>
      </c>
      <c r="AE23" s="98">
        <f>'Health Facility 19'!$H$26</f>
        <v>0</v>
      </c>
      <c r="AF23" s="99">
        <f>'Health Facility 19'!$I$26</f>
        <v>0</v>
      </c>
      <c r="AG23" s="100">
        <f>'Health Facility 19'!$J$26</f>
        <v>0</v>
      </c>
      <c r="AH23" s="101" t="str">
        <f>'Health Facility 19'!$H$27</f>
        <v>-</v>
      </c>
      <c r="AI23" s="65" t="str">
        <f>'Health Facility 19'!$I$27</f>
        <v>-</v>
      </c>
      <c r="AJ23" s="105" t="str">
        <f>'Health Facility 19'!$J$27</f>
        <v>-</v>
      </c>
    </row>
    <row r="24" spans="1:38" x14ac:dyDescent="0.3">
      <c r="A24">
        <v>20</v>
      </c>
      <c r="B24" s="24" t="str">
        <f>IF('Facility Information'!D33=0,"-",'Facility Information'!D33)</f>
        <v>-</v>
      </c>
      <c r="C24" s="39" t="str">
        <f>'Health Facility 20'!$J$15</f>
        <v>-</v>
      </c>
      <c r="D24" s="39" t="str">
        <f>IF('Health Facility 20'!$J$17=0,"-",'Health Facility 20'!$J$17)</f>
        <v>-</v>
      </c>
      <c r="E24" s="95" t="str">
        <f>IF(ISERROR(1-'Health Facility 20'!$E$20),"-",1-'Health Facility 20'!$E$20)</f>
        <v>-</v>
      </c>
      <c r="F24" s="95" t="str">
        <f>IF(ISERROR(1-'Health Facility 20'!$E$21),"-",1-'Health Facility 20'!$E$21)</f>
        <v>-</v>
      </c>
      <c r="G24" s="95" t="str">
        <f>IF(ISERROR(1-'Health Facility 20'!$E$22),"-",1-'Health Facility 20'!$E$22)</f>
        <v>-</v>
      </c>
      <c r="H24" s="95" t="str">
        <f>IF(ISERROR(1-'Health Facility 20'!$E$23),"-",1-'Health Facility 20'!$E$23)</f>
        <v>-</v>
      </c>
      <c r="I24" s="95" t="str">
        <f>IF(ISERROR(1-'Health Facility 20'!$E$24),"-",1-'Health Facility 20'!$E$24)</f>
        <v>-</v>
      </c>
      <c r="J24" s="95" t="str">
        <f>IF(ISERROR(1-'Health Facility 20'!$E$25),"-",1-'Health Facility 20'!$E$25)</f>
        <v>-</v>
      </c>
      <c r="K24" s="95" t="str">
        <f>IF(ISERROR(1-'Health Facility 20'!$E$26),"-",1-'Health Facility 20'!$E$26)</f>
        <v>-</v>
      </c>
      <c r="L24" s="96"/>
      <c r="M24" s="98">
        <f>'Health Facility 20'!$H$20</f>
        <v>0</v>
      </c>
      <c r="N24" s="99">
        <f>'Health Facility 20'!$I$20</f>
        <v>0</v>
      </c>
      <c r="O24" s="100">
        <f>'Health Facility 20'!$J$20</f>
        <v>0</v>
      </c>
      <c r="P24" s="98">
        <f>'Health Facility 20'!$H$21</f>
        <v>0</v>
      </c>
      <c r="Q24" s="99">
        <f>'Health Facility 20'!$I$21</f>
        <v>0</v>
      </c>
      <c r="R24" s="100">
        <f>'Health Facility 20'!$J$21</f>
        <v>0</v>
      </c>
      <c r="S24" s="98">
        <f>'Health Facility 20'!$H$22</f>
        <v>0</v>
      </c>
      <c r="T24" s="99">
        <f>'Health Facility 20'!$I$22</f>
        <v>0</v>
      </c>
      <c r="U24" s="100">
        <f>'Health Facility 20'!$J$22</f>
        <v>0</v>
      </c>
      <c r="V24" s="98">
        <f>'Health Facility 20'!$H$23</f>
        <v>0</v>
      </c>
      <c r="W24" s="99">
        <f>'Health Facility 20'!$I$23</f>
        <v>0</v>
      </c>
      <c r="X24" s="100">
        <f>'Health Facility 20'!$J$23</f>
        <v>0</v>
      </c>
      <c r="Y24" s="98">
        <f>'Health Facility 20'!$H$24</f>
        <v>0</v>
      </c>
      <c r="Z24" s="99">
        <f>'Health Facility 20'!$I$24</f>
        <v>0</v>
      </c>
      <c r="AA24" s="100">
        <f>'Health Facility 20'!$J$24</f>
        <v>0</v>
      </c>
      <c r="AB24" s="98">
        <f>'Health Facility 20'!$H$25</f>
        <v>0</v>
      </c>
      <c r="AC24" s="99">
        <f>'Health Facility 20'!$I$25</f>
        <v>0</v>
      </c>
      <c r="AD24" s="100">
        <f>'Health Facility 20'!$J$25</f>
        <v>0</v>
      </c>
      <c r="AE24" s="98">
        <f>'Health Facility 20'!$H$26</f>
        <v>0</v>
      </c>
      <c r="AF24" s="99">
        <f>'Health Facility 20'!$I$26</f>
        <v>0</v>
      </c>
      <c r="AG24" s="100">
        <f>'Health Facility 20'!$J$26</f>
        <v>0</v>
      </c>
      <c r="AH24" s="101" t="str">
        <f>'Health Facility 20'!$H$27</f>
        <v>-</v>
      </c>
      <c r="AI24" s="65" t="str">
        <f>'Health Facility 20'!$I$27</f>
        <v>-</v>
      </c>
      <c r="AJ24" s="105" t="str">
        <f>'Health Facility 20'!$J$27</f>
        <v>-</v>
      </c>
    </row>
    <row r="25" spans="1:38" x14ac:dyDescent="0.3">
      <c r="A25">
        <v>21</v>
      </c>
      <c r="B25" s="24" t="str">
        <f>IF('Facility Information'!D34=0,"-",'Facility Information'!D34)</f>
        <v>-</v>
      </c>
      <c r="C25" s="39" t="str">
        <f>'Health Facility 21'!$J$15</f>
        <v>-</v>
      </c>
      <c r="D25" s="39" t="str">
        <f>IF('Health Facility 21'!$J$17=0,"-",'Health Facility 21'!$J$17)</f>
        <v>-</v>
      </c>
      <c r="E25" s="95" t="str">
        <f>IF(ISERROR(1-'Health Facility 21'!$E$20),"-",1-'Health Facility 21'!$E$20)</f>
        <v>-</v>
      </c>
      <c r="F25" s="95" t="str">
        <f>IF(ISERROR(1-'Health Facility 21'!$E$21),"-",1-'Health Facility 21'!$E$21)</f>
        <v>-</v>
      </c>
      <c r="G25" s="95" t="str">
        <f>IF(ISERROR(1-'Health Facility 21'!$E$22),"-",1-'Health Facility 21'!$E$22)</f>
        <v>-</v>
      </c>
      <c r="H25" s="95" t="str">
        <f>IF(ISERROR(1-'Health Facility 21'!$E$23),"-",1-'Health Facility 21'!$E$23)</f>
        <v>-</v>
      </c>
      <c r="I25" s="95" t="str">
        <f>IF(ISERROR(1-'Health Facility 21'!$E$24),"-",1-'Health Facility 21'!$E$24)</f>
        <v>-</v>
      </c>
      <c r="J25" s="95" t="str">
        <f>IF(ISERROR(1-'Health Facility 21'!$E$25),"-",1-'Health Facility 21'!$E$25)</f>
        <v>-</v>
      </c>
      <c r="K25" s="95" t="str">
        <f>IF(ISERROR(1-'Health Facility 21'!$E$26),"-",1-'Health Facility 21'!$E$26)</f>
        <v>-</v>
      </c>
      <c r="L25" s="96"/>
      <c r="M25" s="98">
        <f>'Health Facility 21'!$H$20</f>
        <v>0</v>
      </c>
      <c r="N25" s="99">
        <f>'Health Facility 21'!$I$20</f>
        <v>0</v>
      </c>
      <c r="O25" s="100">
        <f>'Health Facility 21'!$J$20</f>
        <v>0</v>
      </c>
      <c r="P25" s="98">
        <f>'Health Facility 21'!$H$21</f>
        <v>0</v>
      </c>
      <c r="Q25" s="99">
        <f>'Health Facility 21'!$I$21</f>
        <v>0</v>
      </c>
      <c r="R25" s="100">
        <f>'Health Facility 21'!$J$21</f>
        <v>0</v>
      </c>
      <c r="S25" s="98">
        <f>'Health Facility 21'!$H$22</f>
        <v>0</v>
      </c>
      <c r="T25" s="99">
        <f>'Health Facility 21'!$I$22</f>
        <v>0</v>
      </c>
      <c r="U25" s="100">
        <f>'Health Facility 21'!$J$22</f>
        <v>0</v>
      </c>
      <c r="V25" s="98">
        <f>'Health Facility 21'!$H$23</f>
        <v>0</v>
      </c>
      <c r="W25" s="99">
        <f>'Health Facility 21'!$I$23</f>
        <v>0</v>
      </c>
      <c r="X25" s="100">
        <f>'Health Facility 21'!$J$23</f>
        <v>0</v>
      </c>
      <c r="Y25" s="98">
        <f>'Health Facility 21'!$H$24</f>
        <v>0</v>
      </c>
      <c r="Z25" s="99">
        <f>'Health Facility 21'!$I$24</f>
        <v>0</v>
      </c>
      <c r="AA25" s="100">
        <f>'Health Facility 21'!$J$24</f>
        <v>0</v>
      </c>
      <c r="AB25" s="98">
        <f>'Health Facility 21'!$H$25</f>
        <v>0</v>
      </c>
      <c r="AC25" s="99">
        <f>'Health Facility 21'!$I$25</f>
        <v>0</v>
      </c>
      <c r="AD25" s="100">
        <f>'Health Facility 21'!$J$25</f>
        <v>0</v>
      </c>
      <c r="AE25" s="98">
        <f>'Health Facility 21'!$H$26</f>
        <v>0</v>
      </c>
      <c r="AF25" s="99">
        <f>'Health Facility 21'!$I$26</f>
        <v>0</v>
      </c>
      <c r="AG25" s="100">
        <f>'Health Facility 21'!$J$26</f>
        <v>0</v>
      </c>
      <c r="AH25" s="101" t="str">
        <f>'Health Facility 21'!$H$27</f>
        <v>-</v>
      </c>
      <c r="AI25" s="65" t="str">
        <f>'Health Facility 21'!$I$27</f>
        <v>-</v>
      </c>
      <c r="AJ25" s="105" t="str">
        <f>'Health Facility 21'!$J$27</f>
        <v>-</v>
      </c>
    </row>
    <row r="26" spans="1:38" x14ac:dyDescent="0.3">
      <c r="A26">
        <v>22</v>
      </c>
      <c r="B26" s="24" t="str">
        <f>IF('Facility Information'!D35=0,"-",'Facility Information'!D35)</f>
        <v>-</v>
      </c>
      <c r="C26" s="39" t="str">
        <f>'Health Facility 22'!$J$15</f>
        <v>-</v>
      </c>
      <c r="D26" s="39" t="str">
        <f>IF('Health Facility 22'!$J$17=0,"-",'Health Facility 22'!$J$17)</f>
        <v>-</v>
      </c>
      <c r="E26" s="95" t="str">
        <f>IF(ISERROR(1-'Health Facility 22'!$E$20),"-",1-'Health Facility 22'!$E$20)</f>
        <v>-</v>
      </c>
      <c r="F26" s="95" t="str">
        <f>IF(ISERROR(1-'Health Facility 22'!$E$21),"-",1-'Health Facility 22'!$E$21)</f>
        <v>-</v>
      </c>
      <c r="G26" s="95" t="str">
        <f>IF(ISERROR(1-'Health Facility 22'!$E$22),"-",1-'Health Facility 22'!$E$22)</f>
        <v>-</v>
      </c>
      <c r="H26" s="95" t="str">
        <f>IF(ISERROR(1-'Health Facility 22'!$E$23),"-",1-'Health Facility 22'!$E$23)</f>
        <v>-</v>
      </c>
      <c r="I26" s="95" t="str">
        <f>IF(ISERROR(1-'Health Facility 22'!$E$24),"-",1-'Health Facility 22'!$E$24)</f>
        <v>-</v>
      </c>
      <c r="J26" s="95" t="str">
        <f>IF(ISERROR(1-'Health Facility 22'!$E$25),"-",1-'Health Facility 22'!$E$25)</f>
        <v>-</v>
      </c>
      <c r="K26" s="95" t="str">
        <f>IF(ISERROR(1-'Health Facility 22'!$E$26),"-",1-'Health Facility 22'!$E$26)</f>
        <v>-</v>
      </c>
      <c r="L26" s="96"/>
      <c r="M26" s="98">
        <f>'Health Facility 22'!$H$20</f>
        <v>0</v>
      </c>
      <c r="N26" s="99">
        <f>'Health Facility 22'!$I$20</f>
        <v>0</v>
      </c>
      <c r="O26" s="100">
        <f>'Health Facility 22'!$J$20</f>
        <v>0</v>
      </c>
      <c r="P26" s="98">
        <f>'Health Facility 22'!$H$21</f>
        <v>0</v>
      </c>
      <c r="Q26" s="99">
        <f>'Health Facility 22'!$I$21</f>
        <v>0</v>
      </c>
      <c r="R26" s="100">
        <f>'Health Facility 22'!$J$21</f>
        <v>0</v>
      </c>
      <c r="S26" s="98">
        <f>'Health Facility 22'!$H$22</f>
        <v>0</v>
      </c>
      <c r="T26" s="99">
        <f>'Health Facility 22'!$I$22</f>
        <v>0</v>
      </c>
      <c r="U26" s="100">
        <f>'Health Facility 22'!$J$22</f>
        <v>0</v>
      </c>
      <c r="V26" s="98">
        <f>'Health Facility 22'!$H$23</f>
        <v>0</v>
      </c>
      <c r="W26" s="99">
        <f>'Health Facility 22'!$I$23</f>
        <v>0</v>
      </c>
      <c r="X26" s="100">
        <f>'Health Facility 22'!$J$23</f>
        <v>0</v>
      </c>
      <c r="Y26" s="98">
        <f>'Health Facility 22'!$H$24</f>
        <v>0</v>
      </c>
      <c r="Z26" s="99">
        <f>'Health Facility 22'!$I$24</f>
        <v>0</v>
      </c>
      <c r="AA26" s="100">
        <f>'Health Facility 22'!$J$24</f>
        <v>0</v>
      </c>
      <c r="AB26" s="98">
        <f>'Health Facility 22'!$H$25</f>
        <v>0</v>
      </c>
      <c r="AC26" s="99">
        <f>'Health Facility 22'!$I$25</f>
        <v>0</v>
      </c>
      <c r="AD26" s="100">
        <f>'Health Facility 22'!$J$25</f>
        <v>0</v>
      </c>
      <c r="AE26" s="98">
        <f>'Health Facility 22'!$H$26</f>
        <v>0</v>
      </c>
      <c r="AF26" s="99">
        <f>'Health Facility 22'!$I$26</f>
        <v>0</v>
      </c>
      <c r="AG26" s="100">
        <f>'Health Facility 22'!$J$26</f>
        <v>0</v>
      </c>
      <c r="AH26" s="101" t="str">
        <f>'Health Facility 22'!$H$27</f>
        <v>-</v>
      </c>
      <c r="AI26" s="65" t="str">
        <f>'Health Facility 22'!$I$27</f>
        <v>-</v>
      </c>
      <c r="AJ26" s="105" t="str">
        <f>'Health Facility 22'!$J$27</f>
        <v>-</v>
      </c>
    </row>
    <row r="27" spans="1:38" x14ac:dyDescent="0.3">
      <c r="A27">
        <v>23</v>
      </c>
      <c r="B27" s="24" t="str">
        <f>IF('Facility Information'!D36=0,"-",'Facility Information'!D36)</f>
        <v>-</v>
      </c>
      <c r="C27" s="39" t="str">
        <f>'Health Facility 23'!$J$15</f>
        <v>-</v>
      </c>
      <c r="D27" s="39" t="str">
        <f>IF('Health Facility 23'!$J$17=0,"-",'Health Facility 23'!$J$17)</f>
        <v>-</v>
      </c>
      <c r="E27" s="95" t="str">
        <f>IF(ISERROR(1-'Health Facility 23'!$E$20),"-",1-'Health Facility 23'!$E$20)</f>
        <v>-</v>
      </c>
      <c r="F27" s="95" t="str">
        <f>IF(ISERROR(1-'Health Facility 23'!$E$21),"-",1-'Health Facility 23'!$E$21)</f>
        <v>-</v>
      </c>
      <c r="G27" s="95" t="str">
        <f>IF(ISERROR(1-'Health Facility 23'!$E$22),"-",1-'Health Facility 23'!$E$22)</f>
        <v>-</v>
      </c>
      <c r="H27" s="95" t="str">
        <f>IF(ISERROR(1-'Health Facility 23'!$E$23),"-",1-'Health Facility 23'!$E$23)</f>
        <v>-</v>
      </c>
      <c r="I27" s="95" t="str">
        <f>IF(ISERROR(1-'Health Facility 23'!$E$24),"-",1-'Health Facility 23'!$E$24)</f>
        <v>-</v>
      </c>
      <c r="J27" s="95" t="str">
        <f>IF(ISERROR(1-'Health Facility 23'!$E$25),"-",1-'Health Facility 23'!$E$25)</f>
        <v>-</v>
      </c>
      <c r="K27" s="95" t="str">
        <f>IF(ISERROR(1-'Health Facility 23'!$E$26),"-",1-'Health Facility 23'!$E$26)</f>
        <v>-</v>
      </c>
      <c r="L27" s="96"/>
      <c r="M27" s="98">
        <f>'Health Facility 23'!$H$20</f>
        <v>0</v>
      </c>
      <c r="N27" s="99">
        <f>'Health Facility 23'!$I$20</f>
        <v>0</v>
      </c>
      <c r="O27" s="100">
        <f>'Health Facility 23'!$J$20</f>
        <v>0</v>
      </c>
      <c r="P27" s="98">
        <f>'Health Facility 23'!$H$21</f>
        <v>0</v>
      </c>
      <c r="Q27" s="99">
        <f>'Health Facility 23'!$I$21</f>
        <v>0</v>
      </c>
      <c r="R27" s="100">
        <f>'Health Facility 23'!$J$21</f>
        <v>0</v>
      </c>
      <c r="S27" s="98">
        <f>'Health Facility 23'!$H$22</f>
        <v>0</v>
      </c>
      <c r="T27" s="99">
        <f>'Health Facility 23'!$I$22</f>
        <v>0</v>
      </c>
      <c r="U27" s="100">
        <f>'Health Facility 23'!$J$22</f>
        <v>0</v>
      </c>
      <c r="V27" s="98">
        <f>'Health Facility 23'!$H$23</f>
        <v>0</v>
      </c>
      <c r="W27" s="99">
        <f>'Health Facility 23'!$I$23</f>
        <v>0</v>
      </c>
      <c r="X27" s="100">
        <f>'Health Facility 23'!$J$23</f>
        <v>0</v>
      </c>
      <c r="Y27" s="98">
        <f>'Health Facility 23'!$H$24</f>
        <v>0</v>
      </c>
      <c r="Z27" s="99">
        <f>'Health Facility 23'!$I$24</f>
        <v>0</v>
      </c>
      <c r="AA27" s="100">
        <f>'Health Facility 23'!$J$24</f>
        <v>0</v>
      </c>
      <c r="AB27" s="98">
        <f>'Health Facility 23'!$H$25</f>
        <v>0</v>
      </c>
      <c r="AC27" s="99">
        <f>'Health Facility 23'!$I$25</f>
        <v>0</v>
      </c>
      <c r="AD27" s="100">
        <f>'Health Facility 23'!$J$25</f>
        <v>0</v>
      </c>
      <c r="AE27" s="98">
        <f>'Health Facility 23'!$H$26</f>
        <v>0</v>
      </c>
      <c r="AF27" s="99">
        <f>'Health Facility 23'!$I$26</f>
        <v>0</v>
      </c>
      <c r="AG27" s="100">
        <f>'Health Facility 23'!$J$26</f>
        <v>0</v>
      </c>
      <c r="AH27" s="101" t="str">
        <f>'Health Facility 23'!$H$27</f>
        <v>-</v>
      </c>
      <c r="AI27" s="65" t="str">
        <f>'Health Facility 23'!$I$27</f>
        <v>-</v>
      </c>
      <c r="AJ27" s="105" t="str">
        <f>'Health Facility 23'!$J$27</f>
        <v>-</v>
      </c>
    </row>
    <row r="28" spans="1:38" ht="15" thickBot="1" x14ac:dyDescent="0.35">
      <c r="A28">
        <v>24</v>
      </c>
      <c r="B28" s="24" t="str">
        <f>IF('Facility Information'!D37=0,"-",'Facility Information'!D37)</f>
        <v>-</v>
      </c>
      <c r="C28" s="75" t="str">
        <f>'Health Facility 24'!$J$15</f>
        <v>-</v>
      </c>
      <c r="D28" s="75" t="str">
        <f>IF('Health Facility 24'!$J$17=0,"-",'Health Facility 24'!$J$17)</f>
        <v>-</v>
      </c>
      <c r="E28" s="97" t="str">
        <f>IF(ISERROR(1-'Health Facility 24'!$E$20),"-",1-'Health Facility 24'!$E$20)</f>
        <v>-</v>
      </c>
      <c r="F28" s="97" t="str">
        <f>IF(ISERROR(1-'Health Facility 24'!$E$21),"-",1-'Health Facility 24'!$E$21)</f>
        <v>-</v>
      </c>
      <c r="G28" s="97" t="str">
        <f>IF(ISERROR(1-'Health Facility 24'!$E$22),"-",1-'Health Facility 24'!$E$22)</f>
        <v>-</v>
      </c>
      <c r="H28" s="97" t="str">
        <f>IF(ISERROR(1-'Health Facility 24'!$E$23),"-",1-'Health Facility 24'!$E$23)</f>
        <v>-</v>
      </c>
      <c r="I28" s="97" t="str">
        <f>IF(ISERROR(1-'Health Facility 24'!$E$24),"-",1-'Health Facility 24'!$E$24)</f>
        <v>-</v>
      </c>
      <c r="J28" s="97" t="str">
        <f>IF(ISERROR(1-'Health Facility 24'!$E$25),"-",1-'Health Facility 24'!$E$25)</f>
        <v>-</v>
      </c>
      <c r="K28" s="97" t="str">
        <f>IF(ISERROR(1-'Health Facility 24'!$E$26),"-",1-'Health Facility 24'!$E$26)</f>
        <v>-</v>
      </c>
      <c r="L28" s="75"/>
      <c r="M28" s="102">
        <f>'Health Facility 24'!$H$20</f>
        <v>0</v>
      </c>
      <c r="N28" s="57">
        <f>'Health Facility 24'!$I$20</f>
        <v>0</v>
      </c>
      <c r="O28" s="103">
        <f>'Health Facility 24'!$J$20</f>
        <v>0</v>
      </c>
      <c r="P28" s="102">
        <f>'Health Facility 24'!$H$21</f>
        <v>0</v>
      </c>
      <c r="Q28" s="57">
        <f>'Health Facility 24'!$I$21</f>
        <v>0</v>
      </c>
      <c r="R28" s="103">
        <f>'Health Facility 24'!$J$21</f>
        <v>0</v>
      </c>
      <c r="S28" s="102">
        <f>'Health Facility 24'!$H$22</f>
        <v>0</v>
      </c>
      <c r="T28" s="57">
        <f>'Health Facility 24'!$I$22</f>
        <v>0</v>
      </c>
      <c r="U28" s="103">
        <f>'Health Facility 24'!$J$22</f>
        <v>0</v>
      </c>
      <c r="V28" s="102">
        <f>'Health Facility 24'!$H$23</f>
        <v>0</v>
      </c>
      <c r="W28" s="57">
        <f>'Health Facility 24'!$I$23</f>
        <v>0</v>
      </c>
      <c r="X28" s="103">
        <f>'Health Facility 24'!$J$23</f>
        <v>0</v>
      </c>
      <c r="Y28" s="102">
        <f>'Health Facility 24'!$H$24</f>
        <v>0</v>
      </c>
      <c r="Z28" s="57">
        <f>'Health Facility 24'!$I$24</f>
        <v>0</v>
      </c>
      <c r="AA28" s="103">
        <f>'Health Facility 24'!$J$24</f>
        <v>0</v>
      </c>
      <c r="AB28" s="102">
        <f>'Health Facility 24'!$H$25</f>
        <v>0</v>
      </c>
      <c r="AC28" s="57">
        <f>'Health Facility 24'!$I$25</f>
        <v>0</v>
      </c>
      <c r="AD28" s="103">
        <f>'Health Facility 24'!$J$25</f>
        <v>0</v>
      </c>
      <c r="AE28" s="102">
        <f>'Health Facility 24'!$H$26</f>
        <v>0</v>
      </c>
      <c r="AF28" s="57">
        <f>'Health Facility 24'!$I$26</f>
        <v>0</v>
      </c>
      <c r="AG28" s="103">
        <f>'Health Facility 24'!$J$26</f>
        <v>0</v>
      </c>
      <c r="AH28" s="104" t="str">
        <f>'Health Facility 24'!$H$27</f>
        <v>-</v>
      </c>
      <c r="AI28" s="58" t="str">
        <f>'Health Facility 24'!$I$27</f>
        <v>-</v>
      </c>
      <c r="AJ28" s="106" t="str">
        <f>'Health Facility 24'!$J$27</f>
        <v>-</v>
      </c>
    </row>
    <row r="29" spans="1:38" ht="15" thickTop="1" x14ac:dyDescent="0.3">
      <c r="B29" s="24"/>
      <c r="C29" s="39" t="str">
        <f t="shared" ref="C29:K29" si="0">IF(ISERROR(AVERAGE(C5:C28)),"-",AVERAGE(C5:C28))</f>
        <v>-</v>
      </c>
      <c r="D29" s="39" t="str">
        <f t="shared" si="0"/>
        <v>-</v>
      </c>
      <c r="E29" s="39" t="str">
        <f t="shared" si="0"/>
        <v>-</v>
      </c>
      <c r="F29" s="39" t="str">
        <f t="shared" si="0"/>
        <v>-</v>
      </c>
      <c r="G29" s="39" t="str">
        <f t="shared" si="0"/>
        <v>-</v>
      </c>
      <c r="H29" s="39" t="str">
        <f t="shared" si="0"/>
        <v>-</v>
      </c>
      <c r="I29" s="39" t="str">
        <f t="shared" si="0"/>
        <v>-</v>
      </c>
      <c r="J29" s="39" t="str">
        <f t="shared" si="0"/>
        <v>-</v>
      </c>
      <c r="K29" s="39" t="str">
        <f t="shared" si="0"/>
        <v>-</v>
      </c>
      <c r="L29" s="72" t="s">
        <v>148</v>
      </c>
      <c r="M29" s="25">
        <f>COUNTIF(M5:M28,"Yes")</f>
        <v>0</v>
      </c>
      <c r="N29" s="25">
        <f>COUNTIF(N5:N28,"Yes")</f>
        <v>0</v>
      </c>
      <c r="O29" s="25">
        <f>COUNTIF(O5:O28,"Yes")</f>
        <v>0</v>
      </c>
      <c r="P29" s="25">
        <f>COUNTIF(P5:P28,"Yes")</f>
        <v>0</v>
      </c>
      <c r="Q29" s="25">
        <f t="shared" ref="Q29:AG29" si="1">COUNTIF(Q5:Q28,"Yes")</f>
        <v>0</v>
      </c>
      <c r="R29" s="25">
        <f t="shared" si="1"/>
        <v>0</v>
      </c>
      <c r="S29" s="25">
        <f t="shared" si="1"/>
        <v>0</v>
      </c>
      <c r="T29" s="25">
        <f t="shared" si="1"/>
        <v>0</v>
      </c>
      <c r="U29" s="25">
        <f t="shared" si="1"/>
        <v>0</v>
      </c>
      <c r="V29" s="25">
        <f t="shared" si="1"/>
        <v>0</v>
      </c>
      <c r="W29" s="25">
        <f t="shared" si="1"/>
        <v>0</v>
      </c>
      <c r="X29" s="25">
        <f t="shared" si="1"/>
        <v>0</v>
      </c>
      <c r="Y29" s="25">
        <f t="shared" si="1"/>
        <v>0</v>
      </c>
      <c r="Z29" s="25">
        <f t="shared" si="1"/>
        <v>0</v>
      </c>
      <c r="AA29" s="25">
        <f t="shared" si="1"/>
        <v>0</v>
      </c>
      <c r="AB29" s="25">
        <f t="shared" si="1"/>
        <v>0</v>
      </c>
      <c r="AC29" s="25">
        <f t="shared" si="1"/>
        <v>0</v>
      </c>
      <c r="AD29" s="25">
        <f t="shared" si="1"/>
        <v>0</v>
      </c>
      <c r="AE29" s="25">
        <f t="shared" si="1"/>
        <v>0</v>
      </c>
      <c r="AF29" s="25">
        <f t="shared" si="1"/>
        <v>0</v>
      </c>
      <c r="AG29" s="25">
        <f t="shared" si="1"/>
        <v>0</v>
      </c>
      <c r="AH29" s="53" t="str">
        <f>IF(ISERROR(AVERAGE(AH5:AH28)),"-",AVERAGE(AH5:AH28))</f>
        <v>-</v>
      </c>
      <c r="AI29" s="53" t="str">
        <f>IF(ISERROR(AVERAGE(AI5:AI28)),"-",AVERAGE(AI5:AI28))</f>
        <v>-</v>
      </c>
      <c r="AJ29" s="53" t="str">
        <f>IF(ISERROR(AVERAGE(AJ5:AJ28)),"-",AVERAGE(AJ5:AJ28))</f>
        <v>-</v>
      </c>
    </row>
    <row r="30" spans="1:38" x14ac:dyDescent="0.3">
      <c r="B30" s="24"/>
      <c r="C30" s="39"/>
      <c r="D30" s="39"/>
      <c r="E30" s="39"/>
      <c r="F30" s="39"/>
      <c r="G30" s="39"/>
      <c r="H30" s="39"/>
      <c r="I30" s="39"/>
      <c r="J30" s="39"/>
      <c r="K30" s="39"/>
      <c r="L30" s="73" t="s">
        <v>149</v>
      </c>
      <c r="M30" s="25">
        <f>COUNTIF(M5:M28,"No")</f>
        <v>0</v>
      </c>
      <c r="N30" s="25">
        <f>COUNTIF(N5:N28,"No")</f>
        <v>0</v>
      </c>
      <c r="O30" s="25">
        <f t="shared" ref="O30:AG30" si="2">COUNTIF(O5:O28,"No")</f>
        <v>0</v>
      </c>
      <c r="P30" s="25">
        <f t="shared" si="2"/>
        <v>0</v>
      </c>
      <c r="Q30" s="25">
        <f t="shared" si="2"/>
        <v>0</v>
      </c>
      <c r="R30" s="25">
        <f t="shared" si="2"/>
        <v>0</v>
      </c>
      <c r="S30" s="25">
        <f t="shared" si="2"/>
        <v>0</v>
      </c>
      <c r="T30" s="25">
        <f t="shared" si="2"/>
        <v>0</v>
      </c>
      <c r="U30" s="25">
        <f t="shared" si="2"/>
        <v>0</v>
      </c>
      <c r="V30" s="25">
        <f t="shared" si="2"/>
        <v>0</v>
      </c>
      <c r="W30" s="25">
        <f t="shared" si="2"/>
        <v>0</v>
      </c>
      <c r="X30" s="25">
        <f t="shared" si="2"/>
        <v>0</v>
      </c>
      <c r="Y30" s="25">
        <f t="shared" si="2"/>
        <v>0</v>
      </c>
      <c r="Z30" s="25">
        <f t="shared" si="2"/>
        <v>0</v>
      </c>
      <c r="AA30" s="25">
        <f t="shared" si="2"/>
        <v>0</v>
      </c>
      <c r="AB30" s="25">
        <f t="shared" si="2"/>
        <v>0</v>
      </c>
      <c r="AC30" s="25">
        <f t="shared" si="2"/>
        <v>0</v>
      </c>
      <c r="AD30" s="25">
        <f t="shared" si="2"/>
        <v>0</v>
      </c>
      <c r="AE30" s="25">
        <f t="shared" si="2"/>
        <v>0</v>
      </c>
      <c r="AF30" s="25">
        <f t="shared" si="2"/>
        <v>0</v>
      </c>
      <c r="AG30" s="25">
        <f t="shared" si="2"/>
        <v>0</v>
      </c>
      <c r="AJ30" s="25"/>
    </row>
    <row r="31" spans="1:38" x14ac:dyDescent="0.3">
      <c r="B31" s="24"/>
      <c r="C31" s="39"/>
      <c r="D31" s="39"/>
      <c r="E31" s="39"/>
      <c r="F31" s="39"/>
      <c r="G31" s="39"/>
      <c r="H31" s="39"/>
      <c r="I31" s="39"/>
      <c r="J31" s="39"/>
      <c r="K31" s="39"/>
      <c r="L31" s="73" t="s">
        <v>150</v>
      </c>
      <c r="M31" s="25">
        <f>COUNTIF(M5:M28,"=0")</f>
        <v>24</v>
      </c>
      <c r="N31" s="25">
        <f>COUNTIF(N5:N28,"=0")</f>
        <v>24</v>
      </c>
      <c r="O31" s="25">
        <f t="shared" ref="O31:AG31" si="3">COUNTIF(O5:O28,"=0")</f>
        <v>24</v>
      </c>
      <c r="P31" s="25">
        <f>COUNTIF(P5:P28,"=0")</f>
        <v>24</v>
      </c>
      <c r="Q31" s="25">
        <f t="shared" si="3"/>
        <v>24</v>
      </c>
      <c r="R31" s="25">
        <f t="shared" si="3"/>
        <v>24</v>
      </c>
      <c r="S31" s="25">
        <f t="shared" si="3"/>
        <v>24</v>
      </c>
      <c r="T31" s="25">
        <f>COUNTIF(T5:T28,"=0")</f>
        <v>24</v>
      </c>
      <c r="U31" s="25">
        <f t="shared" si="3"/>
        <v>24</v>
      </c>
      <c r="V31" s="25">
        <f t="shared" si="3"/>
        <v>24</v>
      </c>
      <c r="W31" s="25">
        <f t="shared" si="3"/>
        <v>24</v>
      </c>
      <c r="X31" s="25">
        <f t="shared" si="3"/>
        <v>24</v>
      </c>
      <c r="Y31" s="25">
        <f t="shared" si="3"/>
        <v>24</v>
      </c>
      <c r="Z31" s="25">
        <f t="shared" si="3"/>
        <v>24</v>
      </c>
      <c r="AA31" s="25">
        <f t="shared" si="3"/>
        <v>24</v>
      </c>
      <c r="AB31" s="25">
        <f t="shared" si="3"/>
        <v>24</v>
      </c>
      <c r="AC31" s="25">
        <f t="shared" si="3"/>
        <v>24</v>
      </c>
      <c r="AD31" s="25">
        <f t="shared" si="3"/>
        <v>24</v>
      </c>
      <c r="AE31" s="25">
        <f t="shared" si="3"/>
        <v>24</v>
      </c>
      <c r="AF31" s="25">
        <f t="shared" si="3"/>
        <v>24</v>
      </c>
      <c r="AG31" s="25">
        <f t="shared" si="3"/>
        <v>24</v>
      </c>
      <c r="AJ31" s="25"/>
      <c r="AK31" s="35"/>
    </row>
    <row r="32" spans="1:38" x14ac:dyDescent="0.3">
      <c r="B32" s="24"/>
      <c r="C32" s="39"/>
      <c r="D32" s="39"/>
      <c r="E32" s="39"/>
      <c r="F32" s="39"/>
      <c r="G32" s="39"/>
      <c r="H32" s="39"/>
      <c r="I32" s="39"/>
      <c r="J32" s="39"/>
      <c r="K32" s="39"/>
      <c r="L32" s="74" t="s">
        <v>137</v>
      </c>
      <c r="M32" s="25">
        <f>SUM(M29:M31)</f>
        <v>24</v>
      </c>
      <c r="N32" s="25">
        <f>SUM(N29:N31)</f>
        <v>24</v>
      </c>
      <c r="O32" s="25">
        <f t="shared" ref="O32:AG32" si="4">SUM(O29:O31)</f>
        <v>24</v>
      </c>
      <c r="P32" s="25">
        <f t="shared" si="4"/>
        <v>24</v>
      </c>
      <c r="Q32" s="25">
        <f t="shared" si="4"/>
        <v>24</v>
      </c>
      <c r="R32" s="25">
        <f t="shared" si="4"/>
        <v>24</v>
      </c>
      <c r="S32" s="25">
        <f t="shared" si="4"/>
        <v>24</v>
      </c>
      <c r="T32" s="25">
        <f t="shared" si="4"/>
        <v>24</v>
      </c>
      <c r="U32" s="25">
        <f t="shared" si="4"/>
        <v>24</v>
      </c>
      <c r="V32" s="25">
        <f t="shared" si="4"/>
        <v>24</v>
      </c>
      <c r="W32" s="25">
        <f t="shared" si="4"/>
        <v>24</v>
      </c>
      <c r="X32" s="25">
        <f t="shared" si="4"/>
        <v>24</v>
      </c>
      <c r="Y32" s="25">
        <f t="shared" si="4"/>
        <v>24</v>
      </c>
      <c r="Z32" s="25">
        <f t="shared" si="4"/>
        <v>24</v>
      </c>
      <c r="AA32" s="25">
        <f t="shared" si="4"/>
        <v>24</v>
      </c>
      <c r="AB32" s="25">
        <f t="shared" si="4"/>
        <v>24</v>
      </c>
      <c r="AC32" s="25">
        <f t="shared" si="4"/>
        <v>24</v>
      </c>
      <c r="AD32" s="25">
        <f t="shared" si="4"/>
        <v>24</v>
      </c>
      <c r="AE32" s="25">
        <f t="shared" si="4"/>
        <v>24</v>
      </c>
      <c r="AF32" s="25">
        <f t="shared" si="4"/>
        <v>24</v>
      </c>
      <c r="AG32" s="25">
        <f t="shared" si="4"/>
        <v>24</v>
      </c>
      <c r="AJ32" s="25"/>
      <c r="AK32" s="35"/>
    </row>
    <row r="33" spans="1:91 16384:16384" x14ac:dyDescent="0.3">
      <c r="B33" s="24"/>
      <c r="C33" s="39"/>
      <c r="D33" s="39"/>
      <c r="E33" s="39"/>
      <c r="F33" s="39"/>
      <c r="G33" s="39"/>
      <c r="H33" s="39"/>
      <c r="I33" s="39"/>
      <c r="J33" s="39"/>
      <c r="K33" s="39"/>
      <c r="L33" s="74" t="s">
        <v>134</v>
      </c>
      <c r="M33" s="56">
        <f t="shared" ref="M33:N35" si="5">M29/M$32</f>
        <v>0</v>
      </c>
      <c r="N33" s="56">
        <f t="shared" si="5"/>
        <v>0</v>
      </c>
      <c r="O33" s="56">
        <f t="shared" ref="O33:AG33" si="6">O29/O$32</f>
        <v>0</v>
      </c>
      <c r="P33" s="56">
        <f t="shared" si="6"/>
        <v>0</v>
      </c>
      <c r="Q33" s="56">
        <f t="shared" si="6"/>
        <v>0</v>
      </c>
      <c r="R33" s="56">
        <f t="shared" si="6"/>
        <v>0</v>
      </c>
      <c r="S33" s="56">
        <f t="shared" si="6"/>
        <v>0</v>
      </c>
      <c r="T33" s="56">
        <f t="shared" si="6"/>
        <v>0</v>
      </c>
      <c r="U33" s="56">
        <f t="shared" si="6"/>
        <v>0</v>
      </c>
      <c r="V33" s="56">
        <f t="shared" si="6"/>
        <v>0</v>
      </c>
      <c r="W33" s="56">
        <f t="shared" si="6"/>
        <v>0</v>
      </c>
      <c r="X33" s="56">
        <f t="shared" si="6"/>
        <v>0</v>
      </c>
      <c r="Y33" s="56">
        <f t="shared" si="6"/>
        <v>0</v>
      </c>
      <c r="Z33" s="56">
        <f t="shared" si="6"/>
        <v>0</v>
      </c>
      <c r="AA33" s="56">
        <f t="shared" si="6"/>
        <v>0</v>
      </c>
      <c r="AB33" s="56">
        <f t="shared" si="6"/>
        <v>0</v>
      </c>
      <c r="AC33" s="56">
        <f t="shared" si="6"/>
        <v>0</v>
      </c>
      <c r="AD33" s="56">
        <f t="shared" si="6"/>
        <v>0</v>
      </c>
      <c r="AE33" s="56">
        <f t="shared" si="6"/>
        <v>0</v>
      </c>
      <c r="AF33" s="56">
        <f t="shared" si="6"/>
        <v>0</v>
      </c>
      <c r="AG33" s="56">
        <f t="shared" si="6"/>
        <v>0</v>
      </c>
      <c r="AH33" s="56"/>
      <c r="AI33" s="56"/>
      <c r="AJ33" s="56"/>
      <c r="AK33" s="35"/>
    </row>
    <row r="34" spans="1:91 16384:16384" x14ac:dyDescent="0.3">
      <c r="B34" s="24"/>
      <c r="C34" s="39"/>
      <c r="D34" s="39"/>
      <c r="E34" s="39"/>
      <c r="F34" s="39"/>
      <c r="G34" s="39"/>
      <c r="H34" s="39"/>
      <c r="I34" s="39"/>
      <c r="J34" s="39"/>
      <c r="K34" s="39"/>
      <c r="L34" s="74" t="s">
        <v>135</v>
      </c>
      <c r="M34" s="56">
        <f t="shared" si="5"/>
        <v>0</v>
      </c>
      <c r="N34" s="56">
        <f t="shared" si="5"/>
        <v>0</v>
      </c>
      <c r="O34" s="56">
        <f t="shared" ref="O34:AG34" si="7">O30/O$32</f>
        <v>0</v>
      </c>
      <c r="P34" s="56">
        <f t="shared" si="7"/>
        <v>0</v>
      </c>
      <c r="Q34" s="56">
        <f t="shared" si="7"/>
        <v>0</v>
      </c>
      <c r="R34" s="56">
        <f t="shared" si="7"/>
        <v>0</v>
      </c>
      <c r="S34" s="56">
        <f t="shared" si="7"/>
        <v>0</v>
      </c>
      <c r="T34" s="56">
        <f t="shared" si="7"/>
        <v>0</v>
      </c>
      <c r="U34" s="56">
        <f t="shared" si="7"/>
        <v>0</v>
      </c>
      <c r="V34" s="56">
        <f t="shared" si="7"/>
        <v>0</v>
      </c>
      <c r="W34" s="56">
        <f t="shared" si="7"/>
        <v>0</v>
      </c>
      <c r="X34" s="56">
        <f t="shared" si="7"/>
        <v>0</v>
      </c>
      <c r="Y34" s="56">
        <f t="shared" si="7"/>
        <v>0</v>
      </c>
      <c r="Z34" s="56">
        <f t="shared" si="7"/>
        <v>0</v>
      </c>
      <c r="AA34" s="56">
        <f t="shared" si="7"/>
        <v>0</v>
      </c>
      <c r="AB34" s="56">
        <f t="shared" si="7"/>
        <v>0</v>
      </c>
      <c r="AC34" s="56">
        <f t="shared" si="7"/>
        <v>0</v>
      </c>
      <c r="AD34" s="56">
        <f t="shared" si="7"/>
        <v>0</v>
      </c>
      <c r="AE34" s="56">
        <f t="shared" si="7"/>
        <v>0</v>
      </c>
      <c r="AF34" s="56">
        <f t="shared" si="7"/>
        <v>0</v>
      </c>
      <c r="AG34" s="56">
        <f t="shared" si="7"/>
        <v>0</v>
      </c>
      <c r="AH34" s="56"/>
      <c r="AI34" s="56"/>
      <c r="AJ34" s="56"/>
      <c r="AK34" s="35"/>
    </row>
    <row r="35" spans="1:91 16384:16384" ht="15" thickBot="1" x14ac:dyDescent="0.35">
      <c r="B35" s="24"/>
      <c r="C35" s="39"/>
      <c r="D35" s="39"/>
      <c r="E35" s="39"/>
      <c r="F35" s="39"/>
      <c r="G35" s="39"/>
      <c r="H35" s="39"/>
      <c r="I35" s="39"/>
      <c r="J35" s="39"/>
      <c r="K35" s="39"/>
      <c r="L35" s="74" t="s">
        <v>136</v>
      </c>
      <c r="M35" s="56">
        <f t="shared" si="5"/>
        <v>1</v>
      </c>
      <c r="N35" s="56">
        <f t="shared" si="5"/>
        <v>1</v>
      </c>
      <c r="O35" s="56">
        <f t="shared" ref="O35:AG35" si="8">O31/O$32</f>
        <v>1</v>
      </c>
      <c r="P35" s="56">
        <f>P31/P$32</f>
        <v>1</v>
      </c>
      <c r="Q35" s="56">
        <f t="shared" si="8"/>
        <v>1</v>
      </c>
      <c r="R35" s="56">
        <f t="shared" si="8"/>
        <v>1</v>
      </c>
      <c r="S35" s="56">
        <f t="shared" si="8"/>
        <v>1</v>
      </c>
      <c r="T35" s="56">
        <f t="shared" si="8"/>
        <v>1</v>
      </c>
      <c r="U35" s="56">
        <f t="shared" si="8"/>
        <v>1</v>
      </c>
      <c r="V35" s="56">
        <f t="shared" si="8"/>
        <v>1</v>
      </c>
      <c r="W35" s="56">
        <f t="shared" si="8"/>
        <v>1</v>
      </c>
      <c r="X35" s="56">
        <f t="shared" si="8"/>
        <v>1</v>
      </c>
      <c r="Y35" s="56">
        <f t="shared" si="8"/>
        <v>1</v>
      </c>
      <c r="Z35" s="56">
        <f t="shared" si="8"/>
        <v>1</v>
      </c>
      <c r="AA35" s="56">
        <f t="shared" si="8"/>
        <v>1</v>
      </c>
      <c r="AB35" s="56">
        <f t="shared" si="8"/>
        <v>1</v>
      </c>
      <c r="AC35" s="56">
        <f t="shared" si="8"/>
        <v>1</v>
      </c>
      <c r="AD35" s="56">
        <f t="shared" si="8"/>
        <v>1</v>
      </c>
      <c r="AE35" s="56">
        <f t="shared" si="8"/>
        <v>1</v>
      </c>
      <c r="AF35" s="56">
        <f t="shared" si="8"/>
        <v>1</v>
      </c>
      <c r="AG35" s="56">
        <f t="shared" si="8"/>
        <v>1</v>
      </c>
      <c r="AH35" s="56"/>
      <c r="AI35" s="56"/>
      <c r="AJ35" s="56"/>
      <c r="AK35" s="35"/>
    </row>
    <row r="36" spans="1:91 16384:16384" x14ac:dyDescent="0.3">
      <c r="B36" s="24"/>
      <c r="C36" s="39"/>
      <c r="D36" s="723" t="s">
        <v>133</v>
      </c>
      <c r="E36" s="724"/>
      <c r="F36" s="724"/>
      <c r="G36" s="724"/>
      <c r="H36" s="724"/>
      <c r="I36" s="724"/>
      <c r="J36" s="724"/>
      <c r="K36" s="724"/>
      <c r="L36" s="724"/>
      <c r="M36" s="725"/>
      <c r="N36" s="56"/>
      <c r="S36" s="66"/>
      <c r="AI36" s="35"/>
      <c r="AJ36" s="35"/>
      <c r="AK36" s="35"/>
    </row>
    <row r="37" spans="1:91 16384:16384" x14ac:dyDescent="0.3">
      <c r="B37" s="24"/>
      <c r="C37" s="39" t="s">
        <v>765</v>
      </c>
      <c r="D37" s="375" t="s">
        <v>766</v>
      </c>
      <c r="E37" s="375" t="s">
        <v>767</v>
      </c>
      <c r="F37" s="375" t="s">
        <v>766</v>
      </c>
      <c r="G37" s="375" t="s">
        <v>767</v>
      </c>
      <c r="H37" s="375" t="s">
        <v>766</v>
      </c>
      <c r="I37" s="375" t="s">
        <v>767</v>
      </c>
      <c r="J37" s="375" t="s">
        <v>766</v>
      </c>
      <c r="K37" s="375" t="s">
        <v>767</v>
      </c>
      <c r="L37" s="375" t="s">
        <v>766</v>
      </c>
      <c r="M37" s="375" t="s">
        <v>767</v>
      </c>
      <c r="R37" s="66" t="s">
        <v>167</v>
      </c>
      <c r="S37" s="25" t="s">
        <v>168</v>
      </c>
      <c r="T37" s="25" t="s">
        <v>169</v>
      </c>
      <c r="U37" s="25" t="s">
        <v>170</v>
      </c>
      <c r="V37" s="25" t="s">
        <v>171</v>
      </c>
      <c r="W37" s="25" t="s">
        <v>172</v>
      </c>
      <c r="X37" s="25" t="s">
        <v>173</v>
      </c>
      <c r="Y37" s="25" t="s">
        <v>174</v>
      </c>
      <c r="Z37" s="25" t="s">
        <v>175</v>
      </c>
      <c r="AA37" s="25" t="s">
        <v>176</v>
      </c>
      <c r="AB37" s="25" t="s">
        <v>177</v>
      </c>
      <c r="AC37" s="25" t="s">
        <v>178</v>
      </c>
      <c r="AH37" s="35"/>
      <c r="AI37" s="35"/>
      <c r="AJ37" s="35"/>
    </row>
    <row r="38" spans="1:91 16384:16384" x14ac:dyDescent="0.3">
      <c r="D38" s="374">
        <f>100%+Indicators!$M$13</f>
        <v>1.25</v>
      </c>
      <c r="E38" s="374">
        <f>100%-Indicators!$M$13</f>
        <v>0.75</v>
      </c>
      <c r="F38" s="374">
        <f>100%+Indicators!$M$16</f>
        <v>1.1000000000000001</v>
      </c>
      <c r="G38" s="374">
        <f>100%-Indicators!$M$16</f>
        <v>0.9</v>
      </c>
      <c r="H38" s="374">
        <f>100%+Indicators!$M$19</f>
        <v>1.1499999999999999</v>
      </c>
      <c r="I38" s="374">
        <f>100%-Indicators!$M$19</f>
        <v>0.85</v>
      </c>
      <c r="J38" s="374">
        <f>100%+Indicators!$M$22</f>
        <v>1.2</v>
      </c>
      <c r="K38" s="374">
        <f>100%-Indicators!$M$22</f>
        <v>0.8</v>
      </c>
      <c r="L38" s="374">
        <f>100%+Indicators!$M$25</f>
        <v>1.25</v>
      </c>
      <c r="M38" s="374">
        <f>100%-Indicators!$M$25</f>
        <v>0.75</v>
      </c>
      <c r="N38" s="728" t="s">
        <v>721</v>
      </c>
      <c r="O38" s="728"/>
      <c r="P38" s="728"/>
      <c r="Q38" s="67"/>
      <c r="R38" s="728" t="str">
        <f>"System Assessment ("&amp;F85&amp;" sites)"</f>
        <v>System Assessment (8 sites)</v>
      </c>
      <c r="S38" s="728"/>
      <c r="T38" s="728"/>
      <c r="U38" s="728"/>
      <c r="V38" s="728"/>
      <c r="W38" s="728"/>
      <c r="X38" s="728"/>
      <c r="Y38" s="728"/>
      <c r="Z38" s="728"/>
      <c r="AA38" s="728"/>
      <c r="AB38" s="728"/>
      <c r="AC38" s="728"/>
      <c r="AD38" s="728"/>
      <c r="BJ38" t="str">
        <f>"Month-to-month and Annual Consistency for "&amp;Indicators!$R$42&amp;" -"&amp;Indicators!$S$42&amp;", by facility"</f>
        <v>Month-to-month and Annual Consistency for Select type -Select indicator, by facility</v>
      </c>
      <c r="BS38" t="str">
        <f>"Distribution of reasons for discrepancy, by indicator"</f>
        <v>Distribution of reasons for discrepancy, by indicator</v>
      </c>
    </row>
    <row r="39" spans="1:91 16384:16384" ht="27" customHeight="1" x14ac:dyDescent="0.3">
      <c r="D39" s="730" t="str">
        <f>"1. "&amp;IF(Indicators!$R13=0,"-",Indicators!$R13)</f>
        <v>1. Select type</v>
      </c>
      <c r="E39" s="730"/>
      <c r="F39" s="730" t="str">
        <f>"2. "&amp;IF(Indicators!$R16=0,"-",Indicators!$R16)</f>
        <v>2. Select type</v>
      </c>
      <c r="G39" s="730"/>
      <c r="H39" s="730" t="str">
        <f>"3. "&amp;IF(Indicators!$R19=0,"-",Indicators!$R19)</f>
        <v>3. Select type</v>
      </c>
      <c r="I39" s="730"/>
      <c r="J39" s="729" t="str">
        <f>"4. "&amp;IF(Indicators!$R22=0,"-",Indicators!$R22)</f>
        <v>4. Malaria_treatment</v>
      </c>
      <c r="K39" s="729"/>
      <c r="L39" s="729" t="str">
        <f>"5. "&amp;IF(Indicators!$R25=0,"-",Indicators!$R25)</f>
        <v>5. Malaria_commodity_availability</v>
      </c>
      <c r="M39" s="729"/>
      <c r="N39" s="319"/>
      <c r="O39" s="319"/>
      <c r="P39" s="733" t="s">
        <v>722</v>
      </c>
      <c r="Q39" s="68"/>
      <c r="R39" s="726" t="str">
        <f>'Health Facility 1'!B112</f>
        <v>Is there a designated person to enter data and compile reports?</v>
      </c>
      <c r="S39" s="726" t="str">
        <f>'Health Facility 1'!B113</f>
        <v>Is there a designated person to review the quality of compiled data prior to submission to the next level?</v>
      </c>
      <c r="T39" s="726" t="str">
        <f>'Health Facility 1'!B114</f>
        <v>Does the health facility have written guidelines on data collection and reporting for malaria?</v>
      </c>
      <c r="U39" s="726" t="str">
        <f>'Health Facility 1'!B115</f>
        <v>Does the health facility have a reserve stock of blank registers or reporting forms?</v>
      </c>
      <c r="V39" s="726" t="str">
        <f>'Health Facility 1'!B116</f>
        <v>Has this health facility experienced any stock out of registers or reporting forms (since last visit)?</v>
      </c>
      <c r="W39" s="726" t="str">
        <f>'Health Facility 1'!B117</f>
        <v>Is a standardized register being used to record information on malaria cases (not improvised forms)?</v>
      </c>
      <c r="X39" s="726" t="str">
        <f>'Health Facility 1'!B118</f>
        <v>Can a patient's malaria diagnosis and treatment history be easily found in the facility records?</v>
      </c>
      <c r="Y39" s="726" t="str">
        <f>'Health Facility 1'!B119</f>
        <v>Are data archives properly maintained with historical patient level (registers) and aggregate (monthly report) results?</v>
      </c>
      <c r="Z39" s="726" t="str">
        <f>'Health Facility 1'!B120</f>
        <v>Does the facility maintain accurate demographic information for the catchment area (that is, a record current population and the number of births and deaths)?</v>
      </c>
      <c r="AA39" s="726" t="str">
        <f>'Health Facility 1'!B121</f>
        <v>Does the facility have established targets to monitor progress towards goals and objectives for malaria prevention and treatment?</v>
      </c>
      <c r="AB39" s="726" t="str">
        <f>'Health Facility 1'!B122</f>
        <v>Does the facility have an up-to-date display (for example, a chart on the wall) of the number of malaria cases diagnosed and treated by reporting period for the year?</v>
      </c>
      <c r="AC39" s="726" t="str">
        <f>'Health Facility 1'!B123</f>
        <v>Is there a chart of disease incidence by month displayed at the facility?</v>
      </c>
      <c r="AD39" s="736" t="str">
        <f>"Percent of all items present - "&amp;R38</f>
        <v>Percent of all items present - System Assessment (8 sites)</v>
      </c>
      <c r="AF39" s="728" t="str">
        <f>Analysis!D39&amp;": "&amp;Analysis!D40</f>
        <v>1. Select type: Select indicator</v>
      </c>
      <c r="AG39" s="728"/>
      <c r="AH39" s="728"/>
      <c r="AI39" s="728"/>
      <c r="AJ39" s="728"/>
      <c r="AK39" s="728"/>
      <c r="AL39" s="728" t="str">
        <f>Analysis!F39&amp;": "&amp;Analysis!F40</f>
        <v>2. Select type: Select indicator</v>
      </c>
      <c r="AM39" s="728"/>
      <c r="AN39" s="728"/>
      <c r="AO39" s="728"/>
      <c r="AP39" s="728"/>
      <c r="AQ39" s="728"/>
      <c r="AR39" s="728" t="str">
        <f>Analysis!H39&amp;": "&amp;Analysis!H40</f>
        <v>3. Select type: Select indicator</v>
      </c>
      <c r="AS39" s="728"/>
      <c r="AT39" s="728"/>
      <c r="AU39" s="728"/>
      <c r="AV39" s="728"/>
      <c r="AW39" s="728"/>
      <c r="AX39" s="728" t="str">
        <f>Analysis!J39&amp;": "&amp;Analysis!J40</f>
        <v>4. Malaria_treatment: 4.1:  Number of children (&lt; 5) with confirmed malaria receiving ACT</v>
      </c>
      <c r="AY39" s="728"/>
      <c r="AZ39" s="728"/>
      <c r="BA39" s="728"/>
      <c r="BB39" s="728"/>
      <c r="BC39" s="728"/>
      <c r="BD39" s="728" t="str">
        <f>Analysis!L39&amp;": "&amp;Analysis!L40</f>
        <v>5. Malaria_commodity_availability: 5.1:  Stock out of ACTs for 7 consecutive days in the past month</v>
      </c>
      <c r="BE39" s="728"/>
      <c r="BF39" s="728"/>
      <c r="BG39" s="728"/>
      <c r="BH39" s="728"/>
      <c r="BI39" s="728"/>
      <c r="BJ39" s="728" t="str">
        <f>"Consistency over time:"&amp;Indicators!$R$42&amp;" -"&amp;Indicators!$S$42&amp;" - "&amp;BR39</f>
        <v>Consistency over time:Select type -Select indicator -  by Month, by Facility</v>
      </c>
      <c r="BK39" s="728"/>
      <c r="BL39" s="728"/>
      <c r="BM39" s="728"/>
      <c r="BN39" s="728"/>
      <c r="BO39" s="728"/>
      <c r="BP39" s="728"/>
      <c r="BQ39" s="728"/>
      <c r="BR39" t="str">
        <f>" by Month, by Facility"</f>
        <v xml:space="preserve"> by Month, by Facility</v>
      </c>
      <c r="BS39" t="s">
        <v>190</v>
      </c>
      <c r="BZ39" t="s">
        <v>189</v>
      </c>
    </row>
    <row r="40" spans="1:91 16384:16384" ht="65.55" customHeight="1" x14ac:dyDescent="0.3">
      <c r="D40" s="729" t="str">
        <f>IF(Indicators!$S13=0,"-",Indicators!$S13)</f>
        <v>Select indicator</v>
      </c>
      <c r="E40" s="729"/>
      <c r="F40" s="729" t="str">
        <f>IF(Indicators!$S16=0,"-",Indicators!$S16)</f>
        <v>Select indicator</v>
      </c>
      <c r="G40" s="729"/>
      <c r="H40" s="729" t="str">
        <f>IF(Indicators!$S19=0,"-",Indicators!$S19)</f>
        <v>Select indicator</v>
      </c>
      <c r="I40" s="729"/>
      <c r="J40" s="729" t="str">
        <f>IF(Indicators!$S22=0,"-",Indicators!$S22)</f>
        <v>4.1:  Number of children (&lt; 5) with confirmed malaria receiving ACT</v>
      </c>
      <c r="K40" s="729"/>
      <c r="L40" s="729" t="str">
        <f>IF(Indicators!$S25=0,"-",Indicators!$S25)</f>
        <v>5.1:  Stock out of ACTs for 7 consecutive days in the past month</v>
      </c>
      <c r="M40" s="729"/>
      <c r="N40" s="320" t="s">
        <v>723</v>
      </c>
      <c r="O40" s="320" t="s">
        <v>724</v>
      </c>
      <c r="P40" s="726"/>
      <c r="Q40" s="68"/>
      <c r="R40" s="726"/>
      <c r="S40" s="726"/>
      <c r="T40" s="726"/>
      <c r="U40" s="726"/>
      <c r="V40" s="726"/>
      <c r="W40" s="726"/>
      <c r="X40" s="726"/>
      <c r="Y40" s="726"/>
      <c r="Z40" s="726"/>
      <c r="AA40" s="726"/>
      <c r="AB40" s="726"/>
      <c r="AC40" s="726"/>
      <c r="AD40" s="736"/>
      <c r="AF40" s="736" t="s">
        <v>182</v>
      </c>
      <c r="AG40" s="736" t="s">
        <v>183</v>
      </c>
      <c r="AH40" s="736" t="s">
        <v>182</v>
      </c>
      <c r="AI40" s="736" t="s">
        <v>183</v>
      </c>
      <c r="AJ40" s="736" t="s">
        <v>182</v>
      </c>
      <c r="AK40" s="736" t="s">
        <v>183</v>
      </c>
      <c r="AL40" s="736" t="s">
        <v>182</v>
      </c>
      <c r="AM40" s="736" t="s">
        <v>183</v>
      </c>
      <c r="AN40" s="736" t="s">
        <v>182</v>
      </c>
      <c r="AO40" s="736" t="s">
        <v>183</v>
      </c>
      <c r="AP40" s="736" t="s">
        <v>182</v>
      </c>
      <c r="AQ40" s="736" t="s">
        <v>183</v>
      </c>
      <c r="AR40" s="736" t="s">
        <v>182</v>
      </c>
      <c r="AS40" s="736" t="s">
        <v>183</v>
      </c>
      <c r="AT40" s="736" t="s">
        <v>182</v>
      </c>
      <c r="AU40" s="736" t="s">
        <v>183</v>
      </c>
      <c r="AV40" s="736" t="s">
        <v>182</v>
      </c>
      <c r="AW40" s="736" t="s">
        <v>183</v>
      </c>
      <c r="AX40" s="736" t="s">
        <v>182</v>
      </c>
      <c r="AY40" s="736" t="s">
        <v>183</v>
      </c>
      <c r="AZ40" s="736" t="s">
        <v>182</v>
      </c>
      <c r="BA40" s="736" t="s">
        <v>183</v>
      </c>
      <c r="BB40" s="736" t="s">
        <v>182</v>
      </c>
      <c r="BC40" s="736" t="s">
        <v>183</v>
      </c>
      <c r="BD40" s="736" t="s">
        <v>182</v>
      </c>
      <c r="BE40" s="736" t="s">
        <v>183</v>
      </c>
      <c r="BF40" s="736" t="s">
        <v>182</v>
      </c>
      <c r="BG40" s="736" t="s">
        <v>183</v>
      </c>
      <c r="BH40" s="736" t="s">
        <v>182</v>
      </c>
      <c r="BI40" s="736" t="s">
        <v>183</v>
      </c>
      <c r="BJ40" s="748" t="str">
        <f>"Month-to-Month Consistency: "&amp;Indicators!$R$42&amp;" -"&amp;Indicators!$S$42</f>
        <v>Month-to-Month Consistency: Select type -Select indicator</v>
      </c>
      <c r="BK40" s="749"/>
      <c r="BL40" s="749"/>
      <c r="BM40" s="749"/>
      <c r="BN40" s="750"/>
      <c r="BO40" s="727" t="str">
        <f>"Consistency over time: "&amp;Indicators!$R$42&amp;" -"&amp;Indicators!$S$42</f>
        <v>Consistency over time: Select type -Select indicator</v>
      </c>
      <c r="BP40" s="727"/>
      <c r="BQ40" s="727"/>
      <c r="BS40" t="s">
        <v>184</v>
      </c>
      <c r="BT40" t="s">
        <v>185</v>
      </c>
      <c r="BU40" t="s">
        <v>179</v>
      </c>
      <c r="BV40" t="s">
        <v>186</v>
      </c>
      <c r="BW40" t="s">
        <v>187</v>
      </c>
      <c r="BX40" t="s">
        <v>188</v>
      </c>
      <c r="CA40" s="130" t="s">
        <v>191</v>
      </c>
      <c r="CB40" s="130" t="s">
        <v>192</v>
      </c>
      <c r="CC40" s="130" t="s">
        <v>193</v>
      </c>
      <c r="CD40" t="s">
        <v>194</v>
      </c>
      <c r="CE40" t="s">
        <v>195</v>
      </c>
      <c r="CF40" t="s">
        <v>181</v>
      </c>
    </row>
    <row r="41" spans="1:91 16384:16384" ht="60.6" customHeight="1" x14ac:dyDescent="0.3">
      <c r="D41" s="50" t="s">
        <v>126</v>
      </c>
      <c r="E41" s="50" t="s">
        <v>127</v>
      </c>
      <c r="F41" s="50" t="s">
        <v>126</v>
      </c>
      <c r="G41" s="50" t="s">
        <v>127</v>
      </c>
      <c r="H41" s="50" t="s">
        <v>126</v>
      </c>
      <c r="I41" s="50" t="s">
        <v>127</v>
      </c>
      <c r="J41" s="50" t="s">
        <v>126</v>
      </c>
      <c r="K41" s="50" t="s">
        <v>127</v>
      </c>
      <c r="L41" s="50" t="s">
        <v>126</v>
      </c>
      <c r="M41" s="50" t="s">
        <v>127</v>
      </c>
      <c r="N41" s="308" t="str">
        <f>"A — "&amp;Indicators!R31&amp;" : "&amp;Indicators!S31&amp;"
 (quality target = "&amp;(TEXT(100%-Indicators!$V$31,"0%"))&amp;")"</f>
        <v>A — Malaria case register : Laboratory register
 (quality target = 90%)</v>
      </c>
      <c r="O41" s="308" t="str">
        <f>"B — "&amp;Indicators!R34&amp;" : "&amp;Indicators!S34&amp;" 
(quality target = "&amp;TEXT(100%-Indicators!$V$34,"0%")&amp;")"</f>
        <v>B — Malaria case register : Pharmacy dispensation log 
(quality target = 90%)</v>
      </c>
      <c r="P41" s="308" t="str">
        <f>"C — "&amp;Indicators!R37&amp;" : "&amp;Indicators!S37&amp;"
 (quality target:  &gt;="&amp;TEXT(100%-Indicators!$V$38,"0%")&amp;", &lt;="&amp;TEXT(100%+Indicators!$V$38,"0%")&amp;")"</f>
        <v>C — Malaria case register : ACT stock management log
 (quality target:  &gt;=90%, &lt;=110%)</v>
      </c>
      <c r="Q41" s="68"/>
      <c r="R41" s="727"/>
      <c r="S41" s="727"/>
      <c r="T41" s="727"/>
      <c r="U41" s="727"/>
      <c r="V41" s="727"/>
      <c r="W41" s="727"/>
      <c r="X41" s="727"/>
      <c r="Y41" s="727"/>
      <c r="Z41" s="727"/>
      <c r="AA41" s="727"/>
      <c r="AB41" s="727"/>
      <c r="AC41" s="727"/>
      <c r="AD41" s="736"/>
      <c r="AF41" s="736"/>
      <c r="AG41" s="736"/>
      <c r="AH41" s="736"/>
      <c r="AI41" s="736"/>
      <c r="AJ41" s="736"/>
      <c r="AK41" s="736"/>
      <c r="AL41" s="736"/>
      <c r="AM41" s="736"/>
      <c r="AN41" s="736"/>
      <c r="AO41" s="736"/>
      <c r="AP41" s="736"/>
      <c r="AQ41" s="736"/>
      <c r="AR41" s="736"/>
      <c r="AS41" s="736"/>
      <c r="AT41" s="736"/>
      <c r="AU41" s="736"/>
      <c r="AV41" s="736"/>
      <c r="AW41" s="736"/>
      <c r="AX41" s="736"/>
      <c r="AY41" s="736"/>
      <c r="AZ41" s="736"/>
      <c r="BA41" s="736"/>
      <c r="BB41" s="736"/>
      <c r="BC41" s="736"/>
      <c r="BD41" s="736"/>
      <c r="BE41" s="736"/>
      <c r="BF41" s="736"/>
      <c r="BG41" s="736"/>
      <c r="BH41" s="736"/>
      <c r="BI41" s="736"/>
      <c r="BJ41" s="128" t="str">
        <f>'Health Facility 1'!$F$106</f>
        <v>-</v>
      </c>
      <c r="BK41" s="128" t="str">
        <f>'Health Facility 1'!$G$106</f>
        <v>-</v>
      </c>
      <c r="BL41" s="128" t="str">
        <f>'Health Facility 1'!$H$106</f>
        <v>-</v>
      </c>
      <c r="BM41" s="128" t="str">
        <f>'Health Facility 1'!$I$106</f>
        <v>-</v>
      </c>
      <c r="BN41" s="306" t="s">
        <v>716</v>
      </c>
      <c r="BO41" s="306" t="s">
        <v>705</v>
      </c>
      <c r="BP41" s="307" t="s">
        <v>714</v>
      </c>
      <c r="BQ41" s="307" t="s">
        <v>715</v>
      </c>
      <c r="BR41" s="51">
        <v>1.1000000000000001</v>
      </c>
      <c r="BS41" s="26">
        <f>SUM('Health Facility 1'!BA12,'Health Facility 2'!BA12,'Health Facility 3'!BA12,'Health Facility 4'!BA12,'Health Facility 5'!BA12,'Health Facility 6'!BA12,'Health Facility 7'!BA12,'Health Facility 8'!BA12,'Health Facility 9'!BA12,'Health Facility 10'!BA12,'Health Facility 11'!BA12,'Health Facility 12'!BA12,'Health Facility 13'!BA12,'Health Facility 14'!BA12,'Health Facility 15'!BA12,'Health Facility 16'!BA12,'Health Facility 17'!BA12,'Health Facility 18'!BA12,'Health Facility 19'!BA12,'Health Facility 20'!BA12,'Health Facility 21'!BA12,'Health Facility 22'!BA12,'Health Facility 23'!BA12,'Health Facility 24'!BA12)</f>
        <v>1</v>
      </c>
      <c r="BT41" s="27">
        <f>SUM('Health Facility 1'!BB12,'Health Facility 2'!BB12,'Health Facility 3'!BB12,'Health Facility 4'!BB12,'Health Facility 5'!BB12,'Health Facility 6'!BB12,'Health Facility 7'!BB12,'Health Facility 8'!BB12,'Health Facility 9'!BB12,'Health Facility 10'!BB12,'Health Facility 11'!BB12,'Health Facility 12'!BB12,'Health Facility 13'!BB12,'Health Facility 14'!BB12,'Health Facility 15'!BB12,'Health Facility 16'!BB12,'Health Facility 17'!BB12,'Health Facility 18'!BB12,'Health Facility 19'!BB12,'Health Facility 20'!BB12,'Health Facility 21'!BB12,'Health Facility 22'!BB12,'Health Facility 23'!BB12,'Health Facility 24'!BB12)</f>
        <v>0</v>
      </c>
      <c r="BU41" s="27">
        <f>SUM('Health Facility 1'!BC12,'Health Facility 2'!BC12,'Health Facility 3'!BC12,'Health Facility 4'!BC12,'Health Facility 5'!BC12,'Health Facility 6'!BC12,'Health Facility 7'!BC12,'Health Facility 8'!BC12,'Health Facility 9'!BC12,'Health Facility 10'!BC12,'Health Facility 11'!BC12,'Health Facility 12'!BC12,'Health Facility 13'!BC12,'Health Facility 14'!BC12,'Health Facility 15'!BC12,'Health Facility 16'!BC12,'Health Facility 17'!BC12,'Health Facility 18'!BC12,'Health Facility 19'!BC12,'Health Facility 20'!BC12,'Health Facility 21'!BC12,'Health Facility 22'!BC12,'Health Facility 23'!BC12,'Health Facility 24'!BC12)</f>
        <v>0</v>
      </c>
      <c r="BV41" s="27">
        <f>SUM('Health Facility 1'!BD12,'Health Facility 2'!BD12,'Health Facility 3'!BD12,'Health Facility 4'!BD12,'Health Facility 5'!BD12,'Health Facility 6'!BD12,'Health Facility 7'!BD12,'Health Facility 8'!BD12,'Health Facility 9'!BD12,'Health Facility 10'!BD12,'Health Facility 11'!BD12,'Health Facility 12'!BD12,'Health Facility 13'!BD12,'Health Facility 14'!BD12,'Health Facility 15'!BD12,'Health Facility 16'!BD12,'Health Facility 17'!BD12,'Health Facility 18'!BD12,'Health Facility 19'!BD12,'Health Facility 20'!BD12,'Health Facility 21'!BD12,'Health Facility 22'!BD12,'Health Facility 23'!BD12,'Health Facility 24'!BD12)</f>
        <v>0</v>
      </c>
      <c r="BW41" s="27">
        <f>SUM('Health Facility 1'!BE12,'Health Facility 2'!BE12,'Health Facility 3'!BE12,'Health Facility 4'!BE12,'Health Facility 5'!BE12,'Health Facility 6'!BE12,'Health Facility 7'!BE12,'Health Facility 8'!BE12,'Health Facility 9'!BE12,'Health Facility 10'!BE12,'Health Facility 11'!BE12,'Health Facility 12'!BE12,'Health Facility 13'!BE12,'Health Facility 14'!BE12,'Health Facility 15'!BE12,'Health Facility 16'!BE12,'Health Facility 17'!BE12,'Health Facility 18'!BE12,'Health Facility 19'!BE12,'Health Facility 20'!BE12,'Health Facility 21'!BE12,'Health Facility 22'!BE12,'Health Facility 23'!BE12,'Health Facility 24'!BE12)</f>
        <v>0</v>
      </c>
      <c r="BX41" s="132">
        <f>SUM('Health Facility 1'!BF12,'Health Facility 2'!BF12,'Health Facility 3'!BF12,'Health Facility 4'!BF12,'Health Facility 5'!BF12,'Health Facility 6'!BF12,'Health Facility 7'!BF12,'Health Facility 8'!BF12,'Health Facility 9'!BF12,'Health Facility 10'!BF12,'Health Facility 11'!BF12,'Health Facility 12'!BF12,'Health Facility 13'!BF12,'Health Facility 14'!BF12,'Health Facility 15'!BF12,'Health Facility 16'!BF12,'Health Facility 17'!BF12,'Health Facility 18'!BF12,'Health Facility 19'!BF12,'Health Facility 20'!BF12,'Health Facility 21'!BF12,'Health Facility 22'!BF12,'Health Facility 23'!BF12,'Health Facility 24'!BF12)</f>
        <v>0</v>
      </c>
      <c r="BZ41" t="str">
        <f>D40</f>
        <v>Select indicator</v>
      </c>
      <c r="CA41" s="26">
        <f t="shared" ref="CA41:CF41" si="9">SUM(BS41:BS43)</f>
        <v>1</v>
      </c>
      <c r="CB41" s="27">
        <f t="shared" si="9"/>
        <v>1</v>
      </c>
      <c r="CC41" s="27">
        <f t="shared" si="9"/>
        <v>1</v>
      </c>
      <c r="CD41" s="27">
        <f t="shared" si="9"/>
        <v>0</v>
      </c>
      <c r="CE41" s="27">
        <f t="shared" si="9"/>
        <v>0</v>
      </c>
      <c r="CF41" s="132">
        <f t="shared" si="9"/>
        <v>0</v>
      </c>
    </row>
    <row r="42" spans="1:91 16384:16384" ht="27.6" x14ac:dyDescent="0.3">
      <c r="A42">
        <v>1</v>
      </c>
      <c r="B42" t="str">
        <f>IF('Facility Information'!$D$14=0,"-",'Facility Information'!$D$14)</f>
        <v>-</v>
      </c>
      <c r="D42" s="107" t="str">
        <f>IF('Health Facility 1'!$J$37=0,"-",'Health Facility 1'!$J$37)</f>
        <v>-</v>
      </c>
      <c r="E42" s="87" t="str">
        <f>IF('Health Facility 1'!$J$38=0,"-",'Health Facility 1'!$J$38)</f>
        <v>-</v>
      </c>
      <c r="F42" s="87" t="str">
        <f>IF('Health Facility 1'!$J$46=0,"-",'Health Facility 1'!$J$46)</f>
        <v>-</v>
      </c>
      <c r="G42" s="87" t="str">
        <f>IF('Health Facility 1'!$J$47=0,"-",'Health Facility 1'!$J$47)</f>
        <v>-</v>
      </c>
      <c r="H42" s="87" t="str">
        <f>IF('Health Facility 1'!$J$55=0,"-",'Health Facility 1'!$J$55)</f>
        <v>-</v>
      </c>
      <c r="I42" s="87" t="str">
        <f>IF('Health Facility 1'!$J$56=0,"-",'Health Facility 1'!$J$56)</f>
        <v>-</v>
      </c>
      <c r="J42" s="87">
        <f>IF('Health Facility 1'!$J$64=0,"-",'Health Facility 1'!$J$64)</f>
        <v>0.93179469109701663</v>
      </c>
      <c r="K42" s="87">
        <f>IF('Health Facility 1'!$J$65=0,"-",'Health Facility 1'!$J$65)</f>
        <v>0.87230188097440642</v>
      </c>
      <c r="L42" s="87">
        <f>IF('Health Facility 1'!$J$73=0,"-",'Health Facility 1'!$J$73)</f>
        <v>0.91662376662376666</v>
      </c>
      <c r="M42" s="87">
        <f>IF('Health Facility 1'!$J$74=0,"-",'Health Facility 1'!$J$74)</f>
        <v>0.84608636977058038</v>
      </c>
      <c r="N42" s="52" t="str">
        <f>IF('Health Facility 1'!$J$84=0,"-",'Health Facility 1'!$J$84)</f>
        <v>-</v>
      </c>
      <c r="O42" s="53" t="str">
        <f>IF('Health Facility 1'!$J$89=0,"-",'Health Facility 1'!$J$89)</f>
        <v>-</v>
      </c>
      <c r="P42" s="53" t="str">
        <f>IF('Health Facility 1'!$J$95=0,"-",'Health Facility 1'!$J$95)</f>
        <v>-</v>
      </c>
      <c r="Q42" s="69"/>
      <c r="R42" s="54" t="str">
        <f>IF('Health Facility 1'!$J$112=0,"-",'Health Facility 1'!$J$112)</f>
        <v>-</v>
      </c>
      <c r="S42" s="25" t="str">
        <f>IF('Health Facility 1'!$J$113=0,"-",'Health Facility 1'!$J$113)</f>
        <v>-</v>
      </c>
      <c r="T42" s="25" t="str">
        <f>IF('Health Facility 1'!$J$114=0,"-",'Health Facility 1'!$J$114)</f>
        <v>-</v>
      </c>
      <c r="U42" s="25" t="str">
        <f>IF('Health Facility 1'!$J$115=0,"-",'Health Facility 1'!$J$115)</f>
        <v>-</v>
      </c>
      <c r="V42" s="25" t="str">
        <f>IF('Health Facility 1'!$J$116=0,"-",'Health Facility 1'!$J$116)</f>
        <v>-</v>
      </c>
      <c r="W42" s="25" t="str">
        <f>IF('Health Facility 1'!$J$117=0,"-",'Health Facility 1'!$J$117)</f>
        <v>-</v>
      </c>
      <c r="X42" s="25" t="str">
        <f>IF('Health Facility 1'!$J$118=0,"-",'Health Facility 1'!$J$118)</f>
        <v>-</v>
      </c>
      <c r="Y42" s="25" t="str">
        <f>IF('Health Facility 1'!$J$119=0,"-",'Health Facility 1'!$J$119)</f>
        <v>-</v>
      </c>
      <c r="Z42" s="25" t="str">
        <f>IF('Health Facility 1'!$J$120=0,"-",'Health Facility 1'!$J$120)</f>
        <v>-</v>
      </c>
      <c r="AA42" s="25" t="str">
        <f>IF('Health Facility 1'!$J$121=0,"-",'Health Facility 1'!$J$121)</f>
        <v>-</v>
      </c>
      <c r="AB42" s="25" t="str">
        <f>IF('Health Facility 1'!$J$122=0,"-",'Health Facility 1'!$J$122)</f>
        <v>-</v>
      </c>
      <c r="AC42" s="25" t="str">
        <f>IF('Health Facility 1'!$J$123=0,"-",'Health Facility 1'!$J$123)</f>
        <v>-</v>
      </c>
      <c r="AD42" s="109" t="e">
        <f>COUNTIF(R42:AC42,"Yes")/(COUNTIF(R42:AC42,"Yes")+COUNTIF(R42:AC42,"No")+COUNTIF(R42:AC42,"=0"))</f>
        <v>#DIV/0!</v>
      </c>
      <c r="AF42" s="128" t="str">
        <f>IF('Health Facility 1'!$G$39=0," ",'Health Facility 1'!$G$39)</f>
        <v xml:space="preserve"> </v>
      </c>
      <c r="AG42" s="128" t="str">
        <f>IF('Health Facility 1'!$G$40=0,"-",'Health Facility 1'!$G$40)</f>
        <v>-</v>
      </c>
      <c r="AH42" s="128" t="str">
        <f>IF('Health Facility 1'!$H$39=0,"-",'Health Facility 1'!$H$39)</f>
        <v>-</v>
      </c>
      <c r="AI42" s="128" t="str">
        <f>IF('Health Facility 1'!$H$40=0,"-",'Health Facility 1'!$H$40)</f>
        <v>-</v>
      </c>
      <c r="AJ42" s="128" t="str">
        <f>IF('Health Facility 1'!$I$39=0,"-",'Health Facility 1'!$I$39)</f>
        <v>-</v>
      </c>
      <c r="AK42" s="128" t="str">
        <f>IF('Health Facility 1'!$I$40=0,"-",'Health Facility 1'!$I$40)</f>
        <v>-</v>
      </c>
      <c r="AL42" s="128" t="str">
        <f>IF('Health Facility 1'!$G$48=0,"-",'Health Facility 1'!$G$48)</f>
        <v>-</v>
      </c>
      <c r="AM42" s="128" t="str">
        <f>IF('Health Facility 1'!$G$49=0,"-",'Health Facility 1'!$G$49)</f>
        <v>-</v>
      </c>
      <c r="AN42" s="128" t="str">
        <f>IF('Health Facility 1'!$H$48=0,"-",'Health Facility 1'!$H$48)</f>
        <v>-</v>
      </c>
      <c r="AO42" s="128" t="str">
        <f>IF('Health Facility 1'!$H$49=0,"-",'Health Facility 1'!$H$49)</f>
        <v>-</v>
      </c>
      <c r="AP42" s="128" t="str">
        <f>IF('Health Facility 1'!$I$48=0,"-",'Health Facility 1'!$I$48)</f>
        <v>-</v>
      </c>
      <c r="AQ42" s="128" t="str">
        <f>IF('Health Facility 1'!$I$49=0,"-",'Health Facility 1'!$I$49)</f>
        <v>-</v>
      </c>
      <c r="AR42" s="128" t="str">
        <f>IF('Health Facility 1'!$G$57=0,"-",'Health Facility 1'!$G$57)</f>
        <v>-</v>
      </c>
      <c r="AS42" s="128" t="str">
        <f>IF('Health Facility 1'!$G$58=0,"-",'Health Facility 1'!$G$58)</f>
        <v>-</v>
      </c>
      <c r="AT42" s="128" t="str">
        <f>IF('Health Facility 1'!$H$57=0,"-",'Health Facility 1'!$H$57)</f>
        <v>-</v>
      </c>
      <c r="AU42" s="128" t="str">
        <f>IF('Health Facility 1'!$H$58=0,"-",'Health Facility 1'!$H$58)</f>
        <v>-</v>
      </c>
      <c r="AV42" s="128" t="str">
        <f>IF('Health Facility 1'!$I$57=0,"-",'Health Facility 1'!$I$57)</f>
        <v>-</v>
      </c>
      <c r="AW42" s="128" t="str">
        <f>IF('Health Facility 1'!$I$58=0,"-",'Health Facility 1'!$I$58)</f>
        <v>-</v>
      </c>
      <c r="AX42" s="128" t="str">
        <f>IF('Health Facility 1'!$G$66=0,"-",'Health Facility 1'!$G$66)</f>
        <v>A</v>
      </c>
      <c r="AY42" s="128" t="str">
        <f>IF('Health Facility 1'!$G$67=0,"-",'Health Facility 1'!$G$67)</f>
        <v>-</v>
      </c>
      <c r="AZ42" s="128" t="str">
        <f>IF('Health Facility 1'!$H$66=0,"-",'Health Facility 1'!$H$66)</f>
        <v>A</v>
      </c>
      <c r="BA42" s="128" t="str">
        <f>IF('Health Facility 1'!$H$67=0,"-",'Health Facility 1'!$H$67)</f>
        <v>-</v>
      </c>
      <c r="BB42" s="128" t="str">
        <f>IF('Health Facility 1'!$I$66=0,"-",'Health Facility 1'!$I$66)</f>
        <v>A</v>
      </c>
      <c r="BC42" s="128" t="str">
        <f>IF('Health Facility 1'!$I$67=0,"-",'Health Facility 1'!$I$67)</f>
        <v>-</v>
      </c>
      <c r="BD42" s="128" t="str">
        <f>IF('Health Facility 1'!$G$75=0,"-",'Health Facility 1'!$G$75)</f>
        <v>B</v>
      </c>
      <c r="BE42" s="128" t="str">
        <f>IF('Health Facility 1'!$G$76=0,"-",'Health Facility 1'!$G$76)</f>
        <v>-</v>
      </c>
      <c r="BF42" s="128" t="str">
        <f>IF('Health Facility 1'!$H$75=0,"-",'Health Facility 1'!$H$75)</f>
        <v>C</v>
      </c>
      <c r="BG42" s="128" t="str">
        <f>IF('Health Facility 1'!$H$76=0,"-",'Health Facility 1'!$H$76)</f>
        <v>-</v>
      </c>
      <c r="BH42" s="128" t="str">
        <f>IF('Health Facility 1'!$I$75=0,"-",'Health Facility 1'!$I$75)</f>
        <v>B</v>
      </c>
      <c r="BI42" s="128" t="str">
        <f>IF('Health Facility 1'!$I$76=0,"-",'Health Facility 1'!$I$76)</f>
        <v>-</v>
      </c>
      <c r="BJ42" s="128" t="str">
        <f>IF('Health Facility 1'!$AN$27=0,"-",'Health Facility 1'!$AN$27)</f>
        <v>-</v>
      </c>
      <c r="BK42" s="128" t="str">
        <f>IF('Health Facility 1'!$AO$27=0,"-",'Health Facility 1'!$AO$27)</f>
        <v>-</v>
      </c>
      <c r="BL42" s="128" t="str">
        <f>IF('Health Facility 1'!$AP$27=0,"-",'Health Facility 1'!$AP$27)</f>
        <v>-</v>
      </c>
      <c r="BM42" s="128" t="str">
        <f>IF('Health Facility 1'!$AQ$27=0,"-",'Health Facility 1'!$AQ$27)</f>
        <v>-</v>
      </c>
      <c r="BN42" s="128" t="str">
        <f>IF('Health Facility 1'!$J$107=0,"-",'Health Facility 1'!$J$107)</f>
        <v>-</v>
      </c>
      <c r="BO42" s="128" t="str">
        <f>IF('Health Facility 1'!$J$101=0,"-",'Health Facility 1'!$J$101)</f>
        <v>-</v>
      </c>
      <c r="BP42" s="128" t="str">
        <f>IF('Health Facility 1'!$J$102=0,"-",'Health Facility 1'!$J$102)</f>
        <v>-</v>
      </c>
      <c r="BQ42" s="128" t="str">
        <f>IF('Health Facility 1'!$J$103=0,"-",'Health Facility 1'!$J$103)</f>
        <v>-</v>
      </c>
      <c r="BR42" s="51">
        <v>1.2</v>
      </c>
      <c r="BS42" s="28">
        <f>SUM('Health Facility 1'!BA13,'Health Facility 2'!BA13,'Health Facility 3'!BA13,'Health Facility 4'!BA13,'Health Facility 5'!BA13,'Health Facility 6'!BA13,'Health Facility 7'!BA13,'Health Facility 8'!BA13,'Health Facility 9'!BA13,'Health Facility 10'!BA13,'Health Facility 11'!BA13,'Health Facility 12'!BA13,'Health Facility 13'!BA13,'Health Facility 14'!BA13,'Health Facility 15'!BA13,'Health Facility 16'!BA13,'Health Facility 17'!BA13,'Health Facility 18'!BA13,'Health Facility 19'!BA13,'Health Facility 20'!BA13,'Health Facility 21'!BA13,'Health Facility 22'!BA13,'Health Facility 23'!BA13,'Health Facility 24'!BA13)</f>
        <v>0</v>
      </c>
      <c r="BT42" s="29">
        <f>SUM('Health Facility 1'!BB13,'Health Facility 2'!BB13,'Health Facility 3'!BB13,'Health Facility 4'!BB13,'Health Facility 5'!BB13,'Health Facility 6'!BB13,'Health Facility 7'!BB13,'Health Facility 8'!BB13,'Health Facility 9'!BB13,'Health Facility 10'!BB13,'Health Facility 11'!BB13,'Health Facility 12'!BB13,'Health Facility 13'!BB13,'Health Facility 14'!BB13,'Health Facility 15'!BB13,'Health Facility 16'!BB13,'Health Facility 17'!BB13,'Health Facility 18'!BB13,'Health Facility 19'!BB13,'Health Facility 20'!BB13,'Health Facility 21'!BB13,'Health Facility 22'!BB13,'Health Facility 23'!BB13,'Health Facility 24'!BB13)</f>
        <v>1</v>
      </c>
      <c r="BU42" s="29">
        <f>SUM('Health Facility 1'!BC13,'Health Facility 2'!BC13,'Health Facility 3'!BC13,'Health Facility 4'!BC13,'Health Facility 5'!BC13,'Health Facility 6'!BC13,'Health Facility 7'!BC13,'Health Facility 8'!BC13,'Health Facility 9'!BC13,'Health Facility 10'!BC13,'Health Facility 11'!BC13,'Health Facility 12'!BC13,'Health Facility 13'!BC13,'Health Facility 14'!BC13,'Health Facility 15'!BC13,'Health Facility 16'!BC13,'Health Facility 17'!BC13,'Health Facility 18'!BC13,'Health Facility 19'!BC13,'Health Facility 20'!BC13,'Health Facility 21'!BC13,'Health Facility 22'!BC13,'Health Facility 23'!BC13,'Health Facility 24'!BC13)</f>
        <v>0</v>
      </c>
      <c r="BV42" s="29">
        <f>SUM('Health Facility 1'!BD13,'Health Facility 2'!BD13,'Health Facility 3'!BD13,'Health Facility 4'!BD13,'Health Facility 5'!BD13,'Health Facility 6'!BD13,'Health Facility 7'!BD13,'Health Facility 8'!BD13,'Health Facility 9'!BD13,'Health Facility 10'!BD13,'Health Facility 11'!BD13,'Health Facility 12'!BD13,'Health Facility 13'!BD13,'Health Facility 14'!BD13,'Health Facility 15'!BD13,'Health Facility 16'!BD13,'Health Facility 17'!BD13,'Health Facility 18'!BD13,'Health Facility 19'!BD13,'Health Facility 20'!BD13,'Health Facility 21'!BD13,'Health Facility 22'!BD13,'Health Facility 23'!BD13,'Health Facility 24'!BD13)</f>
        <v>0</v>
      </c>
      <c r="BW42" s="29">
        <f>SUM('Health Facility 1'!BE13,'Health Facility 2'!BE13,'Health Facility 3'!BE13,'Health Facility 4'!BE13,'Health Facility 5'!BE13,'Health Facility 6'!BE13,'Health Facility 7'!BE13,'Health Facility 8'!BE13,'Health Facility 9'!BE13,'Health Facility 10'!BE13,'Health Facility 11'!BE13,'Health Facility 12'!BE13,'Health Facility 13'!BE13,'Health Facility 14'!BE13,'Health Facility 15'!BE13,'Health Facility 16'!BE13,'Health Facility 17'!BE13,'Health Facility 18'!BE13,'Health Facility 19'!BE13,'Health Facility 20'!BE13,'Health Facility 21'!BE13,'Health Facility 22'!BE13,'Health Facility 23'!BE13,'Health Facility 24'!BE13)</f>
        <v>0</v>
      </c>
      <c r="BX42" s="30">
        <f>SUM('Health Facility 1'!BF13,'Health Facility 2'!BF13,'Health Facility 3'!BF13,'Health Facility 4'!BF13,'Health Facility 5'!BF13,'Health Facility 6'!BF13,'Health Facility 7'!BF13,'Health Facility 8'!BF13,'Health Facility 9'!BF13,'Health Facility 10'!BF13,'Health Facility 11'!BF13,'Health Facility 12'!BF13,'Health Facility 13'!BF13,'Health Facility 14'!BF13,'Health Facility 15'!BF13,'Health Facility 16'!BF13,'Health Facility 17'!BF13,'Health Facility 18'!BF13,'Health Facility 19'!BF13,'Health Facility 20'!BF13,'Health Facility 21'!BF13,'Health Facility 22'!BF13,'Health Facility 23'!BF13,'Health Facility 24'!BF13)</f>
        <v>0</v>
      </c>
      <c r="BY42" s="131"/>
      <c r="BZ42" s="131" t="str">
        <f>F40</f>
        <v>Select indicator</v>
      </c>
      <c r="CA42" s="133">
        <f>SUM(BS44:BS46)</f>
        <v>1</v>
      </c>
      <c r="CB42" s="131">
        <f t="shared" ref="CB42:CF42" si="10">SUM(BT44:BT46)</f>
        <v>0</v>
      </c>
      <c r="CC42" s="131">
        <f t="shared" si="10"/>
        <v>1</v>
      </c>
      <c r="CD42" s="131">
        <f t="shared" si="10"/>
        <v>1</v>
      </c>
      <c r="CE42" s="131">
        <f t="shared" si="10"/>
        <v>0</v>
      </c>
      <c r="CF42" s="134">
        <f t="shared" si="10"/>
        <v>0</v>
      </c>
      <c r="CG42" s="130"/>
      <c r="CH42" s="130"/>
      <c r="CI42" s="130"/>
      <c r="CJ42" s="130"/>
      <c r="CK42" s="130"/>
      <c r="CL42" s="130"/>
      <c r="CM42" s="130"/>
      <c r="XFD42" s="131"/>
    </row>
    <row r="43" spans="1:91 16384:16384" x14ac:dyDescent="0.3">
      <c r="A43">
        <v>2</v>
      </c>
      <c r="B43" t="str">
        <f>IF('Facility Information'!$D$15=0,"-",'Facility Information'!$D$15)</f>
        <v>-</v>
      </c>
      <c r="D43" s="107" t="str">
        <f>IF('Health Facility 2'!$J$37=0,"-",'Health Facility 2'!$J$37)</f>
        <v>-</v>
      </c>
      <c r="E43" s="87" t="str">
        <f>IF('Health Facility 2'!$J$38=0,"-",'Health Facility 2'!$J$38)</f>
        <v>-</v>
      </c>
      <c r="F43" s="87" t="str">
        <f>IF('Health Facility 2'!$J$46=0,"-",'Health Facility 2'!$J$46)</f>
        <v>-</v>
      </c>
      <c r="G43" s="87" t="str">
        <f>IF('Health Facility 2'!$J$47=0,"-",'Health Facility 2'!$J$47)</f>
        <v>-</v>
      </c>
      <c r="H43" s="87" t="str">
        <f>IF('Health Facility 2'!$J$55=0,"-",'Health Facility 2'!$J$55)</f>
        <v>-</v>
      </c>
      <c r="I43" s="87" t="str">
        <f>IF('Health Facility 2'!$J$56=0,"-",'Health Facility 2'!$J$56)</f>
        <v>-</v>
      </c>
      <c r="J43" s="87">
        <f>IF('Health Facility 2'!$J$64=0,"-",'Health Facility 2'!$J$64)</f>
        <v>0.94534231200897867</v>
      </c>
      <c r="K43" s="87">
        <f>IF('Health Facility 2'!$J$65=0,"-",'Health Facility 2'!$J$65)</f>
        <v>0.97192749778956677</v>
      </c>
      <c r="L43" s="87">
        <f>IF('Health Facility 2'!$J$73=0,"-",'Health Facility 2'!$J$73)</f>
        <v>0.92911674888419071</v>
      </c>
      <c r="M43" s="87">
        <f>IF('Health Facility 2'!$J$74=0,"-",'Health Facility 2'!$J$74)</f>
        <v>0.96051103368176538</v>
      </c>
      <c r="N43" s="107" t="str">
        <f>IF('Health Facility 2'!$J$84=0,"-",'Health Facility 2'!$J$84)</f>
        <v>-</v>
      </c>
      <c r="O43" s="53" t="str">
        <f>IF('Health Facility 2'!$J$89=0,"-",'Health Facility 2'!$J$89)</f>
        <v>-</v>
      </c>
      <c r="P43" s="53" t="str">
        <f>IF('Health Facility 2'!$J$95=0,"-",'Health Facility 2'!$J$95)</f>
        <v>-</v>
      </c>
      <c r="Q43" s="69"/>
      <c r="R43" s="54" t="str">
        <f>IF('Health Facility 2'!$J$112=0,"-",'Health Facility 2'!$J$112)</f>
        <v>-</v>
      </c>
      <c r="S43" s="25" t="str">
        <f>IF('Health Facility 2'!$J$113=0,"-",'Health Facility 2'!$J$113)</f>
        <v>-</v>
      </c>
      <c r="T43" s="25" t="str">
        <f>IF('Health Facility 2'!$J$114=0,"-",'Health Facility 2'!$J$114)</f>
        <v>-</v>
      </c>
      <c r="U43" s="25" t="str">
        <f>IF('Health Facility 2'!$J$115=0,"-",'Health Facility 2'!$J$115)</f>
        <v>-</v>
      </c>
      <c r="V43" s="25" t="str">
        <f>IF('Health Facility 2'!$J$116=0,"-",'Health Facility 2'!$J$116)</f>
        <v>-</v>
      </c>
      <c r="W43" s="25" t="str">
        <f>IF('Health Facility 2'!$J$117=0,"-",'Health Facility 2'!$J$117)</f>
        <v>-</v>
      </c>
      <c r="X43" s="25" t="str">
        <f>IF('Health Facility 2'!$J$118=0,"-",'Health Facility 2'!$J$118)</f>
        <v>-</v>
      </c>
      <c r="Y43" s="25" t="str">
        <f>IF('Health Facility 2'!$J$119=0,"-",'Health Facility 2'!$J$119)</f>
        <v>-</v>
      </c>
      <c r="Z43" s="25" t="str">
        <f>IF('Health Facility 2'!$J$120=0,"-",'Health Facility 2'!$J$120)</f>
        <v>-</v>
      </c>
      <c r="AA43" s="25" t="str">
        <f>IF('Health Facility 2'!$J$121=0,"-",'Health Facility 2'!$J$121)</f>
        <v>-</v>
      </c>
      <c r="AB43" s="25" t="str">
        <f>IF('Health Facility 2'!$J$122=0,"-",'Health Facility 2'!$J$122)</f>
        <v>-</v>
      </c>
      <c r="AC43" s="25" t="str">
        <f>IF('Health Facility 2'!$J$123=0,"-",'Health Facility 2'!$J$123)</f>
        <v>-</v>
      </c>
      <c r="AD43" s="109" t="e">
        <f t="shared" ref="AD43:AD65" si="11">COUNTIF(R43:AC43,"Yes")/(COUNTIF(R43:AC43,"Yes")+COUNTIF(R43:AC43,"No")+COUNTIF(R43:AC43,"=0"))</f>
        <v>#DIV/0!</v>
      </c>
      <c r="AF43" s="128" t="str">
        <f>IF('Health Facility 2'!$G$39=0," ",'Health Facility 2'!$G$39)</f>
        <v xml:space="preserve"> </v>
      </c>
      <c r="AG43" s="128" t="str">
        <f>IF('Health Facility 2'!$G$40=0,"-",'Health Facility 2'!$G$40)</f>
        <v>-</v>
      </c>
      <c r="AH43" s="128" t="str">
        <f>IF('Health Facility 2'!$H$39=0,"-",'Health Facility 2'!$H$39)</f>
        <v>-</v>
      </c>
      <c r="AI43" s="128" t="str">
        <f>IF('Health Facility 2'!$H$40=0,"-",'Health Facility 2'!$H$40)</f>
        <v>-</v>
      </c>
      <c r="AJ43" s="128" t="str">
        <f>IF('Health Facility 2'!$I$39=0,"-",'Health Facility 2'!$I$39)</f>
        <v>-</v>
      </c>
      <c r="AK43" s="128" t="str">
        <f>IF('Health Facility 2'!$I$40=0,"-",'Health Facility 2'!$I$40)</f>
        <v>-</v>
      </c>
      <c r="AL43" s="128" t="str">
        <f>IF('Health Facility 2'!$G$48=0,"-",'Health Facility 2'!$G$48)</f>
        <v>A</v>
      </c>
      <c r="AM43" s="128" t="str">
        <f>IF('Health Facility 2'!$G$49=0,"-",'Health Facility 2'!$G$49)</f>
        <v>-</v>
      </c>
      <c r="AN43" s="128" t="str">
        <f>IF('Health Facility 2'!$H$48=0,"-",'Health Facility 2'!$H$48)</f>
        <v>D</v>
      </c>
      <c r="AO43" s="128" t="str">
        <f>IF('Health Facility 2'!$H$49=0,"-",'Health Facility 2'!$H$49)</f>
        <v>-</v>
      </c>
      <c r="AP43" s="128" t="str">
        <f>IF('Health Facility 2'!$I$48=0,"-",'Health Facility 2'!$I$48)</f>
        <v>C</v>
      </c>
      <c r="AQ43" s="128" t="str">
        <f>IF('Health Facility 2'!$I$49=0,"-",'Health Facility 2'!$I$49)</f>
        <v>-</v>
      </c>
      <c r="AR43" s="128" t="str">
        <f>IF('Health Facility 2'!$G$57=0,"-",'Health Facility 2'!$G$57)</f>
        <v>-</v>
      </c>
      <c r="AS43" s="128" t="str">
        <f>IF('Health Facility 2'!$G$58=0,"-",'Health Facility 2'!$G$58)</f>
        <v>-</v>
      </c>
      <c r="AT43" s="128" t="str">
        <f>IF('Health Facility 2'!$H$57=0,"-",'Health Facility 2'!$H$57)</f>
        <v>-</v>
      </c>
      <c r="AU43" s="128" t="str">
        <f>IF('Health Facility 2'!$H$58=0,"-",'Health Facility 2'!$H$58)</f>
        <v>-</v>
      </c>
      <c r="AV43" s="128" t="str">
        <f>IF('Health Facility 2'!$I$57=0,"-",'Health Facility 2'!$I$57)</f>
        <v>-</v>
      </c>
      <c r="AW43" s="128" t="str">
        <f>IF('Health Facility 2'!$I$58=0,"-",'Health Facility 2'!$I$58)</f>
        <v>-</v>
      </c>
      <c r="AX43" s="128" t="str">
        <f>IF('Health Facility 2'!$G$66=0,"-",'Health Facility 2'!$G$66)</f>
        <v>A</v>
      </c>
      <c r="AY43" s="128" t="str">
        <f>IF('Health Facility 2'!$G$67=0,"-",'Health Facility 2'!$G$67)</f>
        <v>-</v>
      </c>
      <c r="AZ43" s="128" t="str">
        <f>IF('Health Facility 2'!$H$66=0,"-",'Health Facility 2'!$H$66)</f>
        <v>D</v>
      </c>
      <c r="BA43" s="128" t="str">
        <f>IF('Health Facility 2'!$H$67=0,"-",'Health Facility 2'!$H$67)</f>
        <v>-</v>
      </c>
      <c r="BB43" s="128" t="str">
        <f>IF('Health Facility 2'!$I$66=0,"-",'Health Facility 2'!$I$66)</f>
        <v>C</v>
      </c>
      <c r="BC43" s="128" t="str">
        <f>IF('Health Facility 2'!$I$67=0,"-",'Health Facility 2'!$I$67)</f>
        <v>-</v>
      </c>
      <c r="BD43" s="128" t="str">
        <f>IF('Health Facility 2'!$G$75=0,"-",'Health Facility 2'!$G$75)</f>
        <v>E</v>
      </c>
      <c r="BE43" s="128" t="str">
        <f>IF('Health Facility 2'!$G$76=0,"-",'Health Facility 2'!$G$76)</f>
        <v>-</v>
      </c>
      <c r="BF43" s="128" t="str">
        <f>IF('Health Facility 2'!$H$75=0,"-",'Health Facility 2'!$H$75)</f>
        <v>E</v>
      </c>
      <c r="BG43" s="128" t="str">
        <f>IF('Health Facility 2'!$H$76=0,"-",'Health Facility 2'!$H$76)</f>
        <v>-</v>
      </c>
      <c r="BH43" s="128" t="str">
        <f>IF('Health Facility 2'!$I$75=0,"-",'Health Facility 2'!$I$75)</f>
        <v>E</v>
      </c>
      <c r="BI43" s="128" t="str">
        <f>IF('Health Facility 2'!$I$76=0,"-",'Health Facility 2'!$I$76)</f>
        <v>-</v>
      </c>
      <c r="BJ43" s="128" t="str">
        <f>IF('Health Facility 2'!$AN$27=0,"-",'Health Facility 2'!$AN$27)</f>
        <v>-</v>
      </c>
      <c r="BK43" s="128" t="str">
        <f>IF('Health Facility 2'!$AO$27=0,"-",'Health Facility 2'!$AO$27)</f>
        <v>-</v>
      </c>
      <c r="BL43" s="128" t="str">
        <f>IF('Health Facility 2'!$AP$27=0,"-",'Health Facility 2'!$AP$27)</f>
        <v>-</v>
      </c>
      <c r="BM43" s="128" t="str">
        <f>IF('Health Facility 2'!$AQ$27=0,"-",'Health Facility 2'!$AQ$27)</f>
        <v>-</v>
      </c>
      <c r="BN43" s="128" t="str">
        <f>IF('Health Facility 2'!$J$107=0,"-",'Health Facility 2'!$J$107)</f>
        <v>-</v>
      </c>
      <c r="BO43" s="128" t="str">
        <f>IF('Health Facility 2'!$J$101=0,"-",'Health Facility 2'!$J$101)</f>
        <v>-</v>
      </c>
      <c r="BP43" s="128" t="str">
        <f>IF('Health Facility 2'!$J$102=0,"-",'Health Facility 2'!$J$102)</f>
        <v>-</v>
      </c>
      <c r="BQ43" s="128" t="str">
        <f>IF('Health Facility 2'!$J$103=0,"-",'Health Facility 2'!$J$103)</f>
        <v>-</v>
      </c>
      <c r="BR43" s="51">
        <v>1.3</v>
      </c>
      <c r="BS43" s="28">
        <f>SUM('Health Facility 1'!BA14,'Health Facility 2'!BA14,'Health Facility 3'!BA14,'Health Facility 4'!BA14,'Health Facility 5'!BA14,'Health Facility 6'!BA14,'Health Facility 7'!BA14,'Health Facility 8'!BA14,'Health Facility 9'!BA14,'Health Facility 10'!BA14,'Health Facility 11'!BA14,'Health Facility 12'!BA14,'Health Facility 13'!BA14,'Health Facility 14'!BA14,'Health Facility 15'!BA14,'Health Facility 16'!BA14,'Health Facility 17'!BA14,'Health Facility 18'!BA14,'Health Facility 19'!BA14,'Health Facility 20'!BA14,'Health Facility 21'!BA14,'Health Facility 22'!BA14,'Health Facility 23'!BA14,'Health Facility 24'!BA14)</f>
        <v>0</v>
      </c>
      <c r="BT43" s="29">
        <f>SUM('Health Facility 1'!BB14,'Health Facility 2'!BB14,'Health Facility 3'!BB14,'Health Facility 4'!BB14,'Health Facility 5'!BB14,'Health Facility 6'!BB14,'Health Facility 7'!BB14,'Health Facility 8'!BB14,'Health Facility 9'!BB14,'Health Facility 10'!BB14,'Health Facility 11'!BB14,'Health Facility 12'!BB14,'Health Facility 13'!BB14,'Health Facility 14'!BB14,'Health Facility 15'!BB14,'Health Facility 16'!BB14,'Health Facility 17'!BB14,'Health Facility 18'!BB14,'Health Facility 19'!BB14,'Health Facility 20'!BB14,'Health Facility 21'!BB14,'Health Facility 22'!BB14,'Health Facility 23'!BB14,'Health Facility 24'!BB14)</f>
        <v>0</v>
      </c>
      <c r="BU43" s="29">
        <f>SUM('Health Facility 1'!BC14,'Health Facility 2'!BC14,'Health Facility 3'!BC14,'Health Facility 4'!BC14,'Health Facility 5'!BC14,'Health Facility 6'!BC14,'Health Facility 7'!BC14,'Health Facility 8'!BC14,'Health Facility 9'!BC14,'Health Facility 10'!BC14,'Health Facility 11'!BC14,'Health Facility 12'!BC14,'Health Facility 13'!BC14,'Health Facility 14'!BC14,'Health Facility 15'!BC14,'Health Facility 16'!BC14,'Health Facility 17'!BC14,'Health Facility 18'!BC14,'Health Facility 19'!BC14,'Health Facility 20'!BC14,'Health Facility 21'!BC14,'Health Facility 22'!BC14,'Health Facility 23'!BC14,'Health Facility 24'!BC14)</f>
        <v>1</v>
      </c>
      <c r="BV43" s="29">
        <f>SUM('Health Facility 1'!BD14,'Health Facility 2'!BD14,'Health Facility 3'!BD14,'Health Facility 4'!BD14,'Health Facility 5'!BD14,'Health Facility 6'!BD14,'Health Facility 7'!BD14,'Health Facility 8'!BD14,'Health Facility 9'!BD14,'Health Facility 10'!BD14,'Health Facility 11'!BD14,'Health Facility 12'!BD14,'Health Facility 13'!BD14,'Health Facility 14'!BD14,'Health Facility 15'!BD14,'Health Facility 16'!BD14,'Health Facility 17'!BD14,'Health Facility 18'!BD14,'Health Facility 19'!BD14,'Health Facility 20'!BD14,'Health Facility 21'!BD14,'Health Facility 22'!BD14,'Health Facility 23'!BD14,'Health Facility 24'!BD14)</f>
        <v>0</v>
      </c>
      <c r="BW43" s="29">
        <f>SUM('Health Facility 1'!BE14,'Health Facility 2'!BE14,'Health Facility 3'!BE14,'Health Facility 4'!BE14,'Health Facility 5'!BE14,'Health Facility 6'!BE14,'Health Facility 7'!BE14,'Health Facility 8'!BE14,'Health Facility 9'!BE14,'Health Facility 10'!BE14,'Health Facility 11'!BE14,'Health Facility 12'!BE14,'Health Facility 13'!BE14,'Health Facility 14'!BE14,'Health Facility 15'!BE14,'Health Facility 16'!BE14,'Health Facility 17'!BE14,'Health Facility 18'!BE14,'Health Facility 19'!BE14,'Health Facility 20'!BE14,'Health Facility 21'!BE14,'Health Facility 22'!BE14,'Health Facility 23'!BE14,'Health Facility 24'!BE14)</f>
        <v>0</v>
      </c>
      <c r="BX43" s="30">
        <f>SUM('Health Facility 1'!BF14,'Health Facility 2'!BF14,'Health Facility 3'!BF14,'Health Facility 4'!BF14,'Health Facility 5'!BF14,'Health Facility 6'!BF14,'Health Facility 7'!BF14,'Health Facility 8'!BF14,'Health Facility 9'!BF14,'Health Facility 10'!BF14,'Health Facility 11'!BF14,'Health Facility 12'!BF14,'Health Facility 13'!BF14,'Health Facility 14'!BF14,'Health Facility 15'!BF14,'Health Facility 16'!BF14,'Health Facility 17'!BF14,'Health Facility 18'!BF14,'Health Facility 19'!BF14,'Health Facility 20'!BF14,'Health Facility 21'!BF14,'Health Facility 22'!BF14,'Health Facility 23'!BF14,'Health Facility 24'!BF14)</f>
        <v>0</v>
      </c>
      <c r="BY43" s="130"/>
      <c r="BZ43" s="130" t="str">
        <f>H40</f>
        <v>Select indicator</v>
      </c>
      <c r="CA43" s="135">
        <f t="shared" ref="CA43:CF43" si="12">SUM(BS47:BS49)</f>
        <v>0</v>
      </c>
      <c r="CB43" s="130">
        <f t="shared" si="12"/>
        <v>0</v>
      </c>
      <c r="CC43" s="130">
        <f t="shared" si="12"/>
        <v>0</v>
      </c>
      <c r="CD43" s="130">
        <f t="shared" si="12"/>
        <v>0</v>
      </c>
      <c r="CE43" s="130">
        <f t="shared" si="12"/>
        <v>0</v>
      </c>
      <c r="CF43" s="136">
        <f t="shared" si="12"/>
        <v>0</v>
      </c>
      <c r="CG43" s="130"/>
      <c r="CH43" s="130"/>
      <c r="CI43" s="130"/>
      <c r="CJ43" s="130"/>
      <c r="CK43" s="130"/>
      <c r="CL43" s="130"/>
      <c r="CM43" s="130"/>
    </row>
    <row r="44" spans="1:91 16384:16384" x14ac:dyDescent="0.3">
      <c r="A44">
        <v>3</v>
      </c>
      <c r="B44" t="str">
        <f>IF('Facility Information'!$D$16=0,"-",'Facility Information'!$D$16)</f>
        <v>-</v>
      </c>
      <c r="D44" s="107" t="str">
        <f>IF('Health Facility 3'!$J$37=0,"-",'Health Facility 3'!$J$37)</f>
        <v>-</v>
      </c>
      <c r="E44" s="87" t="str">
        <f>IF('Health Facility 3'!$J$38=0,"-",'Health Facility 3'!$J$38)</f>
        <v>-</v>
      </c>
      <c r="F44" s="87" t="str">
        <f>IF('Health Facility 3'!$J$46=0,"-",'Health Facility 3'!$J$46)</f>
        <v>-</v>
      </c>
      <c r="G44" s="87" t="str">
        <f>IF('Health Facility 3'!$J$47=0,"-",'Health Facility 3'!$J$47)</f>
        <v>-</v>
      </c>
      <c r="H44" s="87" t="str">
        <f>IF('Health Facility 3'!$J$55=0,"-",'Health Facility 3'!$J$55)</f>
        <v>-</v>
      </c>
      <c r="I44" s="87" t="str">
        <f>IF('Health Facility 3'!$J$56=0,"-",'Health Facility 3'!$J$56)</f>
        <v>-</v>
      </c>
      <c r="J44" s="87">
        <f>IF('Health Facility 3'!$J$64=0,"-",'Health Facility 3'!$J$64)</f>
        <v>0.95376602564102564</v>
      </c>
      <c r="K44" s="87">
        <f>IF('Health Facility 3'!$J$65=0,"-",'Health Facility 3'!$J$65)</f>
        <v>0.97596457938013914</v>
      </c>
      <c r="L44" s="87">
        <f>IF('Health Facility 3'!$J$73=0,"-",'Health Facility 3'!$J$73)</f>
        <v>0.96171265147168761</v>
      </c>
      <c r="M44" s="87">
        <f>IF('Health Facility 3'!$J$74=0,"-",'Health Facility 3'!$J$74)</f>
        <v>0.97789799787302911</v>
      </c>
      <c r="N44" s="107" t="str">
        <f>IF('Health Facility 3'!$J$84=0,"-",'Health Facility 3'!$J$84)</f>
        <v>-</v>
      </c>
      <c r="O44" s="53" t="str">
        <f>IF('Health Facility 3'!$J$89=0,"-",'Health Facility 3'!$J$89)</f>
        <v>-</v>
      </c>
      <c r="P44" s="53" t="str">
        <f>IF('Health Facility 3'!$J$95=0,"-",'Health Facility 3'!$J$95)</f>
        <v>-</v>
      </c>
      <c r="Q44" s="69"/>
      <c r="R44" s="54" t="str">
        <f>IF('Health Facility 3'!$J$112=0,"-",'Health Facility 3'!$J$112)</f>
        <v>-</v>
      </c>
      <c r="S44" s="25" t="str">
        <f>IF('Health Facility 3'!$J$113=0,"-",'Health Facility 3'!$J$113)</f>
        <v>-</v>
      </c>
      <c r="T44" s="25" t="str">
        <f>IF('Health Facility 3'!$J$114=0,"-",'Health Facility 3'!$J$114)</f>
        <v>-</v>
      </c>
      <c r="U44" s="25" t="str">
        <f>IF('Health Facility 3'!$J$115=0,"-",'Health Facility 3'!$J$115)</f>
        <v>-</v>
      </c>
      <c r="V44" s="25" t="str">
        <f>IF('Health Facility 3'!$J$116=0,"-",'Health Facility 3'!$J$116)</f>
        <v>-</v>
      </c>
      <c r="W44" s="25" t="str">
        <f>IF('Health Facility 3'!$J$117=0,"-",'Health Facility 3'!$J$117)</f>
        <v>-</v>
      </c>
      <c r="X44" s="25" t="str">
        <f>IF('Health Facility 3'!$J$118=0,"-",'Health Facility 3'!$J$118)</f>
        <v>-</v>
      </c>
      <c r="Y44" s="25" t="str">
        <f>IF('Health Facility 3'!$J$119=0,"-",'Health Facility 3'!$J$119)</f>
        <v>-</v>
      </c>
      <c r="Z44" s="25" t="str">
        <f>IF('Health Facility 3'!$J$120=0,"-",'Health Facility 3'!$J$120)</f>
        <v>-</v>
      </c>
      <c r="AA44" s="25" t="str">
        <f>IF('Health Facility 3'!$J$121=0,"-",'Health Facility 3'!$J$121)</f>
        <v>-</v>
      </c>
      <c r="AB44" s="25" t="str">
        <f>IF('Health Facility 3'!$J$122=0,"-",'Health Facility 3'!$J$122)</f>
        <v>-</v>
      </c>
      <c r="AC44" s="25" t="str">
        <f>IF('Health Facility 3'!$J$123=0,"-",'Health Facility 3'!$J$123)</f>
        <v>-</v>
      </c>
      <c r="AD44" s="109" t="e">
        <f t="shared" si="11"/>
        <v>#DIV/0!</v>
      </c>
      <c r="AF44" s="128" t="str">
        <f>IF('Health Facility 3'!$G$39=0," ",'Health Facility 3'!$G$39)</f>
        <v>A</v>
      </c>
      <c r="AG44" s="128" t="str">
        <f>IF('Health Facility 3'!$G$40=0,"-",'Health Facility 3'!$G$40)</f>
        <v>-</v>
      </c>
      <c r="AH44" s="128" t="str">
        <f>IF('Health Facility 3'!$H$39=0,"-",'Health Facility 3'!$H$39)</f>
        <v>B</v>
      </c>
      <c r="AI44" s="128" t="str">
        <f>IF('Health Facility 3'!$H$40=0,"-",'Health Facility 3'!$H$40)</f>
        <v>-</v>
      </c>
      <c r="AJ44" s="128" t="str">
        <f>IF('Health Facility 3'!$I$39=0,"-",'Health Facility 3'!$I$39)</f>
        <v>C</v>
      </c>
      <c r="AK44" s="128" t="str">
        <f>IF('Health Facility 3'!$I$40=0,"-",'Health Facility 3'!$I$40)</f>
        <v>-</v>
      </c>
      <c r="AL44" s="128" t="str">
        <f>IF('Health Facility 3'!$G$48=0,"-",'Health Facility 3'!$G$48)</f>
        <v>-</v>
      </c>
      <c r="AM44" s="128" t="str">
        <f>IF('Health Facility 3'!$G$49=0,"-",'Health Facility 3'!$G$49)</f>
        <v>-</v>
      </c>
      <c r="AN44" s="128" t="str">
        <f>IF('Health Facility 3'!$H$48=0,"-",'Health Facility 3'!$H$48)</f>
        <v>-</v>
      </c>
      <c r="AO44" s="128" t="str">
        <f>IF('Health Facility 3'!$H$49=0,"-",'Health Facility 3'!$H$49)</f>
        <v>-</v>
      </c>
      <c r="AP44" s="128" t="str">
        <f>IF('Health Facility 3'!$I$48=0,"-",'Health Facility 3'!$I$48)</f>
        <v>-</v>
      </c>
      <c r="AQ44" s="128" t="str">
        <f>IF('Health Facility 3'!$I$49=0,"-",'Health Facility 3'!$I$49)</f>
        <v>-</v>
      </c>
      <c r="AR44" s="128" t="str">
        <f>IF('Health Facility 3'!$G$57=0,"-",'Health Facility 3'!$G$57)</f>
        <v>-</v>
      </c>
      <c r="AS44" s="128" t="str">
        <f>IF('Health Facility 3'!$G$58=0,"-",'Health Facility 3'!$G$58)</f>
        <v>-</v>
      </c>
      <c r="AT44" s="128" t="str">
        <f>IF('Health Facility 3'!$H$57=0,"-",'Health Facility 3'!$H$57)</f>
        <v>-</v>
      </c>
      <c r="AU44" s="128" t="str">
        <f>IF('Health Facility 3'!$H$58=0,"-",'Health Facility 3'!$H$58)</f>
        <v>-</v>
      </c>
      <c r="AV44" s="128" t="str">
        <f>IF('Health Facility 3'!$I$57=0,"-",'Health Facility 3'!$I$57)</f>
        <v>-</v>
      </c>
      <c r="AW44" s="128" t="str">
        <f>IF('Health Facility 3'!$I$58=0,"-",'Health Facility 3'!$I$58)</f>
        <v>-</v>
      </c>
      <c r="AX44" s="128" t="str">
        <f>IF('Health Facility 3'!$G$66=0,"-",'Health Facility 3'!$G$66)</f>
        <v>D</v>
      </c>
      <c r="AY44" s="128" t="str">
        <f>IF('Health Facility 3'!$G$67=0,"-",'Health Facility 3'!$G$67)</f>
        <v>-</v>
      </c>
      <c r="AZ44" s="128" t="str">
        <f>IF('Health Facility 3'!$H$66=0,"-",'Health Facility 3'!$H$66)</f>
        <v>D</v>
      </c>
      <c r="BA44" s="128" t="str">
        <f>IF('Health Facility 3'!$H$67=0,"-",'Health Facility 3'!$H$67)</f>
        <v>-</v>
      </c>
      <c r="BB44" s="128" t="str">
        <f>IF('Health Facility 3'!$I$66=0,"-",'Health Facility 3'!$I$66)</f>
        <v>C</v>
      </c>
      <c r="BC44" s="128" t="str">
        <f>IF('Health Facility 3'!$I$67=0,"-",'Health Facility 3'!$I$67)</f>
        <v>-</v>
      </c>
      <c r="BD44" s="128" t="str">
        <f>IF('Health Facility 3'!$G$75=0,"-",'Health Facility 3'!$G$75)</f>
        <v>C</v>
      </c>
      <c r="BE44" s="128" t="str">
        <f>IF('Health Facility 3'!$G$76=0,"-",'Health Facility 3'!$G$76)</f>
        <v>-</v>
      </c>
      <c r="BF44" s="128" t="str">
        <f>IF('Health Facility 3'!$H$75=0,"-",'Health Facility 3'!$H$75)</f>
        <v>C</v>
      </c>
      <c r="BG44" s="128" t="str">
        <f>IF('Health Facility 3'!$H$76=0,"-",'Health Facility 3'!$H$76)</f>
        <v>-</v>
      </c>
      <c r="BH44" s="128" t="str">
        <f>IF('Health Facility 3'!$I$75=0,"-",'Health Facility 3'!$I$75)</f>
        <v>E</v>
      </c>
      <c r="BI44" s="128" t="str">
        <f>IF('Health Facility 3'!$I$76=0,"-",'Health Facility 3'!$I$76)</f>
        <v>-</v>
      </c>
      <c r="BJ44" s="128" t="str">
        <f>IF('Health Facility 3'!$AN$27=0,"-",'Health Facility 3'!$AN$27)</f>
        <v>-</v>
      </c>
      <c r="BK44" s="128" t="str">
        <f>IF('Health Facility 3'!$AO$27=0,"-",'Health Facility 3'!$AO$27)</f>
        <v>-</v>
      </c>
      <c r="BL44" s="128" t="str">
        <f>IF('Health Facility 3'!$AP$27=0,"-",'Health Facility 3'!$AP$27)</f>
        <v>-</v>
      </c>
      <c r="BM44" s="128" t="str">
        <f>IF('Health Facility 3'!$AQ$27=0,"-",'Health Facility 3'!$AQ$27)</f>
        <v>-</v>
      </c>
      <c r="BN44" s="128" t="str">
        <f>IF('Health Facility 3'!$J$107=0,"-",'Health Facility 3'!$J$107)</f>
        <v>-</v>
      </c>
      <c r="BO44" s="128" t="str">
        <f>IF('Health Facility 3'!$J$101=0,"-",'Health Facility 3'!$J$101)</f>
        <v>-</v>
      </c>
      <c r="BP44" s="128" t="str">
        <f>IF('Health Facility 3'!$J$102=0,"-",'Health Facility 3'!$J$102)</f>
        <v>-</v>
      </c>
      <c r="BQ44" s="128" t="str">
        <f>IF('Health Facility 3'!$J$103=0,"-",'Health Facility 3'!$J$103)</f>
        <v>-</v>
      </c>
      <c r="BR44" s="51">
        <v>2.1</v>
      </c>
      <c r="BS44" s="28">
        <f>SUM('Health Facility 1'!BA15,'Health Facility 2'!BA15,'Health Facility 3'!BA15,'Health Facility 4'!BA15,'Health Facility 5'!BA15,'Health Facility 6'!BA15,'Health Facility 7'!BA15,'Health Facility 8'!BA15,'Health Facility 9'!BA15,'Health Facility 10'!BA15,'Health Facility 11'!BA15,'Health Facility 12'!BA15,'Health Facility 13'!BA15,'Health Facility 14'!BA15,'Health Facility 15'!BA15,'Health Facility 16'!BA15,'Health Facility 17'!BA15,'Health Facility 18'!BA15,'Health Facility 19'!BA15,'Health Facility 20'!BA15,'Health Facility 21'!BA15,'Health Facility 22'!BA15,'Health Facility 23'!BA15,'Health Facility 24'!BA15)</f>
        <v>1</v>
      </c>
      <c r="BT44" s="29">
        <f>SUM('Health Facility 1'!BB15,'Health Facility 2'!BB15,'Health Facility 3'!BB15,'Health Facility 4'!BB15,'Health Facility 5'!BB15,'Health Facility 6'!BB15,'Health Facility 7'!BB15,'Health Facility 8'!BB15,'Health Facility 9'!BB15,'Health Facility 10'!BB15,'Health Facility 11'!BB15,'Health Facility 12'!BB15,'Health Facility 13'!BB15,'Health Facility 14'!BB15,'Health Facility 15'!BB15,'Health Facility 16'!BB15,'Health Facility 17'!BB15,'Health Facility 18'!BB15,'Health Facility 19'!BB15,'Health Facility 20'!BB15,'Health Facility 21'!BB15,'Health Facility 22'!BB15,'Health Facility 23'!BB15,'Health Facility 24'!BB15)</f>
        <v>0</v>
      </c>
      <c r="BU44" s="29">
        <f>SUM('Health Facility 1'!BC15,'Health Facility 2'!BC15,'Health Facility 3'!BC15,'Health Facility 4'!BC15,'Health Facility 5'!BC15,'Health Facility 6'!BC15,'Health Facility 7'!BC15,'Health Facility 8'!BC15,'Health Facility 9'!BC15,'Health Facility 10'!BC15,'Health Facility 11'!BC15,'Health Facility 12'!BC15,'Health Facility 13'!BC15,'Health Facility 14'!BC15,'Health Facility 15'!BC15,'Health Facility 16'!BC15,'Health Facility 17'!BC15,'Health Facility 18'!BC15,'Health Facility 19'!BC15,'Health Facility 20'!BC15,'Health Facility 21'!BC15,'Health Facility 22'!BC15,'Health Facility 23'!BC15,'Health Facility 24'!BC15)</f>
        <v>0</v>
      </c>
      <c r="BV44" s="29">
        <f>SUM('Health Facility 1'!BD15,'Health Facility 2'!BD15,'Health Facility 3'!BD15,'Health Facility 4'!BD15,'Health Facility 5'!BD15,'Health Facility 6'!BD15,'Health Facility 7'!BD15,'Health Facility 8'!BD15,'Health Facility 9'!BD15,'Health Facility 10'!BD15,'Health Facility 11'!BD15,'Health Facility 12'!BD15,'Health Facility 13'!BD15,'Health Facility 14'!BD15,'Health Facility 15'!BD15,'Health Facility 16'!BD15,'Health Facility 17'!BD15,'Health Facility 18'!BD15,'Health Facility 19'!BD15,'Health Facility 20'!BD15,'Health Facility 21'!BD15,'Health Facility 22'!BD15,'Health Facility 23'!BD15,'Health Facility 24'!BD15)</f>
        <v>0</v>
      </c>
      <c r="BW44" s="29">
        <f>SUM('Health Facility 1'!BE15,'Health Facility 2'!BE15,'Health Facility 3'!BE15,'Health Facility 4'!BE15,'Health Facility 5'!BE15,'Health Facility 6'!BE15,'Health Facility 7'!BE15,'Health Facility 8'!BE15,'Health Facility 9'!BE15,'Health Facility 10'!BE15,'Health Facility 11'!BE15,'Health Facility 12'!BE15,'Health Facility 13'!BE15,'Health Facility 14'!BE15,'Health Facility 15'!BE15,'Health Facility 16'!BE15,'Health Facility 17'!BE15,'Health Facility 18'!BE15,'Health Facility 19'!BE15,'Health Facility 20'!BE15,'Health Facility 21'!BE15,'Health Facility 22'!BE15,'Health Facility 23'!BE15,'Health Facility 24'!BE15)</f>
        <v>0</v>
      </c>
      <c r="BX44" s="30">
        <f>SUM('Health Facility 1'!BF15,'Health Facility 2'!BF15,'Health Facility 3'!BF15,'Health Facility 4'!BF15,'Health Facility 5'!BF15,'Health Facility 6'!BF15,'Health Facility 7'!BF15,'Health Facility 8'!BF15,'Health Facility 9'!BF15,'Health Facility 10'!BF15,'Health Facility 11'!BF15,'Health Facility 12'!BF15,'Health Facility 13'!BF15,'Health Facility 14'!BF15,'Health Facility 15'!BF15,'Health Facility 16'!BF15,'Health Facility 17'!BF15,'Health Facility 18'!BF15,'Health Facility 19'!BF15,'Health Facility 20'!BF15,'Health Facility 21'!BF15,'Health Facility 22'!BF15,'Health Facility 23'!BF15,'Health Facility 24'!BF15)</f>
        <v>0</v>
      </c>
      <c r="BY44" s="130"/>
      <c r="BZ44" s="130" t="str">
        <f>J40</f>
        <v>4.1:  Number of children (&lt; 5) with confirmed malaria receiving ACT</v>
      </c>
      <c r="CA44" s="135">
        <f t="shared" ref="CA44:CF44" si="13">SUM(BS50:BS52)</f>
        <v>5</v>
      </c>
      <c r="CB44" s="130">
        <f t="shared" si="13"/>
        <v>2</v>
      </c>
      <c r="CC44" s="130">
        <f t="shared" si="13"/>
        <v>2</v>
      </c>
      <c r="CD44" s="130">
        <f t="shared" si="13"/>
        <v>4</v>
      </c>
      <c r="CE44" s="130">
        <f t="shared" si="13"/>
        <v>2</v>
      </c>
      <c r="CF44" s="136">
        <f t="shared" si="13"/>
        <v>0</v>
      </c>
      <c r="CG44" s="130"/>
      <c r="CH44" s="130"/>
      <c r="CI44" s="130"/>
      <c r="CJ44" s="130"/>
      <c r="CK44" s="130"/>
      <c r="CL44" s="130"/>
      <c r="CM44" s="130"/>
    </row>
    <row r="45" spans="1:91 16384:16384" x14ac:dyDescent="0.3">
      <c r="A45">
        <v>4</v>
      </c>
      <c r="B45" t="str">
        <f>IF('Facility Information'!$D$17=0,"-",'Facility Information'!$D$17)</f>
        <v>-</v>
      </c>
      <c r="D45" s="107" t="str">
        <f>IF('Health Facility 4'!$J$37=0,"-",'Health Facility 4'!$J$37)</f>
        <v>-</v>
      </c>
      <c r="E45" s="87" t="str">
        <f>IF('Health Facility 4'!$J$38=0,"-",'Health Facility 4'!$J$38)</f>
        <v>-</v>
      </c>
      <c r="F45" s="87" t="str">
        <f>IF('Health Facility 4'!$J$46=0,"-",'Health Facility 4'!$J$46)</f>
        <v>-</v>
      </c>
      <c r="G45" s="87" t="str">
        <f>IF('Health Facility 4'!$J$47=0,"-",'Health Facility 4'!$J$47)</f>
        <v>-</v>
      </c>
      <c r="H45" s="87" t="str">
        <f>IF('Health Facility 4'!$J$55=0,"-",'Health Facility 4'!$J$55)</f>
        <v>-</v>
      </c>
      <c r="I45" s="87" t="str">
        <f>IF('Health Facility 4'!$J$56=0,"-",'Health Facility 4'!$J$56)</f>
        <v>-</v>
      </c>
      <c r="J45" s="87">
        <f>IF('Health Facility 4'!$J$64=0,"-",'Health Facility 4'!$J$64)</f>
        <v>0.87944444444444458</v>
      </c>
      <c r="K45" s="87">
        <f>IF('Health Facility 4'!$J$65=0,"-",'Health Facility 4'!$J$65)</f>
        <v>0.94372294372294363</v>
      </c>
      <c r="L45" s="87">
        <f>IF('Health Facility 4'!$J$73=0,"-",'Health Facility 4'!$J$73)</f>
        <v>0.95028497510115162</v>
      </c>
      <c r="M45" s="87">
        <f>IF('Health Facility 4'!$J$74=0,"-",'Health Facility 4'!$J$74)</f>
        <v>0.97164805575354407</v>
      </c>
      <c r="N45" s="107" t="str">
        <f>IF('Health Facility 4'!$J$84=0,"-",'Health Facility 4'!$J$84)</f>
        <v>-</v>
      </c>
      <c r="O45" s="53" t="str">
        <f>IF('Health Facility 4'!$J$89=0,"-",'Health Facility 4'!$J$89)</f>
        <v>-</v>
      </c>
      <c r="P45" s="53" t="str">
        <f>IF('Health Facility 4'!$J$95=0,"-",'Health Facility 4'!$J$95)</f>
        <v>-</v>
      </c>
      <c r="Q45" s="69"/>
      <c r="R45" s="54" t="str">
        <f>IF('Health Facility 4'!$J$112=0,"-",'Health Facility 4'!$J$112)</f>
        <v>-</v>
      </c>
      <c r="S45" s="25" t="str">
        <f>IF('Health Facility 4'!$J$113=0,"-",'Health Facility 4'!$J$113)</f>
        <v>-</v>
      </c>
      <c r="T45" s="25" t="str">
        <f>IF('Health Facility 4'!$J$114=0,"-",'Health Facility 4'!$J$114)</f>
        <v>-</v>
      </c>
      <c r="U45" s="25" t="str">
        <f>IF('Health Facility 4'!$J$115=0,"-",'Health Facility 4'!$J$115)</f>
        <v>-</v>
      </c>
      <c r="V45" s="25" t="str">
        <f>IF('Health Facility 4'!$J$116=0,"-",'Health Facility 4'!$J$116)</f>
        <v>-</v>
      </c>
      <c r="W45" s="25" t="str">
        <f>IF('Health Facility 4'!$J$117=0,"-",'Health Facility 4'!$J$117)</f>
        <v>-</v>
      </c>
      <c r="X45" s="25" t="str">
        <f>IF('Health Facility 4'!$J$118=0,"-",'Health Facility 4'!$J$118)</f>
        <v>-</v>
      </c>
      <c r="Y45" s="25" t="str">
        <f>IF('Health Facility 4'!$J$119=0,"-",'Health Facility 4'!$J$119)</f>
        <v>-</v>
      </c>
      <c r="Z45" s="25" t="str">
        <f>IF('Health Facility 4'!$J$120=0,"-",'Health Facility 4'!$J$120)</f>
        <v>-</v>
      </c>
      <c r="AA45" s="25" t="str">
        <f>IF('Health Facility 4'!$J$121=0,"-",'Health Facility 4'!$J$121)</f>
        <v>-</v>
      </c>
      <c r="AB45" s="25" t="str">
        <f>IF('Health Facility 4'!$J$122=0,"-",'Health Facility 4'!$J$122)</f>
        <v>-</v>
      </c>
      <c r="AC45" s="25" t="str">
        <f>IF('Health Facility 4'!$J$123=0,"-",'Health Facility 4'!$J$123)</f>
        <v>-</v>
      </c>
      <c r="AD45" s="109" t="e">
        <f t="shared" si="11"/>
        <v>#DIV/0!</v>
      </c>
      <c r="AF45" s="128" t="str">
        <f>IF('Health Facility 4'!$G$39=0," ",'Health Facility 4'!$G$39)</f>
        <v xml:space="preserve"> </v>
      </c>
      <c r="AG45" s="128" t="str">
        <f>IF('Health Facility 4'!$G$40=0,"-",'Health Facility 4'!$G$40)</f>
        <v>-</v>
      </c>
      <c r="AH45" s="128" t="str">
        <f>IF('Health Facility 4'!$H$39=0,"-",'Health Facility 4'!$H$39)</f>
        <v>-</v>
      </c>
      <c r="AI45" s="128" t="str">
        <f>IF('Health Facility 4'!$H$40=0,"-",'Health Facility 4'!$H$40)</f>
        <v>-</v>
      </c>
      <c r="AJ45" s="128" t="str">
        <f>IF('Health Facility 4'!$I$39=0,"-",'Health Facility 4'!$I$39)</f>
        <v>-</v>
      </c>
      <c r="AK45" s="128" t="str">
        <f>IF('Health Facility 4'!$I$40=0,"-",'Health Facility 4'!$I$40)</f>
        <v>-</v>
      </c>
      <c r="AL45" s="128" t="str">
        <f>IF('Health Facility 4'!$G$48=0,"-",'Health Facility 4'!$G$48)</f>
        <v>-</v>
      </c>
      <c r="AM45" s="128" t="str">
        <f>IF('Health Facility 4'!$G$49=0,"-",'Health Facility 4'!$G$49)</f>
        <v>-</v>
      </c>
      <c r="AN45" s="128" t="str">
        <f>IF('Health Facility 4'!$H$48=0,"-",'Health Facility 4'!$H$48)</f>
        <v>-</v>
      </c>
      <c r="AO45" s="128" t="str">
        <f>IF('Health Facility 4'!$H$49=0,"-",'Health Facility 4'!$H$49)</f>
        <v>-</v>
      </c>
      <c r="AP45" s="128" t="str">
        <f>IF('Health Facility 4'!$I$48=0,"-",'Health Facility 4'!$I$48)</f>
        <v>-</v>
      </c>
      <c r="AQ45" s="128" t="str">
        <f>IF('Health Facility 4'!$I$49=0,"-",'Health Facility 4'!$I$49)</f>
        <v>-</v>
      </c>
      <c r="AR45" s="128" t="str">
        <f>IF('Health Facility 4'!$G$57=0,"-",'Health Facility 4'!$G$57)</f>
        <v>-</v>
      </c>
      <c r="AS45" s="128" t="str">
        <f>IF('Health Facility 4'!$G$58=0,"-",'Health Facility 4'!$G$58)</f>
        <v>-</v>
      </c>
      <c r="AT45" s="128" t="str">
        <f>IF('Health Facility 4'!$H$57=0,"-",'Health Facility 4'!$H$57)</f>
        <v>-</v>
      </c>
      <c r="AU45" s="128" t="str">
        <f>IF('Health Facility 4'!$H$58=0,"-",'Health Facility 4'!$H$58)</f>
        <v>-</v>
      </c>
      <c r="AV45" s="128" t="str">
        <f>IF('Health Facility 4'!$I$57=0,"-",'Health Facility 4'!$I$57)</f>
        <v>-</v>
      </c>
      <c r="AW45" s="128" t="str">
        <f>IF('Health Facility 4'!$I$58=0,"-",'Health Facility 4'!$I$58)</f>
        <v>-</v>
      </c>
      <c r="AX45" s="128" t="str">
        <f>IF('Health Facility 4'!$G$66=0,"-",'Health Facility 4'!$G$66)</f>
        <v>A</v>
      </c>
      <c r="AY45" s="128" t="str">
        <f>IF('Health Facility 4'!$G$67=0,"-",'Health Facility 4'!$G$67)</f>
        <v>-</v>
      </c>
      <c r="AZ45" s="128" t="str">
        <f>IF('Health Facility 4'!$H$66=0,"-",'Health Facility 4'!$H$66)</f>
        <v>B</v>
      </c>
      <c r="BA45" s="128" t="str">
        <f>IF('Health Facility 4'!$H$67=0,"-",'Health Facility 4'!$H$67)</f>
        <v>-</v>
      </c>
      <c r="BB45" s="128" t="str">
        <f>IF('Health Facility 4'!$I$66=0,"-",'Health Facility 4'!$I$66)</f>
        <v>E</v>
      </c>
      <c r="BC45" s="128" t="str">
        <f>IF('Health Facility 4'!$I$67=0,"-",'Health Facility 4'!$I$67)</f>
        <v>-</v>
      </c>
      <c r="BD45" s="128" t="str">
        <f>IF('Health Facility 4'!$G$75=0,"-",'Health Facility 4'!$G$75)</f>
        <v>D</v>
      </c>
      <c r="BE45" s="128" t="str">
        <f>IF('Health Facility 4'!$G$76=0,"-",'Health Facility 4'!$G$76)</f>
        <v>-</v>
      </c>
      <c r="BF45" s="128" t="str">
        <f>IF('Health Facility 4'!$H$75=0,"-",'Health Facility 4'!$H$75)</f>
        <v>D</v>
      </c>
      <c r="BG45" s="128" t="str">
        <f>IF('Health Facility 4'!$H$76=0,"-",'Health Facility 4'!$H$76)</f>
        <v>-</v>
      </c>
      <c r="BH45" s="128" t="str">
        <f>IF('Health Facility 4'!$I$75=0,"-",'Health Facility 4'!$I$75)</f>
        <v>E</v>
      </c>
      <c r="BI45" s="128" t="str">
        <f>IF('Health Facility 4'!$I$76=0,"-",'Health Facility 4'!$I$76)</f>
        <v>-</v>
      </c>
      <c r="BJ45" s="128" t="str">
        <f>IF('Health Facility 4'!$AN$27=0,"-",'Health Facility 4'!$AN$27)</f>
        <v>-</v>
      </c>
      <c r="BK45" s="128" t="str">
        <f>IF('Health Facility 4'!$AO$27=0,"-",'Health Facility 4'!$AO$27)</f>
        <v>-</v>
      </c>
      <c r="BL45" s="128" t="str">
        <f>IF('Health Facility 4'!$AP$27=0,"-",'Health Facility 4'!$AP$27)</f>
        <v>-</v>
      </c>
      <c r="BM45" s="128" t="str">
        <f>IF('Health Facility 4'!$AQ$27=0,"-",'Health Facility 4'!$AQ$27)</f>
        <v>-</v>
      </c>
      <c r="BN45" s="128" t="str">
        <f>IF('Health Facility 4'!$J$107=0,"-",'Health Facility 4'!$J$107)</f>
        <v>-</v>
      </c>
      <c r="BO45" s="128" t="str">
        <f>IF('Health Facility 4'!$J$101=0,"-",'Health Facility 4'!$J$101)</f>
        <v>-</v>
      </c>
      <c r="BP45" s="128" t="str">
        <f>IF('Health Facility 4'!$J$102=0,"-",'Health Facility 4'!$J$102)</f>
        <v>-</v>
      </c>
      <c r="BQ45" s="128" t="str">
        <f>IF('Health Facility 4'!$J$103=0,"-",'Health Facility 4'!$J$103)</f>
        <v>-</v>
      </c>
      <c r="BR45" s="51">
        <v>2.2000000000000002</v>
      </c>
      <c r="BS45" s="28">
        <f>SUM('Health Facility 1'!BA16,'Health Facility 2'!BA16,'Health Facility 3'!BA16,'Health Facility 4'!BA16,'Health Facility 5'!BA16,'Health Facility 6'!BA16,'Health Facility 7'!BA16,'Health Facility 8'!BA16,'Health Facility 9'!BA16,'Health Facility 10'!BA16,'Health Facility 11'!BA16,'Health Facility 12'!BA16,'Health Facility 13'!BA16,'Health Facility 14'!BA16,'Health Facility 15'!BA16,'Health Facility 16'!BA16,'Health Facility 17'!BA16,'Health Facility 18'!BA16,'Health Facility 19'!BA16,'Health Facility 20'!BA16,'Health Facility 21'!BA16,'Health Facility 22'!BA16,'Health Facility 23'!BA16,'Health Facility 24'!BA16)</f>
        <v>0</v>
      </c>
      <c r="BT45" s="29">
        <f>SUM('Health Facility 1'!BB16,'Health Facility 2'!BB16,'Health Facility 3'!BB16,'Health Facility 4'!BB16,'Health Facility 5'!BB16,'Health Facility 6'!BB16,'Health Facility 7'!BB16,'Health Facility 8'!BB16,'Health Facility 9'!BB16,'Health Facility 10'!BB16,'Health Facility 11'!BB16,'Health Facility 12'!BB16,'Health Facility 13'!BB16,'Health Facility 14'!BB16,'Health Facility 15'!BB16,'Health Facility 16'!BB16,'Health Facility 17'!BB16,'Health Facility 18'!BB16,'Health Facility 19'!BB16,'Health Facility 20'!BB16,'Health Facility 21'!BB16,'Health Facility 22'!BB16,'Health Facility 23'!BB16,'Health Facility 24'!BB16)</f>
        <v>0</v>
      </c>
      <c r="BU45" s="29">
        <f>SUM('Health Facility 1'!BC16,'Health Facility 2'!BC16,'Health Facility 3'!BC16,'Health Facility 4'!BC16,'Health Facility 5'!BC16,'Health Facility 6'!BC16,'Health Facility 7'!BC16,'Health Facility 8'!BC16,'Health Facility 9'!BC16,'Health Facility 10'!BC16,'Health Facility 11'!BC16,'Health Facility 12'!BC16,'Health Facility 13'!BC16,'Health Facility 14'!BC16,'Health Facility 15'!BC16,'Health Facility 16'!BC16,'Health Facility 17'!BC16,'Health Facility 18'!BC16,'Health Facility 19'!BC16,'Health Facility 20'!BC16,'Health Facility 21'!BC16,'Health Facility 22'!BC16,'Health Facility 23'!BC16,'Health Facility 24'!BC16)</f>
        <v>0</v>
      </c>
      <c r="BV45" s="29">
        <f>SUM('Health Facility 1'!BD16,'Health Facility 2'!BD16,'Health Facility 3'!BD16,'Health Facility 4'!BD16,'Health Facility 5'!BD16,'Health Facility 6'!BD16,'Health Facility 7'!BD16,'Health Facility 8'!BD16,'Health Facility 9'!BD16,'Health Facility 10'!BD16,'Health Facility 11'!BD16,'Health Facility 12'!BD16,'Health Facility 13'!BD16,'Health Facility 14'!BD16,'Health Facility 15'!BD16,'Health Facility 16'!BD16,'Health Facility 17'!BD16,'Health Facility 18'!BD16,'Health Facility 19'!BD16,'Health Facility 20'!BD16,'Health Facility 21'!BD16,'Health Facility 22'!BD16,'Health Facility 23'!BD16,'Health Facility 24'!BD16)</f>
        <v>1</v>
      </c>
      <c r="BW45" s="29">
        <f>SUM('Health Facility 1'!BE16,'Health Facility 2'!BE16,'Health Facility 3'!BE16,'Health Facility 4'!BE16,'Health Facility 5'!BE16,'Health Facility 6'!BE16,'Health Facility 7'!BE16,'Health Facility 8'!BE16,'Health Facility 9'!BE16,'Health Facility 10'!BE16,'Health Facility 11'!BE16,'Health Facility 12'!BE16,'Health Facility 13'!BE16,'Health Facility 14'!BE16,'Health Facility 15'!BE16,'Health Facility 16'!BE16,'Health Facility 17'!BE16,'Health Facility 18'!BE16,'Health Facility 19'!BE16,'Health Facility 20'!BE16,'Health Facility 21'!BE16,'Health Facility 22'!BE16,'Health Facility 23'!BE16,'Health Facility 24'!BE16)</f>
        <v>0</v>
      </c>
      <c r="BX45" s="30">
        <f>SUM('Health Facility 1'!BF16,'Health Facility 2'!BF16,'Health Facility 3'!BF16,'Health Facility 4'!BF16,'Health Facility 5'!BF16,'Health Facility 6'!BF16,'Health Facility 7'!BF16,'Health Facility 8'!BF16,'Health Facility 9'!BF16,'Health Facility 10'!BF16,'Health Facility 11'!BF16,'Health Facility 12'!BF16,'Health Facility 13'!BF16,'Health Facility 14'!BF16,'Health Facility 15'!BF16,'Health Facility 16'!BF16,'Health Facility 17'!BF16,'Health Facility 18'!BF16,'Health Facility 19'!BF16,'Health Facility 20'!BF16,'Health Facility 21'!BF16,'Health Facility 22'!BF16,'Health Facility 23'!BF16,'Health Facility 24'!BF16)</f>
        <v>0</v>
      </c>
      <c r="BY45" s="130"/>
      <c r="BZ45" s="130" t="str">
        <f>L40</f>
        <v>5.1:  Stock out of ACTs for 7 consecutive days in the past month</v>
      </c>
      <c r="CA45" s="137">
        <f t="shared" ref="CA45:CF45" si="14">SUM(BS53:BS55)</f>
        <v>0</v>
      </c>
      <c r="CB45" s="138">
        <f t="shared" si="14"/>
        <v>4</v>
      </c>
      <c r="CC45" s="138">
        <f t="shared" si="14"/>
        <v>3</v>
      </c>
      <c r="CD45" s="138">
        <f t="shared" si="14"/>
        <v>2</v>
      </c>
      <c r="CE45" s="138">
        <f t="shared" si="14"/>
        <v>6</v>
      </c>
      <c r="CF45" s="139">
        <f t="shared" si="14"/>
        <v>0</v>
      </c>
      <c r="CG45" s="130"/>
      <c r="CH45" s="130"/>
      <c r="CI45" s="130"/>
      <c r="CJ45" s="130"/>
      <c r="CK45" s="130"/>
      <c r="CL45" s="130"/>
      <c r="CM45" s="130"/>
    </row>
    <row r="46" spans="1:91 16384:16384" x14ac:dyDescent="0.3">
      <c r="A46">
        <v>5</v>
      </c>
      <c r="B46" t="str">
        <f>IF('Facility Information'!$D$18=0,"-",'Facility Information'!$D$18)</f>
        <v>-</v>
      </c>
      <c r="D46" s="107" t="str">
        <f>IF('Health Facility 5'!$J$37=0,"-",'Health Facility 5'!$J$37)</f>
        <v>-</v>
      </c>
      <c r="E46" s="87" t="str">
        <f>IF('Health Facility 5'!$J$38=0,"-",'Health Facility 5'!$J$38)</f>
        <v>-</v>
      </c>
      <c r="F46" s="87" t="str">
        <f>IF('Health Facility 5'!$J$46=0,"-",'Health Facility 5'!$J$46)</f>
        <v>-</v>
      </c>
      <c r="G46" s="87" t="str">
        <f>IF('Health Facility 5'!$J$47=0,"-",'Health Facility 5'!$J$47)</f>
        <v>-</v>
      </c>
      <c r="H46" s="87" t="str">
        <f>IF('Health Facility 5'!$J$55=0,"-",'Health Facility 5'!$J$55)</f>
        <v>-</v>
      </c>
      <c r="I46" s="87" t="str">
        <f>IF('Health Facility 5'!$J$56=0,"-",'Health Facility 5'!$J$56)</f>
        <v>-</v>
      </c>
      <c r="J46" s="87">
        <f>IF('Health Facility 5'!$J$64=0,"-",'Health Facility 5'!$J$64)</f>
        <v>0.87944444444444458</v>
      </c>
      <c r="K46" s="87">
        <f>IF('Health Facility 5'!$J$65=0,"-",'Health Facility 5'!$J$65)</f>
        <v>0.94372294372294363</v>
      </c>
      <c r="L46" s="87">
        <f>IF('Health Facility 5'!$J$73=0,"-",'Health Facility 5'!$J$73)</f>
        <v>0.9567412512617991</v>
      </c>
      <c r="M46" s="87">
        <f>IF('Health Facility 5'!$J$74=0,"-",'Health Facility 5'!$J$74)</f>
        <v>0.9751589707018482</v>
      </c>
      <c r="N46" s="107" t="str">
        <f>IF('Health Facility 5'!$J$84=0,"-",'Health Facility 5'!$J$84)</f>
        <v>-</v>
      </c>
      <c r="O46" s="53" t="str">
        <f>IF('Health Facility 5'!$J$89=0,"-",'Health Facility 5'!$J$89)</f>
        <v>-</v>
      </c>
      <c r="P46" s="53" t="str">
        <f>IF('Health Facility 5'!$J$95=0,"-",'Health Facility 5'!$J$95)</f>
        <v>-</v>
      </c>
      <c r="Q46" s="69"/>
      <c r="R46" s="54" t="str">
        <f>IF('Health Facility 5'!$J$112=0,"-",'Health Facility 5'!$J$112)</f>
        <v>-</v>
      </c>
      <c r="S46" s="25" t="str">
        <f>IF('Health Facility 5'!$J$113=0,"-",'Health Facility 5'!$J$113)</f>
        <v>-</v>
      </c>
      <c r="T46" s="25" t="str">
        <f>IF('Health Facility 5'!$J$114=0,"-",'Health Facility 5'!$J$114)</f>
        <v>-</v>
      </c>
      <c r="U46" s="25" t="str">
        <f>IF('Health Facility 5'!$J$115=0,"-",'Health Facility 5'!$J$115)</f>
        <v>-</v>
      </c>
      <c r="V46" s="25" t="str">
        <f>IF('Health Facility 5'!$J$116=0,"-",'Health Facility 5'!$J$116)</f>
        <v>-</v>
      </c>
      <c r="W46" s="25" t="str">
        <f>IF('Health Facility 5'!$J$117=0,"-",'Health Facility 5'!$J$117)</f>
        <v>-</v>
      </c>
      <c r="X46" s="25" t="str">
        <f>IF('Health Facility 5'!$J$118=0,"-",'Health Facility 5'!$J$118)</f>
        <v>-</v>
      </c>
      <c r="Y46" s="25" t="str">
        <f>IF('Health Facility 5'!$J$119=0,"-",'Health Facility 5'!$J$119)</f>
        <v>-</v>
      </c>
      <c r="Z46" s="25" t="str">
        <f>IF('Health Facility 5'!$J$120=0,"-",'Health Facility 5'!$J$120)</f>
        <v>-</v>
      </c>
      <c r="AA46" s="25" t="str">
        <f>IF('Health Facility 5'!$J$121=0,"-",'Health Facility 5'!$J$121)</f>
        <v>-</v>
      </c>
      <c r="AB46" s="25" t="str">
        <f>IF('Health Facility 5'!$J$122=0,"-",'Health Facility 5'!$J$122)</f>
        <v>-</v>
      </c>
      <c r="AC46" s="25" t="str">
        <f>IF('Health Facility 5'!$J$123=0,"-",'Health Facility 5'!$J$123)</f>
        <v>-</v>
      </c>
      <c r="AD46" s="109" t="e">
        <f t="shared" si="11"/>
        <v>#DIV/0!</v>
      </c>
      <c r="AF46" s="128" t="str">
        <f>IF('Health Facility 5'!$G$39=0," ",'Health Facility 5'!$G$39)</f>
        <v xml:space="preserve"> </v>
      </c>
      <c r="AG46" s="128" t="str">
        <f>IF('Health Facility 5'!$G$40=0,"-",'Health Facility 5'!$G$40)</f>
        <v>-</v>
      </c>
      <c r="AH46" s="128" t="str">
        <f>IF('Health Facility 5'!$H$39=0,"-",'Health Facility 5'!$H$39)</f>
        <v>-</v>
      </c>
      <c r="AI46" s="128" t="str">
        <f>IF('Health Facility 5'!$H$40=0,"-",'Health Facility 5'!$H$40)</f>
        <v>-</v>
      </c>
      <c r="AJ46" s="128" t="str">
        <f>IF('Health Facility 5'!$I$39=0,"-",'Health Facility 5'!$I$39)</f>
        <v>-</v>
      </c>
      <c r="AK46" s="128" t="str">
        <f>IF('Health Facility 5'!$I$40=0,"-",'Health Facility 5'!$I$40)</f>
        <v>-</v>
      </c>
      <c r="AL46" s="128" t="str">
        <f>IF('Health Facility 5'!$G$48=0,"-",'Health Facility 5'!$G$48)</f>
        <v>-</v>
      </c>
      <c r="AM46" s="128" t="str">
        <f>IF('Health Facility 5'!$G$49=0,"-",'Health Facility 5'!$G$49)</f>
        <v>-</v>
      </c>
      <c r="AN46" s="128" t="str">
        <f>IF('Health Facility 5'!$H$48=0,"-",'Health Facility 5'!$H$48)</f>
        <v>-</v>
      </c>
      <c r="AO46" s="128" t="str">
        <f>IF('Health Facility 5'!$H$49=0,"-",'Health Facility 5'!$H$49)</f>
        <v>-</v>
      </c>
      <c r="AP46" s="128" t="str">
        <f>IF('Health Facility 5'!$I$48=0,"-",'Health Facility 5'!$I$48)</f>
        <v>-</v>
      </c>
      <c r="AQ46" s="128" t="str">
        <f>IF('Health Facility 5'!$I$49=0,"-",'Health Facility 5'!$I$49)</f>
        <v>-</v>
      </c>
      <c r="AR46" s="128" t="str">
        <f>IF('Health Facility 5'!$G$57=0,"-",'Health Facility 5'!$G$57)</f>
        <v>-</v>
      </c>
      <c r="AS46" s="128" t="str">
        <f>IF('Health Facility 5'!$G$58=0,"-",'Health Facility 5'!$G$58)</f>
        <v>-</v>
      </c>
      <c r="AT46" s="128" t="str">
        <f>IF('Health Facility 5'!$H$57=0,"-",'Health Facility 5'!$H$57)</f>
        <v>-</v>
      </c>
      <c r="AU46" s="128" t="str">
        <f>IF('Health Facility 5'!$H$58=0,"-",'Health Facility 5'!$H$58)</f>
        <v>-</v>
      </c>
      <c r="AV46" s="128" t="str">
        <f>IF('Health Facility 5'!$I$57=0,"-",'Health Facility 5'!$I$57)</f>
        <v>-</v>
      </c>
      <c r="AW46" s="128" t="str">
        <f>IF('Health Facility 5'!$I$58=0,"-",'Health Facility 5'!$I$58)</f>
        <v>-</v>
      </c>
      <c r="AX46" s="128" t="str">
        <f>IF('Health Facility 5'!$G$66=0,"-",'Health Facility 5'!$G$66)</f>
        <v>B</v>
      </c>
      <c r="AY46" s="128" t="str">
        <f>IF('Health Facility 5'!$G$67=0,"-",'Health Facility 5'!$G$67)</f>
        <v>-</v>
      </c>
      <c r="AZ46" s="128" t="str">
        <f>IF('Health Facility 5'!$H$66=0,"-",'Health Facility 5'!$H$66)</f>
        <v>D</v>
      </c>
      <c r="BA46" s="128" t="str">
        <f>IF('Health Facility 5'!$H$67=0,"-",'Health Facility 5'!$H$67)</f>
        <v>-</v>
      </c>
      <c r="BB46" s="128" t="str">
        <f>IF('Health Facility 5'!$I$66=0,"-",'Health Facility 5'!$I$66)</f>
        <v>E</v>
      </c>
      <c r="BC46" s="128" t="str">
        <f>IF('Health Facility 5'!$I$67=0,"-",'Health Facility 5'!$I$67)</f>
        <v>-</v>
      </c>
      <c r="BD46" s="128" t="str">
        <f>IF('Health Facility 5'!$G$75=0,"-",'Health Facility 5'!$G$75)</f>
        <v>B</v>
      </c>
      <c r="BE46" s="128" t="str">
        <f>IF('Health Facility 5'!$G$76=0,"-",'Health Facility 5'!$G$76)</f>
        <v>-</v>
      </c>
      <c r="BF46" s="128" t="str">
        <f>IF('Health Facility 5'!$H$75=0,"-",'Health Facility 5'!$H$75)</f>
        <v>B</v>
      </c>
      <c r="BG46" s="128" t="str">
        <f>IF('Health Facility 5'!$H$76=0,"-",'Health Facility 5'!$H$76)</f>
        <v>-</v>
      </c>
      <c r="BH46" s="128" t="str">
        <f>IF('Health Facility 5'!$I$75=0,"-",'Health Facility 5'!$I$75)</f>
        <v>E</v>
      </c>
      <c r="BI46" s="128" t="str">
        <f>IF('Health Facility 5'!$I$76=0,"-",'Health Facility 5'!$I$76)</f>
        <v>-</v>
      </c>
      <c r="BJ46" s="128" t="str">
        <f>IF('Health Facility 5'!$AN$27=0,"-",'Health Facility 5'!$AN$27)</f>
        <v>-</v>
      </c>
      <c r="BK46" s="128" t="str">
        <f>IF('Health Facility 5'!$AO$27=0,"-",'Health Facility 5'!$AO$27)</f>
        <v>-</v>
      </c>
      <c r="BL46" s="128" t="str">
        <f>IF('Health Facility 5'!$AP$27=0,"-",'Health Facility 5'!$AP$27)</f>
        <v>-</v>
      </c>
      <c r="BM46" s="128" t="str">
        <f>IF('Health Facility 5'!$AQ$27=0,"-",'Health Facility 5'!$AQ$27)</f>
        <v>-</v>
      </c>
      <c r="BN46" s="128" t="str">
        <f>IF('Health Facility 5'!$J$107=0,"-",'Health Facility 5'!$J$107)</f>
        <v>-</v>
      </c>
      <c r="BO46" s="128" t="str">
        <f>IF('Health Facility 5'!$J$101=0,"-",'Health Facility 5'!$J$101)</f>
        <v>-</v>
      </c>
      <c r="BP46" s="128" t="str">
        <f>IF('Health Facility 5'!$J$102=0,"-",'Health Facility 5'!$J$102)</f>
        <v>-</v>
      </c>
      <c r="BQ46" s="128" t="str">
        <f>IF('Health Facility 5'!$J$103=0,"-",'Health Facility 5'!$J$103)</f>
        <v>-</v>
      </c>
      <c r="BR46" s="51">
        <v>2.2999999999999998</v>
      </c>
      <c r="BS46" s="28">
        <f>SUM('Health Facility 1'!BA17,'Health Facility 2'!BA17,'Health Facility 3'!BA17,'Health Facility 4'!BA17,'Health Facility 5'!BA17,'Health Facility 6'!BA17,'Health Facility 7'!BA17,'Health Facility 8'!BA17,'Health Facility 9'!BA17,'Health Facility 10'!BA17,'Health Facility 11'!BA17,'Health Facility 12'!BA17,'Health Facility 13'!BA17,'Health Facility 14'!BA17,'Health Facility 15'!BA17,'Health Facility 16'!BA17,'Health Facility 17'!BA17,'Health Facility 18'!BA17,'Health Facility 19'!BA17,'Health Facility 20'!BA17,'Health Facility 21'!BA17,'Health Facility 22'!BA17,'Health Facility 23'!BA17,'Health Facility 24'!BA17)</f>
        <v>0</v>
      </c>
      <c r="BT46" s="29">
        <f>SUM('Health Facility 1'!BB17,'Health Facility 2'!BB17,'Health Facility 3'!BB17,'Health Facility 4'!BB17,'Health Facility 5'!BB17,'Health Facility 6'!BB17,'Health Facility 7'!BB17,'Health Facility 8'!BB17,'Health Facility 9'!BB17,'Health Facility 10'!BB17,'Health Facility 11'!BB17,'Health Facility 12'!BB17,'Health Facility 13'!BB17,'Health Facility 14'!BB17,'Health Facility 15'!BB17,'Health Facility 16'!BB17,'Health Facility 17'!BB17,'Health Facility 18'!BB17,'Health Facility 19'!BB17,'Health Facility 20'!BB17,'Health Facility 21'!BB17,'Health Facility 22'!BB17,'Health Facility 23'!BB17,'Health Facility 24'!BB17)</f>
        <v>0</v>
      </c>
      <c r="BU46" s="29">
        <f>SUM('Health Facility 1'!BC17,'Health Facility 2'!BC17,'Health Facility 3'!BC17,'Health Facility 4'!BC17,'Health Facility 5'!BC17,'Health Facility 6'!BC17,'Health Facility 7'!BC17,'Health Facility 8'!BC17,'Health Facility 9'!BC17,'Health Facility 10'!BC17,'Health Facility 11'!BC17,'Health Facility 12'!BC17,'Health Facility 13'!BC17,'Health Facility 14'!BC17,'Health Facility 15'!BC17,'Health Facility 16'!BC17,'Health Facility 17'!BC17,'Health Facility 18'!BC17,'Health Facility 19'!BC17,'Health Facility 20'!BC17,'Health Facility 21'!BC17,'Health Facility 22'!BC17,'Health Facility 23'!BC17,'Health Facility 24'!BC17)</f>
        <v>1</v>
      </c>
      <c r="BV46" s="29">
        <f>SUM('Health Facility 1'!BD17,'Health Facility 2'!BD17,'Health Facility 3'!BD17,'Health Facility 4'!BD17,'Health Facility 5'!BD17,'Health Facility 6'!BD17,'Health Facility 7'!BD17,'Health Facility 8'!BD17,'Health Facility 9'!BD17,'Health Facility 10'!BD17,'Health Facility 11'!BD17,'Health Facility 12'!BD17,'Health Facility 13'!BD17,'Health Facility 14'!BD17,'Health Facility 15'!BD17,'Health Facility 16'!BD17,'Health Facility 17'!BD17,'Health Facility 18'!BD17,'Health Facility 19'!BD17,'Health Facility 20'!BD17,'Health Facility 21'!BD17,'Health Facility 22'!BD17,'Health Facility 23'!BD17,'Health Facility 24'!BD17)</f>
        <v>0</v>
      </c>
      <c r="BW46" s="29">
        <f>SUM('Health Facility 1'!BE17,'Health Facility 2'!BE17,'Health Facility 3'!BE17,'Health Facility 4'!BE17,'Health Facility 5'!BE17,'Health Facility 6'!BE17,'Health Facility 7'!BE17,'Health Facility 8'!BE17,'Health Facility 9'!BE17,'Health Facility 10'!BE17,'Health Facility 11'!BE17,'Health Facility 12'!BE17,'Health Facility 13'!BE17,'Health Facility 14'!BE17,'Health Facility 15'!BE17,'Health Facility 16'!BE17,'Health Facility 17'!BE17,'Health Facility 18'!BE17,'Health Facility 19'!BE17,'Health Facility 20'!BE17,'Health Facility 21'!BE17,'Health Facility 22'!BE17,'Health Facility 23'!BE17,'Health Facility 24'!BE17)</f>
        <v>0</v>
      </c>
      <c r="BX46" s="30">
        <f>SUM('Health Facility 1'!BF17,'Health Facility 2'!BF17,'Health Facility 3'!BF17,'Health Facility 4'!BF17,'Health Facility 5'!BF17,'Health Facility 6'!BF17,'Health Facility 7'!BF17,'Health Facility 8'!BF17,'Health Facility 9'!BF17,'Health Facility 10'!BF17,'Health Facility 11'!BF17,'Health Facility 12'!BF17,'Health Facility 13'!BF17,'Health Facility 14'!BF17,'Health Facility 15'!BF17,'Health Facility 16'!BF17,'Health Facility 17'!BF17,'Health Facility 18'!BF17,'Health Facility 19'!BF17,'Health Facility 20'!BF17,'Health Facility 21'!BF17,'Health Facility 22'!BF17,'Health Facility 23'!BF17,'Health Facility 24'!BF17)</f>
        <v>0</v>
      </c>
      <c r="BY46" s="130"/>
      <c r="BZ46" s="130"/>
      <c r="CA46" s="130">
        <f t="shared" ref="CA46:CF46" si="15">SUM(CA41:CA45)</f>
        <v>7</v>
      </c>
      <c r="CB46" s="130">
        <f t="shared" si="15"/>
        <v>7</v>
      </c>
      <c r="CC46" s="130">
        <f t="shared" si="15"/>
        <v>7</v>
      </c>
      <c r="CD46" s="130">
        <f t="shared" si="15"/>
        <v>7</v>
      </c>
      <c r="CE46" s="130">
        <f t="shared" si="15"/>
        <v>8</v>
      </c>
      <c r="CF46" s="130">
        <f t="shared" si="15"/>
        <v>0</v>
      </c>
      <c r="CG46" s="130"/>
      <c r="CH46" s="130"/>
      <c r="CI46" s="130"/>
      <c r="CJ46" s="130"/>
      <c r="CK46" s="130"/>
      <c r="CL46" s="130"/>
      <c r="CM46" s="130"/>
    </row>
    <row r="47" spans="1:91 16384:16384" x14ac:dyDescent="0.3">
      <c r="A47">
        <v>6</v>
      </c>
      <c r="B47" t="str">
        <f>IF('Facility Information'!$D$19=0,"-",'Facility Information'!$D$19)</f>
        <v>-</v>
      </c>
      <c r="D47" s="107" t="str">
        <f>IF('Health Facility 6'!$J$37=0,"-",'Health Facility 6'!$J$37)</f>
        <v>-</v>
      </c>
      <c r="E47" s="87" t="str">
        <f>IF('Health Facility 6'!$J$38=0,"-",'Health Facility 6'!$J$38)</f>
        <v>-</v>
      </c>
      <c r="F47" s="87" t="str">
        <f>IF('Health Facility 6'!$J$46=0,"-",'Health Facility 6'!$J$46)</f>
        <v>-</v>
      </c>
      <c r="G47" s="87" t="str">
        <f>IF('Health Facility 6'!$J$47=0,"-",'Health Facility 6'!$J$47)</f>
        <v>-</v>
      </c>
      <c r="H47" s="87" t="str">
        <f>IF('Health Facility 6'!$J$55=0,"-",'Health Facility 6'!$J$55)</f>
        <v>-</v>
      </c>
      <c r="I47" s="87" t="str">
        <f>IF('Health Facility 6'!$J$56=0,"-",'Health Facility 6'!$J$56)</f>
        <v>-</v>
      </c>
      <c r="J47" s="87" t="str">
        <f>IF('Health Facility 6'!$J$64=0,"-",'Health Facility 6'!$J$64)</f>
        <v>-</v>
      </c>
      <c r="K47" s="87" t="str">
        <f>IF('Health Facility 6'!$J$65=0,"-",'Health Facility 6'!$J$65)</f>
        <v>-</v>
      </c>
      <c r="L47" s="87" t="str">
        <f>IF('Health Facility 6'!$J$73=0,"-",'Health Facility 6'!$J$73)</f>
        <v>-</v>
      </c>
      <c r="M47" s="87" t="str">
        <f>IF('Health Facility 6'!$J$74=0,"-",'Health Facility 6'!$J$74)</f>
        <v>-</v>
      </c>
      <c r="N47" s="107" t="str">
        <f>IF('Health Facility 6'!$J$84=0,"-",'Health Facility 6'!$J$84)</f>
        <v>-</v>
      </c>
      <c r="O47" s="53" t="str">
        <f>IF('Health Facility 6'!$J$89=0,"-",'Health Facility 6'!$J$89)</f>
        <v>-</v>
      </c>
      <c r="P47" s="53" t="str">
        <f>IF('Health Facility 6'!$J$95=0,"-",'Health Facility 6'!$J$95)</f>
        <v>-</v>
      </c>
      <c r="Q47" s="69"/>
      <c r="R47" s="54" t="str">
        <f>IF('Health Facility 6'!$J$112=0,"-",'Health Facility 6'!$J$112)</f>
        <v>-</v>
      </c>
      <c r="S47" s="25" t="str">
        <f>IF('Health Facility 6'!$J$113=0,"-",'Health Facility 6'!$J$113)</f>
        <v>-</v>
      </c>
      <c r="T47" s="25" t="str">
        <f>IF('Health Facility 6'!$J$114=0,"-",'Health Facility 6'!$J$114)</f>
        <v>-</v>
      </c>
      <c r="U47" s="25" t="str">
        <f>IF('Health Facility 6'!$J$115=0,"-",'Health Facility 6'!$J$115)</f>
        <v>-</v>
      </c>
      <c r="V47" s="25" t="str">
        <f>IF('Health Facility 6'!$J$116=0,"-",'Health Facility 6'!$J$116)</f>
        <v>-</v>
      </c>
      <c r="W47" s="25" t="str">
        <f>IF('Health Facility 6'!$J$117=0,"-",'Health Facility 6'!$J$117)</f>
        <v>-</v>
      </c>
      <c r="X47" s="25" t="str">
        <f>IF('Health Facility 6'!$J$118=0,"-",'Health Facility 6'!$J$118)</f>
        <v>-</v>
      </c>
      <c r="Y47" s="25" t="str">
        <f>IF('Health Facility 6'!$J$119=0,"-",'Health Facility 6'!$J$119)</f>
        <v>-</v>
      </c>
      <c r="Z47" s="25" t="str">
        <f>IF('Health Facility 6'!$J$120=0,"-",'Health Facility 6'!$J$120)</f>
        <v>-</v>
      </c>
      <c r="AA47" s="25" t="str">
        <f>IF('Health Facility 6'!$J$121=0,"-",'Health Facility 6'!$J$121)</f>
        <v>-</v>
      </c>
      <c r="AB47" s="25" t="str">
        <f>IF('Health Facility 6'!$J$122=0,"-",'Health Facility 6'!$J$122)</f>
        <v>-</v>
      </c>
      <c r="AC47" s="25" t="str">
        <f>IF('Health Facility 6'!$J$123=0,"-",'Health Facility 6'!$J$123)</f>
        <v>-</v>
      </c>
      <c r="AD47" s="109" t="e">
        <f t="shared" si="11"/>
        <v>#DIV/0!</v>
      </c>
      <c r="AF47" s="128" t="str">
        <f>IF('Health Facility 6'!$G$39=0," ",'Health Facility 6'!$G$39)</f>
        <v xml:space="preserve"> </v>
      </c>
      <c r="AG47" s="128" t="str">
        <f>IF('Health Facility 6'!$G$40=0,"-",'Health Facility 6'!$G$40)</f>
        <v>-</v>
      </c>
      <c r="AH47" s="128" t="str">
        <f>IF('Health Facility 6'!$H$39=0,"-",'Health Facility 6'!$H$39)</f>
        <v>-</v>
      </c>
      <c r="AI47" s="128" t="str">
        <f>IF('Health Facility 6'!$H$40=0,"-",'Health Facility 6'!$H$40)</f>
        <v>-</v>
      </c>
      <c r="AJ47" s="128" t="str">
        <f>IF('Health Facility 6'!$I$39=0,"-",'Health Facility 6'!$I$39)</f>
        <v>-</v>
      </c>
      <c r="AK47" s="128" t="str">
        <f>IF('Health Facility 6'!$I$40=0,"-",'Health Facility 6'!$I$40)</f>
        <v>-</v>
      </c>
      <c r="AL47" s="128" t="str">
        <f>IF('Health Facility 6'!$G$48=0,"-",'Health Facility 6'!$G$48)</f>
        <v>-</v>
      </c>
      <c r="AM47" s="128" t="str">
        <f>IF('Health Facility 6'!$G$49=0,"-",'Health Facility 6'!$G$49)</f>
        <v>-</v>
      </c>
      <c r="AN47" s="128" t="str">
        <f>IF('Health Facility 6'!$H$48=0,"-",'Health Facility 6'!$H$48)</f>
        <v>-</v>
      </c>
      <c r="AO47" s="128" t="str">
        <f>IF('Health Facility 6'!$H$49=0,"-",'Health Facility 6'!$H$49)</f>
        <v>-</v>
      </c>
      <c r="AP47" s="128" t="str">
        <f>IF('Health Facility 6'!$I$48=0,"-",'Health Facility 6'!$I$48)</f>
        <v>-</v>
      </c>
      <c r="AQ47" s="128" t="str">
        <f>IF('Health Facility 6'!$I$49=0,"-",'Health Facility 6'!$I$49)</f>
        <v>-</v>
      </c>
      <c r="AR47" s="128" t="str">
        <f>IF('Health Facility 6'!$G$57=0,"-",'Health Facility 6'!$G$57)</f>
        <v>-</v>
      </c>
      <c r="AS47" s="128" t="str">
        <f>IF('Health Facility 6'!$G$58=0,"-",'Health Facility 6'!$G$58)</f>
        <v>-</v>
      </c>
      <c r="AT47" s="128" t="str">
        <f>IF('Health Facility 6'!$H$57=0,"-",'Health Facility 6'!$H$57)</f>
        <v>-</v>
      </c>
      <c r="AU47" s="128" t="str">
        <f>IF('Health Facility 6'!$H$58=0,"-",'Health Facility 6'!$H$58)</f>
        <v>-</v>
      </c>
      <c r="AV47" s="128" t="str">
        <f>IF('Health Facility 6'!$I$57=0,"-",'Health Facility 6'!$I$57)</f>
        <v>-</v>
      </c>
      <c r="AW47" s="128" t="str">
        <f>IF('Health Facility 6'!$I$58=0,"-",'Health Facility 6'!$I$58)</f>
        <v>-</v>
      </c>
      <c r="AX47" s="128" t="str">
        <f>IF('Health Facility 6'!$G$66=0,"-",'Health Facility 6'!$G$66)</f>
        <v>-</v>
      </c>
      <c r="AY47" s="128" t="str">
        <f>IF('Health Facility 6'!$G$67=0,"-",'Health Facility 6'!$G$67)</f>
        <v>-</v>
      </c>
      <c r="AZ47" s="128" t="str">
        <f>IF('Health Facility 6'!$H$66=0,"-",'Health Facility 6'!$H$66)</f>
        <v>-</v>
      </c>
      <c r="BA47" s="128" t="str">
        <f>IF('Health Facility 6'!$H$67=0,"-",'Health Facility 6'!$H$67)</f>
        <v>-</v>
      </c>
      <c r="BB47" s="128" t="str">
        <f>IF('Health Facility 6'!$I$66=0,"-",'Health Facility 6'!$I$66)</f>
        <v>-</v>
      </c>
      <c r="BC47" s="128" t="str">
        <f>IF('Health Facility 6'!$I$67=0,"-",'Health Facility 6'!$I$67)</f>
        <v>-</v>
      </c>
      <c r="BD47" s="128" t="str">
        <f>IF('Health Facility 6'!$G$75=0,"-",'Health Facility 6'!$G$75)</f>
        <v>-</v>
      </c>
      <c r="BE47" s="128" t="str">
        <f>IF('Health Facility 6'!$G$76=0,"-",'Health Facility 6'!$G$76)</f>
        <v>-</v>
      </c>
      <c r="BF47" s="128" t="str">
        <f>IF('Health Facility 6'!$H$75=0,"-",'Health Facility 6'!$H$75)</f>
        <v>-</v>
      </c>
      <c r="BG47" s="128" t="str">
        <f>IF('Health Facility 6'!$H$76=0,"-",'Health Facility 6'!$H$76)</f>
        <v>-</v>
      </c>
      <c r="BH47" s="128" t="str">
        <f>IF('Health Facility 6'!$I$75=0,"-",'Health Facility 6'!$I$75)</f>
        <v>-</v>
      </c>
      <c r="BI47" s="128" t="str">
        <f>IF('Health Facility 6'!$I$76=0,"-",'Health Facility 6'!$I$76)</f>
        <v>-</v>
      </c>
      <c r="BJ47" s="128" t="str">
        <f>IF('Health Facility 6'!$AN$27=0,"-",'Health Facility 6'!$AN$27)</f>
        <v>-</v>
      </c>
      <c r="BK47" s="128" t="str">
        <f>IF('Health Facility 6'!$AO$27=0,"-",'Health Facility 6'!$AO$27)</f>
        <v>-</v>
      </c>
      <c r="BL47" s="128" t="str">
        <f>IF('Health Facility 6'!$AP$27=0,"-",'Health Facility 6'!$AP$27)</f>
        <v>-</v>
      </c>
      <c r="BM47" s="128" t="str">
        <f>IF('Health Facility 6'!$AQ$27=0,"-",'Health Facility 6'!$AQ$27)</f>
        <v>-</v>
      </c>
      <c r="BN47" s="128" t="str">
        <f>IF('Health Facility 6'!$J$107=0,"-",'Health Facility 6'!$J$107)</f>
        <v>-</v>
      </c>
      <c r="BO47" s="128" t="str">
        <f>IF('Health Facility 6'!$J$101=0,"-",'Health Facility 6'!$J$101)</f>
        <v>-</v>
      </c>
      <c r="BP47" s="128" t="str">
        <f>IF('Health Facility 6'!$J$102=0,"-",'Health Facility 6'!$J$102)</f>
        <v>-</v>
      </c>
      <c r="BQ47" s="128" t="str">
        <f>IF('Health Facility 6'!$J$103=0,"-",'Health Facility 6'!$J$103)</f>
        <v>-</v>
      </c>
      <c r="BR47" s="51">
        <v>3.1</v>
      </c>
      <c r="BS47" s="28">
        <f>SUM('Health Facility 1'!BA18,'Health Facility 2'!BA18,'Health Facility 3'!BA18,'Health Facility 4'!BA18,'Health Facility 5'!BA18,'Health Facility 6'!BA18,'Health Facility 7'!BA18,'Health Facility 8'!BA18,'Health Facility 9'!BA18,'Health Facility 10'!BA18,'Health Facility 11'!BA18,'Health Facility 12'!BA18,'Health Facility 13'!BA18,'Health Facility 14'!BA18,'Health Facility 15'!BA18,'Health Facility 16'!BA18,'Health Facility 17'!BA18,'Health Facility 18'!BA18,'Health Facility 19'!BA18,'Health Facility 20'!BA18,'Health Facility 21'!BA18,'Health Facility 22'!BA18,'Health Facility 23'!BA18,'Health Facility 24'!BA18)</f>
        <v>0</v>
      </c>
      <c r="BT47" s="29">
        <f>SUM('Health Facility 1'!BB18,'Health Facility 2'!BB18,'Health Facility 3'!BB18,'Health Facility 4'!BB18,'Health Facility 5'!BB18,'Health Facility 6'!BB18,'Health Facility 7'!BB18,'Health Facility 8'!BB18,'Health Facility 9'!BB18,'Health Facility 10'!BB18,'Health Facility 11'!BB18,'Health Facility 12'!BB18,'Health Facility 13'!BB18,'Health Facility 14'!BB18,'Health Facility 15'!BB18,'Health Facility 16'!BB18,'Health Facility 17'!BB18,'Health Facility 18'!BB18,'Health Facility 19'!BB18,'Health Facility 20'!BB18,'Health Facility 21'!BB18,'Health Facility 22'!BB18,'Health Facility 23'!BB18,'Health Facility 24'!BB18)</f>
        <v>0</v>
      </c>
      <c r="BU47" s="29">
        <f>SUM('Health Facility 1'!BC18,'Health Facility 2'!BC18,'Health Facility 3'!BC18,'Health Facility 4'!BC18,'Health Facility 5'!BC18,'Health Facility 6'!BC18,'Health Facility 7'!BC18,'Health Facility 8'!BC18,'Health Facility 9'!BC18,'Health Facility 10'!BC18,'Health Facility 11'!BC18,'Health Facility 12'!BC18,'Health Facility 13'!BC18,'Health Facility 14'!BC18,'Health Facility 15'!BC18,'Health Facility 16'!BC18,'Health Facility 17'!BC18,'Health Facility 18'!BC18,'Health Facility 19'!BC18,'Health Facility 20'!BC18,'Health Facility 21'!BC18,'Health Facility 22'!BC18,'Health Facility 23'!BC18,'Health Facility 24'!BC18)</f>
        <v>0</v>
      </c>
      <c r="BV47" s="29">
        <f>SUM('Health Facility 1'!BD18,'Health Facility 2'!BD18,'Health Facility 3'!BD18,'Health Facility 4'!BD18,'Health Facility 5'!BD18,'Health Facility 6'!BD18,'Health Facility 7'!BD18,'Health Facility 8'!BD18,'Health Facility 9'!BD18,'Health Facility 10'!BD18,'Health Facility 11'!BD18,'Health Facility 12'!BD18,'Health Facility 13'!BD18,'Health Facility 14'!BD18,'Health Facility 15'!BD18,'Health Facility 16'!BD18,'Health Facility 17'!BD18,'Health Facility 18'!BD18,'Health Facility 19'!BD18,'Health Facility 20'!BD18,'Health Facility 21'!BD18,'Health Facility 22'!BD18,'Health Facility 23'!BD18,'Health Facility 24'!BD18)</f>
        <v>0</v>
      </c>
      <c r="BW47" s="29">
        <f>SUM('Health Facility 1'!BE18,'Health Facility 2'!BE18,'Health Facility 3'!BE18,'Health Facility 4'!BE18,'Health Facility 5'!BE18,'Health Facility 6'!BE18,'Health Facility 7'!BE18,'Health Facility 8'!BE18,'Health Facility 9'!BE18,'Health Facility 10'!BE18,'Health Facility 11'!BE18,'Health Facility 12'!BE18,'Health Facility 13'!BE18,'Health Facility 14'!BE18,'Health Facility 15'!BE18,'Health Facility 16'!BE18,'Health Facility 17'!BE18,'Health Facility 18'!BE18,'Health Facility 19'!BE18,'Health Facility 20'!BE18,'Health Facility 21'!BE18,'Health Facility 22'!BE18,'Health Facility 23'!BE18,'Health Facility 24'!BE18)</f>
        <v>0</v>
      </c>
      <c r="BX47" s="30">
        <f>SUM('Health Facility 1'!BF18,'Health Facility 2'!BF18,'Health Facility 3'!BF18,'Health Facility 4'!BF18,'Health Facility 5'!BF18,'Health Facility 6'!BF18,'Health Facility 7'!BF18,'Health Facility 8'!BF18,'Health Facility 9'!BF18,'Health Facility 10'!BF18,'Health Facility 11'!BF18,'Health Facility 12'!BF18,'Health Facility 13'!BF18,'Health Facility 14'!BF18,'Health Facility 15'!BF18,'Health Facility 16'!BF18,'Health Facility 17'!BF18,'Health Facility 18'!BF18,'Health Facility 19'!BF18,'Health Facility 20'!BF18,'Health Facility 21'!BF18,'Health Facility 22'!BF18,'Health Facility 23'!BF18,'Health Facility 24'!BF18)</f>
        <v>0</v>
      </c>
      <c r="BY47" s="130"/>
      <c r="BZ47" s="130"/>
      <c r="CA47" s="130"/>
      <c r="CB47" s="130"/>
      <c r="CC47" s="130"/>
      <c r="CD47" s="130"/>
      <c r="CE47" s="130"/>
      <c r="CF47" s="130"/>
      <c r="CG47" s="130"/>
      <c r="CH47" s="130"/>
      <c r="CI47" s="130"/>
      <c r="CJ47" s="130"/>
      <c r="CK47" s="130"/>
      <c r="CL47" s="130"/>
      <c r="CM47" s="130"/>
    </row>
    <row r="48" spans="1:91 16384:16384" x14ac:dyDescent="0.3">
      <c r="A48">
        <v>7</v>
      </c>
      <c r="B48" t="str">
        <f>IF('Facility Information'!$D$20=0,"-",'Facility Information'!$D$20)</f>
        <v>-</v>
      </c>
      <c r="D48" s="107" t="str">
        <f>IF('Health Facility 7'!$J$37=0,"-",'Health Facility 7'!$J$37)</f>
        <v>-</v>
      </c>
      <c r="E48" s="87" t="str">
        <f>IF('Health Facility 7'!$J$38=0,"-",'Health Facility 7'!$J$38)</f>
        <v>-</v>
      </c>
      <c r="F48" s="87" t="str">
        <f>IF('Health Facility 7'!$J$46=0,"-",'Health Facility 7'!$J$46)</f>
        <v>-</v>
      </c>
      <c r="G48" s="87" t="str">
        <f>IF('Health Facility 7'!$J$47=0,"-",'Health Facility 7'!$J$47)</f>
        <v>-</v>
      </c>
      <c r="H48" s="87" t="str">
        <f>IF('Health Facility 7'!$J$55=0,"-",'Health Facility 7'!$J$55)</f>
        <v>-</v>
      </c>
      <c r="I48" s="87" t="str">
        <f>IF('Health Facility 7'!$J$56=0,"-",'Health Facility 7'!$J$56)</f>
        <v>-</v>
      </c>
      <c r="J48" s="87" t="str">
        <f>IF('Health Facility 7'!$J$64=0,"-",'Health Facility 7'!$J$64)</f>
        <v>-</v>
      </c>
      <c r="K48" s="87" t="str">
        <f>IF('Health Facility 7'!$J$65=0,"-",'Health Facility 7'!$J$65)</f>
        <v>-</v>
      </c>
      <c r="L48" s="87" t="str">
        <f>IF('Health Facility 7'!$J$73=0,"-",'Health Facility 7'!$J$73)</f>
        <v>-</v>
      </c>
      <c r="M48" s="87" t="str">
        <f>IF('Health Facility 7'!$J$74=0,"-",'Health Facility 7'!$J$74)</f>
        <v>-</v>
      </c>
      <c r="N48" s="107" t="str">
        <f>IF('Health Facility 7'!$J$84=0,"-",'Health Facility 7'!$J$84)</f>
        <v>-</v>
      </c>
      <c r="O48" s="53" t="str">
        <f>IF('Health Facility 7'!$J$89=0,"-",'Health Facility 7'!$J$89)</f>
        <v>-</v>
      </c>
      <c r="P48" s="53" t="str">
        <f>IF('Health Facility 7'!$J$95=0,"-",'Health Facility 7'!$J$95)</f>
        <v>-</v>
      </c>
      <c r="Q48" s="69"/>
      <c r="R48" s="54" t="str">
        <f>IF('Health Facility 7'!$J$112=0,"-",'Health Facility 7'!$J$112)</f>
        <v>-</v>
      </c>
      <c r="S48" s="25" t="str">
        <f>IF('Health Facility 7'!$J$113=0,"-",'Health Facility 7'!$J$113)</f>
        <v>-</v>
      </c>
      <c r="T48" s="25" t="str">
        <f>IF('Health Facility 7'!$J$114=0,"-",'Health Facility 7'!$J$114)</f>
        <v>-</v>
      </c>
      <c r="U48" s="25" t="str">
        <f>IF('Health Facility 7'!$J$115=0,"-",'Health Facility 7'!$J$115)</f>
        <v>-</v>
      </c>
      <c r="V48" s="25" t="str">
        <f>IF('Health Facility 7'!$J$116=0,"-",'Health Facility 7'!$J$116)</f>
        <v>-</v>
      </c>
      <c r="W48" s="25" t="str">
        <f>IF('Health Facility 7'!$J$117=0,"-",'Health Facility 7'!$J$117)</f>
        <v>-</v>
      </c>
      <c r="X48" s="25" t="str">
        <f>IF('Health Facility 7'!$J$118=0,"-",'Health Facility 7'!$J$118)</f>
        <v>-</v>
      </c>
      <c r="Y48" s="25" t="str">
        <f>IF('Health Facility 7'!$J$119=0,"-",'Health Facility 7'!$J$119)</f>
        <v>-</v>
      </c>
      <c r="Z48" s="25" t="str">
        <f>IF('Health Facility 7'!$J$120=0,"-",'Health Facility 7'!$J$120)</f>
        <v>-</v>
      </c>
      <c r="AA48" s="25" t="str">
        <f>IF('Health Facility 7'!$J$121=0,"-",'Health Facility 7'!$J$121)</f>
        <v>-</v>
      </c>
      <c r="AB48" s="25" t="str">
        <f>IF('Health Facility 7'!$J$122=0,"-",'Health Facility 7'!$J$122)</f>
        <v>-</v>
      </c>
      <c r="AC48" s="25" t="str">
        <f>IF('Health Facility 7'!$J$123=0,"-",'Health Facility 7'!$J$123)</f>
        <v>-</v>
      </c>
      <c r="AD48" s="109" t="e">
        <f t="shared" si="11"/>
        <v>#DIV/0!</v>
      </c>
      <c r="AF48" s="128" t="str">
        <f>IF('Health Facility 7'!$G$39=0," ",'Health Facility 7'!$G$39)</f>
        <v xml:space="preserve"> </v>
      </c>
      <c r="AG48" s="128" t="str">
        <f>IF('Health Facility 7'!$G$40=0,"-",'Health Facility 7'!$G$40)</f>
        <v>-</v>
      </c>
      <c r="AH48" s="128" t="str">
        <f>IF('Health Facility 7'!$H$39=0,"-",'Health Facility 7'!$H$39)</f>
        <v>-</v>
      </c>
      <c r="AI48" s="128" t="str">
        <f>IF('Health Facility 7'!$H$40=0,"-",'Health Facility 7'!$H$40)</f>
        <v>-</v>
      </c>
      <c r="AJ48" s="128" t="str">
        <f>IF('Health Facility 7'!$I$39=0,"-",'Health Facility 7'!$I$39)</f>
        <v>-</v>
      </c>
      <c r="AK48" s="128" t="str">
        <f>IF('Health Facility 7'!$I$40=0,"-",'Health Facility 7'!$I$40)</f>
        <v>-</v>
      </c>
      <c r="AL48" s="128" t="str">
        <f>IF('Health Facility 7'!$G$48=0,"-",'Health Facility 7'!$G$48)</f>
        <v>-</v>
      </c>
      <c r="AM48" s="128" t="str">
        <f>IF('Health Facility 7'!$G$49=0,"-",'Health Facility 7'!$G$49)</f>
        <v>-</v>
      </c>
      <c r="AN48" s="128" t="str">
        <f>IF('Health Facility 7'!$H$48=0,"-",'Health Facility 7'!$H$48)</f>
        <v>-</v>
      </c>
      <c r="AO48" s="128" t="str">
        <f>IF('Health Facility 7'!$H$49=0,"-",'Health Facility 7'!$H$49)</f>
        <v>-</v>
      </c>
      <c r="AP48" s="128" t="str">
        <f>IF('Health Facility 7'!$I$48=0,"-",'Health Facility 7'!$I$48)</f>
        <v>-</v>
      </c>
      <c r="AQ48" s="128" t="str">
        <f>IF('Health Facility 7'!$I$49=0,"-",'Health Facility 7'!$I$49)</f>
        <v>-</v>
      </c>
      <c r="AR48" s="128" t="str">
        <f>IF('Health Facility 7'!$G$57=0,"-",'Health Facility 7'!$G$57)</f>
        <v>-</v>
      </c>
      <c r="AS48" s="128" t="str">
        <f>IF('Health Facility 7'!$G$58=0,"-",'Health Facility 7'!$G$58)</f>
        <v>-</v>
      </c>
      <c r="AT48" s="128" t="str">
        <f>IF('Health Facility 7'!$H$57=0,"-",'Health Facility 7'!$H$57)</f>
        <v>-</v>
      </c>
      <c r="AU48" s="128" t="str">
        <f>IF('Health Facility 7'!$H$58=0,"-",'Health Facility 7'!$H$58)</f>
        <v>-</v>
      </c>
      <c r="AV48" s="128" t="str">
        <f>IF('Health Facility 7'!$I$57=0,"-",'Health Facility 7'!$I$57)</f>
        <v>-</v>
      </c>
      <c r="AW48" s="128" t="str">
        <f>IF('Health Facility 7'!$I$58=0,"-",'Health Facility 7'!$I$58)</f>
        <v>-</v>
      </c>
      <c r="AX48" s="128" t="str">
        <f>IF('Health Facility 7'!$G$66=0,"-",'Health Facility 7'!$G$66)</f>
        <v>-</v>
      </c>
      <c r="AY48" s="128" t="str">
        <f>IF('Health Facility 7'!$G$67=0,"-",'Health Facility 7'!$G$67)</f>
        <v>-</v>
      </c>
      <c r="AZ48" s="128" t="str">
        <f>IF('Health Facility 7'!$H$66=0,"-",'Health Facility 7'!$H$66)</f>
        <v>-</v>
      </c>
      <c r="BA48" s="128" t="str">
        <f>IF('Health Facility 7'!$H$67=0,"-",'Health Facility 7'!$H$67)</f>
        <v>-</v>
      </c>
      <c r="BB48" s="128" t="str">
        <f>IF('Health Facility 7'!$I$66=0,"-",'Health Facility 7'!$I$66)</f>
        <v>-</v>
      </c>
      <c r="BC48" s="128" t="str">
        <f>IF('Health Facility 7'!$I$67=0,"-",'Health Facility 7'!$I$67)</f>
        <v>-</v>
      </c>
      <c r="BD48" s="128" t="str">
        <f>IF('Health Facility 7'!$G$75=0,"-",'Health Facility 7'!$G$75)</f>
        <v>-</v>
      </c>
      <c r="BE48" s="128" t="str">
        <f>IF('Health Facility 7'!$G$76=0,"-",'Health Facility 7'!$G$76)</f>
        <v>-</v>
      </c>
      <c r="BF48" s="128" t="str">
        <f>IF('Health Facility 7'!$H$75=0,"-",'Health Facility 7'!$H$75)</f>
        <v>-</v>
      </c>
      <c r="BG48" s="128" t="str">
        <f>IF('Health Facility 7'!$H$76=0,"-",'Health Facility 7'!$H$76)</f>
        <v>-</v>
      </c>
      <c r="BH48" s="128" t="str">
        <f>IF('Health Facility 7'!$I$75=0,"-",'Health Facility 7'!$I$75)</f>
        <v>-</v>
      </c>
      <c r="BI48" s="128" t="str">
        <f>IF('Health Facility 7'!$I$76=0,"-",'Health Facility 7'!$I$76)</f>
        <v>-</v>
      </c>
      <c r="BJ48" s="128" t="str">
        <f>IF('Health Facility 7'!$AN$27=0,"-",'Health Facility 7'!$AN$27)</f>
        <v>-</v>
      </c>
      <c r="BK48" s="128" t="str">
        <f>IF('Health Facility 7'!$AO$27=0,"-",'Health Facility 7'!$AO$27)</f>
        <v>-</v>
      </c>
      <c r="BL48" s="128" t="str">
        <f>IF('Health Facility 7'!$AP$27=0,"-",'Health Facility 7'!$AP$27)</f>
        <v>-</v>
      </c>
      <c r="BM48" s="128" t="str">
        <f>IF('Health Facility 7'!$AQ$27=0,"-",'Health Facility 7'!$AQ$27)</f>
        <v>-</v>
      </c>
      <c r="BN48" s="128" t="str">
        <f>IF('Health Facility 7'!$J$107=0,"-",'Health Facility 7'!$J$107)</f>
        <v>-</v>
      </c>
      <c r="BO48" s="128" t="str">
        <f>IF('Health Facility 7'!$J$101=0,"-",'Health Facility 7'!$J$101)</f>
        <v>-</v>
      </c>
      <c r="BP48" s="128" t="str">
        <f>IF('Health Facility 7'!$J$102=0,"-",'Health Facility 7'!$J$102)</f>
        <v>-</v>
      </c>
      <c r="BQ48" s="128" t="str">
        <f>IF('Health Facility 7'!$J$103=0,"-",'Health Facility 7'!$J$103)</f>
        <v>-</v>
      </c>
      <c r="BR48" s="51">
        <v>3.2</v>
      </c>
      <c r="BS48" s="28">
        <f>SUM('Health Facility 1'!BA19,'Health Facility 2'!BA19,'Health Facility 3'!BA19,'Health Facility 4'!BA19,'Health Facility 5'!BA19,'Health Facility 6'!BA19,'Health Facility 7'!BA19,'Health Facility 8'!BA19,'Health Facility 9'!BA19,'Health Facility 10'!BA19,'Health Facility 11'!BA19,'Health Facility 12'!BA19,'Health Facility 13'!BA19,'Health Facility 14'!BA19,'Health Facility 15'!BA19,'Health Facility 16'!BA19,'Health Facility 17'!BA19,'Health Facility 18'!BA19,'Health Facility 19'!BA19,'Health Facility 20'!BA19,'Health Facility 21'!BA19,'Health Facility 22'!BA19,'Health Facility 23'!BA19,'Health Facility 24'!BA19)</f>
        <v>0</v>
      </c>
      <c r="BT48" s="29">
        <f>SUM('Health Facility 1'!BB19,'Health Facility 2'!BB19,'Health Facility 3'!BB19,'Health Facility 4'!BB19,'Health Facility 5'!BB19,'Health Facility 6'!BB19,'Health Facility 7'!BB19,'Health Facility 8'!BB19,'Health Facility 9'!BB19,'Health Facility 10'!BB19,'Health Facility 11'!BB19,'Health Facility 12'!BB19,'Health Facility 13'!BB19,'Health Facility 14'!BB19,'Health Facility 15'!BB19,'Health Facility 16'!BB19,'Health Facility 17'!BB19,'Health Facility 18'!BB19,'Health Facility 19'!BB19,'Health Facility 20'!BB19,'Health Facility 21'!BB19,'Health Facility 22'!BB19,'Health Facility 23'!BB19,'Health Facility 24'!BB19)</f>
        <v>0</v>
      </c>
      <c r="BU48" s="29">
        <f>SUM('Health Facility 1'!BC19,'Health Facility 2'!BC19,'Health Facility 3'!BC19,'Health Facility 4'!BC19,'Health Facility 5'!BC19,'Health Facility 6'!BC19,'Health Facility 7'!BC19,'Health Facility 8'!BC19,'Health Facility 9'!BC19,'Health Facility 10'!BC19,'Health Facility 11'!BC19,'Health Facility 12'!BC19,'Health Facility 13'!BC19,'Health Facility 14'!BC19,'Health Facility 15'!BC19,'Health Facility 16'!BC19,'Health Facility 17'!BC19,'Health Facility 18'!BC19,'Health Facility 19'!BC19,'Health Facility 20'!BC19,'Health Facility 21'!BC19,'Health Facility 22'!BC19,'Health Facility 23'!BC19,'Health Facility 24'!BC19)</f>
        <v>0</v>
      </c>
      <c r="BV48" s="29">
        <f>SUM('Health Facility 1'!BD19,'Health Facility 2'!BD19,'Health Facility 3'!BD19,'Health Facility 4'!BD19,'Health Facility 5'!BD19,'Health Facility 6'!BD19,'Health Facility 7'!BD19,'Health Facility 8'!BD19,'Health Facility 9'!BD19,'Health Facility 10'!BD19,'Health Facility 11'!BD19,'Health Facility 12'!BD19,'Health Facility 13'!BD19,'Health Facility 14'!BD19,'Health Facility 15'!BD19,'Health Facility 16'!BD19,'Health Facility 17'!BD19,'Health Facility 18'!BD19,'Health Facility 19'!BD19,'Health Facility 20'!BD19,'Health Facility 21'!BD19,'Health Facility 22'!BD19,'Health Facility 23'!BD19,'Health Facility 24'!BD19)</f>
        <v>0</v>
      </c>
      <c r="BW48" s="29">
        <f>SUM('Health Facility 1'!BE19,'Health Facility 2'!BE19,'Health Facility 3'!BE19,'Health Facility 4'!BE19,'Health Facility 5'!BE19,'Health Facility 6'!BE19,'Health Facility 7'!BE19,'Health Facility 8'!BE19,'Health Facility 9'!BE19,'Health Facility 10'!BE19,'Health Facility 11'!BE19,'Health Facility 12'!BE19,'Health Facility 13'!BE19,'Health Facility 14'!BE19,'Health Facility 15'!BE19,'Health Facility 16'!BE19,'Health Facility 17'!BE19,'Health Facility 18'!BE19,'Health Facility 19'!BE19,'Health Facility 20'!BE19,'Health Facility 21'!BE19,'Health Facility 22'!BE19,'Health Facility 23'!BE19,'Health Facility 24'!BE19)</f>
        <v>0</v>
      </c>
      <c r="BX48" s="30">
        <f>SUM('Health Facility 1'!BF19,'Health Facility 2'!BF19,'Health Facility 3'!BF19,'Health Facility 4'!BF19,'Health Facility 5'!BF19,'Health Facility 6'!BF19,'Health Facility 7'!BF19,'Health Facility 8'!BF19,'Health Facility 9'!BF19,'Health Facility 10'!BF19,'Health Facility 11'!BF19,'Health Facility 12'!BF19,'Health Facility 13'!BF19,'Health Facility 14'!BF19,'Health Facility 15'!BF19,'Health Facility 16'!BF19,'Health Facility 17'!BF19,'Health Facility 18'!BF19,'Health Facility 19'!BF19,'Health Facility 20'!BF19,'Health Facility 21'!BF19,'Health Facility 22'!BF19,'Health Facility 23'!BF19,'Health Facility 24'!BF19)</f>
        <v>0</v>
      </c>
      <c r="BY48" s="130"/>
      <c r="BZ48" s="130"/>
      <c r="CA48" s="130"/>
      <c r="CB48" s="130"/>
      <c r="CC48" s="130"/>
      <c r="CD48" s="130"/>
      <c r="CE48" s="130"/>
      <c r="CF48" s="130"/>
      <c r="CG48" s="130"/>
      <c r="CH48" s="130"/>
      <c r="CI48" s="130"/>
      <c r="CJ48" s="130"/>
      <c r="CK48" s="130"/>
      <c r="CL48" s="130"/>
      <c r="CM48" s="130"/>
    </row>
    <row r="49" spans="1:91" x14ac:dyDescent="0.3">
      <c r="A49">
        <v>8</v>
      </c>
      <c r="B49" t="str">
        <f>IF('Facility Information'!$D$21=0,"-",'Facility Information'!$D$21)</f>
        <v>-</v>
      </c>
      <c r="D49" s="107" t="str">
        <f>IF('Health Facility 8'!$J$37=0,"-",'Health Facility 8'!$J$37)</f>
        <v>-</v>
      </c>
      <c r="E49" s="87" t="str">
        <f>IF('Health Facility 8'!$J$38=0,"-",'Health Facility 8'!$J$38)</f>
        <v>-</v>
      </c>
      <c r="F49" s="87" t="str">
        <f>IF('Health Facility 8'!$J$46=0,"-",'Health Facility 8'!$J$46)</f>
        <v>-</v>
      </c>
      <c r="G49" s="87" t="str">
        <f>IF('Health Facility 8'!$J$47=0,"-",'Health Facility 8'!$J$47)</f>
        <v>-</v>
      </c>
      <c r="H49" s="87" t="str">
        <f>IF('Health Facility 8'!$J$55=0,"-",'Health Facility 8'!$J$55)</f>
        <v>-</v>
      </c>
      <c r="I49" s="87" t="str">
        <f>IF('Health Facility 8'!$J$56=0,"-",'Health Facility 8'!$J$56)</f>
        <v>-</v>
      </c>
      <c r="J49" s="87" t="str">
        <f>IF('Health Facility 8'!$J$64=0,"-",'Health Facility 8'!$J$64)</f>
        <v>-</v>
      </c>
      <c r="K49" s="87" t="str">
        <f>IF('Health Facility 8'!$J$65=0,"-",'Health Facility 8'!$J$65)</f>
        <v>-</v>
      </c>
      <c r="L49" s="87" t="str">
        <f>IF('Health Facility 8'!$J$73=0,"-",'Health Facility 8'!$J$73)</f>
        <v>-</v>
      </c>
      <c r="M49" s="87" t="str">
        <f>IF('Health Facility 8'!$J$74=0,"-",'Health Facility 8'!$J$74)</f>
        <v>-</v>
      </c>
      <c r="N49" s="107" t="str">
        <f>IF('Health Facility 8'!$J$84=0,"-",'Health Facility 8'!$J$84)</f>
        <v>-</v>
      </c>
      <c r="O49" s="53" t="str">
        <f>IF('Health Facility 8'!$J$89=0,"-",'Health Facility 8'!$J$89)</f>
        <v>-</v>
      </c>
      <c r="P49" s="53" t="str">
        <f>IF('Health Facility 8'!$J$95=0,"-",'Health Facility 8'!$J$95)</f>
        <v>-</v>
      </c>
      <c r="Q49" s="69"/>
      <c r="R49" s="54" t="str">
        <f>IF('Health Facility 8'!$J$112=0,"-",'Health Facility 8'!$J$112)</f>
        <v>-</v>
      </c>
      <c r="S49" s="25" t="str">
        <f>IF('Health Facility 8'!$J$113=0,"-",'Health Facility 8'!$J$113)</f>
        <v>-</v>
      </c>
      <c r="T49" s="25" t="str">
        <f>IF('Health Facility 8'!$J$114=0,"-",'Health Facility 8'!$J$114)</f>
        <v>-</v>
      </c>
      <c r="U49" s="25" t="str">
        <f>IF('Health Facility 8'!$J$115=0,"-",'Health Facility 8'!$J$115)</f>
        <v>-</v>
      </c>
      <c r="V49" s="25" t="str">
        <f>IF('Health Facility 8'!$J$116=0,"-",'Health Facility 8'!$J$116)</f>
        <v>-</v>
      </c>
      <c r="W49" s="25" t="str">
        <f>IF('Health Facility 8'!$J$117=0,"-",'Health Facility 8'!$J$117)</f>
        <v>-</v>
      </c>
      <c r="X49" s="25" t="str">
        <f>IF('Health Facility 8'!$J$118=0,"-",'Health Facility 8'!$J$118)</f>
        <v>-</v>
      </c>
      <c r="Y49" s="25" t="str">
        <f>IF('Health Facility 8'!$J$119=0,"-",'Health Facility 8'!$J$119)</f>
        <v>-</v>
      </c>
      <c r="Z49" s="25" t="str">
        <f>IF('Health Facility 8'!$J$120=0,"-",'Health Facility 8'!$J$120)</f>
        <v>-</v>
      </c>
      <c r="AA49" s="25" t="str">
        <f>IF('Health Facility 8'!$J$121=0,"-",'Health Facility 8'!$J$121)</f>
        <v>-</v>
      </c>
      <c r="AB49" s="25" t="str">
        <f>IF('Health Facility 8'!$J$122=0,"-",'Health Facility 8'!$J$122)</f>
        <v>-</v>
      </c>
      <c r="AC49" s="25" t="str">
        <f>IF('Health Facility 8'!$J$123=0,"-",'Health Facility 8'!$J$123)</f>
        <v>-</v>
      </c>
      <c r="AD49" s="109" t="e">
        <f t="shared" si="11"/>
        <v>#DIV/0!</v>
      </c>
      <c r="AF49" s="128" t="str">
        <f>IF('Health Facility 8'!$G$39=0," ",'Health Facility 8'!$G$39)</f>
        <v xml:space="preserve"> </v>
      </c>
      <c r="AG49" s="128" t="str">
        <f>IF('Health Facility 8'!$G$40=0,"-",'Health Facility 8'!$G$40)</f>
        <v>-</v>
      </c>
      <c r="AH49" s="128" t="str">
        <f>IF('Health Facility 8'!$H$39=0,"-",'Health Facility 8'!$H$39)</f>
        <v>-</v>
      </c>
      <c r="AI49" s="128" t="str">
        <f>IF('Health Facility 8'!$H$40=0,"-",'Health Facility 8'!$H$40)</f>
        <v>-</v>
      </c>
      <c r="AJ49" s="128" t="str">
        <f>IF('Health Facility 8'!$I$39=0,"-",'Health Facility 8'!$I$39)</f>
        <v>-</v>
      </c>
      <c r="AK49" s="128" t="str">
        <f>IF('Health Facility 8'!$I$40=0,"-",'Health Facility 8'!$I$40)</f>
        <v>-</v>
      </c>
      <c r="AL49" s="128" t="str">
        <f>IF('Health Facility 8'!$G$48=0,"-",'Health Facility 8'!$G$48)</f>
        <v>-</v>
      </c>
      <c r="AM49" s="128" t="str">
        <f>IF('Health Facility 8'!$G$49=0,"-",'Health Facility 8'!$G$49)</f>
        <v>-</v>
      </c>
      <c r="AN49" s="128" t="str">
        <f>IF('Health Facility 8'!$H$48=0,"-",'Health Facility 8'!$H$48)</f>
        <v>-</v>
      </c>
      <c r="AO49" s="128" t="str">
        <f>IF('Health Facility 8'!$H$49=0,"-",'Health Facility 8'!$H$49)</f>
        <v>-</v>
      </c>
      <c r="AP49" s="128" t="str">
        <f>IF('Health Facility 8'!$I$48=0,"-",'Health Facility 8'!$I$48)</f>
        <v>-</v>
      </c>
      <c r="AQ49" s="128" t="str">
        <f>IF('Health Facility 8'!$I$49=0,"-",'Health Facility 8'!$I$49)</f>
        <v>-</v>
      </c>
      <c r="AR49" s="128" t="str">
        <f>IF('Health Facility 8'!$G$57=0,"-",'Health Facility 8'!$G$57)</f>
        <v>-</v>
      </c>
      <c r="AS49" s="128" t="str">
        <f>IF('Health Facility 8'!$G$58=0,"-",'Health Facility 8'!$G$58)</f>
        <v>-</v>
      </c>
      <c r="AT49" s="128" t="str">
        <f>IF('Health Facility 8'!$H$57=0,"-",'Health Facility 8'!$H$57)</f>
        <v>-</v>
      </c>
      <c r="AU49" s="128" t="str">
        <f>IF('Health Facility 8'!$H$58=0,"-",'Health Facility 8'!$H$58)</f>
        <v>-</v>
      </c>
      <c r="AV49" s="128" t="str">
        <f>IF('Health Facility 8'!$I$57=0,"-",'Health Facility 8'!$I$57)</f>
        <v>-</v>
      </c>
      <c r="AW49" s="128" t="str">
        <f>IF('Health Facility 8'!$I$58=0,"-",'Health Facility 8'!$I$58)</f>
        <v>-</v>
      </c>
      <c r="AX49" s="128" t="str">
        <f>IF('Health Facility 8'!$G$66=0,"-",'Health Facility 8'!$G$66)</f>
        <v>-</v>
      </c>
      <c r="AY49" s="128" t="str">
        <f>IF('Health Facility 8'!$G$67=0,"-",'Health Facility 8'!$G$67)</f>
        <v>-</v>
      </c>
      <c r="AZ49" s="128" t="str">
        <f>IF('Health Facility 8'!$H$66=0,"-",'Health Facility 8'!$H$66)</f>
        <v>-</v>
      </c>
      <c r="BA49" s="128" t="str">
        <f>IF('Health Facility 8'!$H$67=0,"-",'Health Facility 8'!$H$67)</f>
        <v>-</v>
      </c>
      <c r="BB49" s="128" t="str">
        <f>IF('Health Facility 8'!$I$66=0,"-",'Health Facility 8'!$I$66)</f>
        <v>-</v>
      </c>
      <c r="BC49" s="128" t="str">
        <f>IF('Health Facility 8'!$I$67=0,"-",'Health Facility 8'!$I$67)</f>
        <v>-</v>
      </c>
      <c r="BD49" s="128" t="str">
        <f>IF('Health Facility 8'!$G$75=0,"-",'Health Facility 8'!$G$75)</f>
        <v>-</v>
      </c>
      <c r="BE49" s="128" t="str">
        <f>IF('Health Facility 8'!$G$76=0,"-",'Health Facility 8'!$G$76)</f>
        <v>-</v>
      </c>
      <c r="BF49" s="128" t="str">
        <f>IF('Health Facility 8'!$H$75=0,"-",'Health Facility 8'!$H$75)</f>
        <v>-</v>
      </c>
      <c r="BG49" s="128" t="str">
        <f>IF('Health Facility 8'!$H$76=0,"-",'Health Facility 8'!$H$76)</f>
        <v>-</v>
      </c>
      <c r="BH49" s="128" t="str">
        <f>IF('Health Facility 8'!$I$75=0,"-",'Health Facility 8'!$I$75)</f>
        <v>-</v>
      </c>
      <c r="BI49" s="128" t="str">
        <f>IF('Health Facility 8'!$I$76=0,"-",'Health Facility 8'!$I$76)</f>
        <v>-</v>
      </c>
      <c r="BJ49" s="128" t="str">
        <f>IF('Health Facility 8'!$AN$27=0,"-",'Health Facility 8'!$AN$27)</f>
        <v>-</v>
      </c>
      <c r="BK49" s="128" t="str">
        <f>IF('Health Facility 8'!$AO$27=0,"-",'Health Facility 8'!$AO$27)</f>
        <v>-</v>
      </c>
      <c r="BL49" s="128" t="str">
        <f>IF('Health Facility 8'!$AP$27=0,"-",'Health Facility 8'!$AP$27)</f>
        <v>-</v>
      </c>
      <c r="BM49" s="128" t="str">
        <f>IF('Health Facility 8'!$AQ$27=0,"-",'Health Facility 8'!$AQ$27)</f>
        <v>-</v>
      </c>
      <c r="BN49" s="128" t="str">
        <f>IF('Health Facility 8'!$J$107=0,"-",'Health Facility 8'!$J$107)</f>
        <v>-</v>
      </c>
      <c r="BO49" s="128" t="str">
        <f>IF('Health Facility 8'!$J$101=0,"-",'Health Facility 8'!$J$101)</f>
        <v>-</v>
      </c>
      <c r="BP49" s="128" t="str">
        <f>IF('Health Facility 8'!$J$102=0,"-",'Health Facility 8'!$J$102)</f>
        <v>-</v>
      </c>
      <c r="BQ49" s="128" t="str">
        <f>IF('Health Facility 8'!$J$103=0,"-",'Health Facility 8'!$J$103)</f>
        <v>-</v>
      </c>
      <c r="BR49" s="51">
        <v>3.3</v>
      </c>
      <c r="BS49" s="28">
        <f>SUM('Health Facility 1'!BA20,'Health Facility 2'!BA20,'Health Facility 3'!BA20,'Health Facility 4'!BA20,'Health Facility 5'!BA20,'Health Facility 6'!BA20,'Health Facility 7'!BA20,'Health Facility 8'!BA20,'Health Facility 9'!BA20,'Health Facility 10'!BA20,'Health Facility 11'!BA20,'Health Facility 12'!BA20,'Health Facility 13'!BA20,'Health Facility 14'!BA20,'Health Facility 15'!BA20,'Health Facility 16'!BA20,'Health Facility 17'!BA20,'Health Facility 18'!BA20,'Health Facility 19'!BA20,'Health Facility 20'!BA20,'Health Facility 21'!BA20,'Health Facility 22'!BA20,'Health Facility 23'!BA20,'Health Facility 24'!BA20)</f>
        <v>0</v>
      </c>
      <c r="BT49" s="29">
        <f>SUM('Health Facility 1'!BB20,'Health Facility 2'!BB20,'Health Facility 3'!BB20,'Health Facility 4'!BB20,'Health Facility 5'!BB20,'Health Facility 6'!BB20,'Health Facility 7'!BB20,'Health Facility 8'!BB20,'Health Facility 9'!BB20,'Health Facility 10'!BB20,'Health Facility 11'!BB20,'Health Facility 12'!BB20,'Health Facility 13'!BB20,'Health Facility 14'!BB20,'Health Facility 15'!BB20,'Health Facility 16'!BB20,'Health Facility 17'!BB20,'Health Facility 18'!BB20,'Health Facility 19'!BB20,'Health Facility 20'!BB20,'Health Facility 21'!BB20,'Health Facility 22'!BB20,'Health Facility 23'!BB20,'Health Facility 24'!BB20)</f>
        <v>0</v>
      </c>
      <c r="BU49" s="29">
        <f>SUM('Health Facility 1'!BC20,'Health Facility 2'!BC20,'Health Facility 3'!BC20,'Health Facility 4'!BC20,'Health Facility 5'!BC20,'Health Facility 6'!BC20,'Health Facility 7'!BC20,'Health Facility 8'!BC20,'Health Facility 9'!BC20,'Health Facility 10'!BC20,'Health Facility 11'!BC20,'Health Facility 12'!BC20,'Health Facility 13'!BC20,'Health Facility 14'!BC20,'Health Facility 15'!BC20,'Health Facility 16'!BC20,'Health Facility 17'!BC20,'Health Facility 18'!BC20,'Health Facility 19'!BC20,'Health Facility 20'!BC20,'Health Facility 21'!BC20,'Health Facility 22'!BC20,'Health Facility 23'!BC20,'Health Facility 24'!BC20)</f>
        <v>0</v>
      </c>
      <c r="BV49" s="29">
        <f>SUM('Health Facility 1'!BD20,'Health Facility 2'!BD20,'Health Facility 3'!BD20,'Health Facility 4'!BD20,'Health Facility 5'!BD20,'Health Facility 6'!BD20,'Health Facility 7'!BD20,'Health Facility 8'!BD20,'Health Facility 9'!BD20,'Health Facility 10'!BD20,'Health Facility 11'!BD20,'Health Facility 12'!BD20,'Health Facility 13'!BD20,'Health Facility 14'!BD20,'Health Facility 15'!BD20,'Health Facility 16'!BD20,'Health Facility 17'!BD20,'Health Facility 18'!BD20,'Health Facility 19'!BD20,'Health Facility 20'!BD20,'Health Facility 21'!BD20,'Health Facility 22'!BD20,'Health Facility 23'!BD20,'Health Facility 24'!BD20)</f>
        <v>0</v>
      </c>
      <c r="BW49" s="29">
        <f>SUM('Health Facility 1'!BE20,'Health Facility 2'!BE20,'Health Facility 3'!BE20,'Health Facility 4'!BE20,'Health Facility 5'!BE20,'Health Facility 6'!BE20,'Health Facility 7'!BE20,'Health Facility 8'!BE20,'Health Facility 9'!BE20,'Health Facility 10'!BE20,'Health Facility 11'!BE20,'Health Facility 12'!BE20,'Health Facility 13'!BE20,'Health Facility 14'!BE20,'Health Facility 15'!BE20,'Health Facility 16'!BE20,'Health Facility 17'!BE20,'Health Facility 18'!BE20,'Health Facility 19'!BE20,'Health Facility 20'!BE20,'Health Facility 21'!BE20,'Health Facility 22'!BE20,'Health Facility 23'!BE20,'Health Facility 24'!BE20)</f>
        <v>0</v>
      </c>
      <c r="BX49" s="30">
        <f>SUM('Health Facility 1'!BF20,'Health Facility 2'!BF20,'Health Facility 3'!BF20,'Health Facility 4'!BF20,'Health Facility 5'!BF20,'Health Facility 6'!BF20,'Health Facility 7'!BF20,'Health Facility 8'!BF20,'Health Facility 9'!BF20,'Health Facility 10'!BF20,'Health Facility 11'!BF20,'Health Facility 12'!BF20,'Health Facility 13'!BF20,'Health Facility 14'!BF20,'Health Facility 15'!BF20,'Health Facility 16'!BF20,'Health Facility 17'!BF20,'Health Facility 18'!BF20,'Health Facility 19'!BF20,'Health Facility 20'!BF20,'Health Facility 21'!BF20,'Health Facility 22'!BF20,'Health Facility 23'!BF20,'Health Facility 24'!BF20)</f>
        <v>0</v>
      </c>
      <c r="BY49" s="130"/>
      <c r="BZ49" s="130"/>
      <c r="CA49" s="130"/>
      <c r="CB49" s="130"/>
      <c r="CC49" s="130"/>
      <c r="CD49" s="130"/>
      <c r="CE49" s="130"/>
      <c r="CF49" s="130"/>
      <c r="CG49" s="130"/>
      <c r="CH49" s="130"/>
      <c r="CI49" s="130"/>
      <c r="CJ49" s="130"/>
      <c r="CK49" s="130"/>
      <c r="CL49" s="130"/>
      <c r="CM49" s="130"/>
    </row>
    <row r="50" spans="1:91" x14ac:dyDescent="0.3">
      <c r="A50">
        <v>9</v>
      </c>
      <c r="B50" t="str">
        <f>IF('Facility Information'!$D$22=0,"-",'Facility Information'!$D$22)</f>
        <v>-</v>
      </c>
      <c r="D50" s="107" t="str">
        <f>IF('Health Facility 9'!$J$37=0,"-",'Health Facility 9'!$J$37)</f>
        <v>-</v>
      </c>
      <c r="E50" s="87" t="str">
        <f>IF('Health Facility 9'!$J$38=0,"-",'Health Facility 9'!$J$38)</f>
        <v>-</v>
      </c>
      <c r="F50" s="87" t="str">
        <f>IF('Health Facility 9'!$J$46=0,"-",'Health Facility 9'!$J$46)</f>
        <v>-</v>
      </c>
      <c r="G50" s="87" t="str">
        <f>IF('Health Facility 9'!$J$47=0,"-",'Health Facility 9'!$J$47)</f>
        <v>-</v>
      </c>
      <c r="H50" s="87" t="str">
        <f>IF('Health Facility 9'!$J$55=0,"-",'Health Facility 9'!$J$55)</f>
        <v>-</v>
      </c>
      <c r="I50" s="87" t="str">
        <f>IF('Health Facility 9'!$J$56=0,"-",'Health Facility 9'!$J$56)</f>
        <v>-</v>
      </c>
      <c r="J50" s="87" t="str">
        <f>IF('Health Facility 9'!$J$64=0,"-",'Health Facility 9'!$J$64)</f>
        <v>-</v>
      </c>
      <c r="K50" s="87" t="str">
        <f>IF('Health Facility 9'!$J$65=0,"-",'Health Facility 9'!$J$65)</f>
        <v>-</v>
      </c>
      <c r="L50" s="87" t="str">
        <f>IF('Health Facility 9'!$J$73=0,"-",'Health Facility 9'!$J$73)</f>
        <v>-</v>
      </c>
      <c r="M50" s="87" t="str">
        <f>IF('Health Facility 9'!$J$74=0,"-",'Health Facility 9'!$J$74)</f>
        <v>-</v>
      </c>
      <c r="N50" s="107" t="str">
        <f>IF('Health Facility 9'!$J$84=0,"-",'Health Facility 9'!$J$84)</f>
        <v>-</v>
      </c>
      <c r="O50" s="53" t="str">
        <f>IF('Health Facility 9'!$J$89=0,"-",'Health Facility 9'!$J$89)</f>
        <v>-</v>
      </c>
      <c r="P50" s="53" t="str">
        <f>IF('Health Facility 9'!$J$95=0,"-",'Health Facility 9'!$J$95)</f>
        <v>-</v>
      </c>
      <c r="Q50" s="69"/>
      <c r="R50" s="54" t="str">
        <f>IF('Health Facility 9'!$J$112=0,"-",'Health Facility 9'!$J$112)</f>
        <v>-</v>
      </c>
      <c r="S50" s="25" t="str">
        <f>IF('Health Facility 9'!$J$113=0,"-",'Health Facility 9'!$J$113)</f>
        <v>-</v>
      </c>
      <c r="T50" s="25" t="str">
        <f>IF('Health Facility 9'!$J$114=0,"-",'Health Facility 9'!$J$114)</f>
        <v>-</v>
      </c>
      <c r="U50" s="25" t="str">
        <f>IF('Health Facility 9'!$J$115=0,"-",'Health Facility 9'!$J$115)</f>
        <v>-</v>
      </c>
      <c r="V50" s="25" t="str">
        <f>IF('Health Facility 9'!$J$116=0,"-",'Health Facility 9'!$J$116)</f>
        <v>-</v>
      </c>
      <c r="W50" s="25" t="str">
        <f>IF('Health Facility 9'!$J$117=0,"-",'Health Facility 9'!$J$117)</f>
        <v>-</v>
      </c>
      <c r="X50" s="25" t="str">
        <f>IF('Health Facility 9'!$J$118=0,"-",'Health Facility 9'!$J$118)</f>
        <v>-</v>
      </c>
      <c r="Y50" s="25" t="str">
        <f>IF('Health Facility 9'!$J$119=0,"-",'Health Facility 9'!$J$119)</f>
        <v>-</v>
      </c>
      <c r="Z50" s="25" t="str">
        <f>IF('Health Facility 9'!$J$120=0,"-",'Health Facility 9'!$J$120)</f>
        <v>-</v>
      </c>
      <c r="AA50" s="25" t="str">
        <f>IF('Health Facility 9'!$J$121=0,"-",'Health Facility 9'!$J$121)</f>
        <v>-</v>
      </c>
      <c r="AB50" s="25" t="str">
        <f>IF('Health Facility 9'!$J$122=0,"-",'Health Facility 9'!$J$122)</f>
        <v>-</v>
      </c>
      <c r="AC50" s="25" t="str">
        <f>IF('Health Facility 9'!$J$123=0,"-",'Health Facility 9'!$J$123)</f>
        <v>-</v>
      </c>
      <c r="AD50" s="109" t="e">
        <f t="shared" si="11"/>
        <v>#DIV/0!</v>
      </c>
      <c r="AF50" s="128" t="str">
        <f>IF('Health Facility 9'!$G$39=0," ",'Health Facility 9'!$G$39)</f>
        <v xml:space="preserve"> </v>
      </c>
      <c r="AG50" s="128" t="str">
        <f>IF('Health Facility 9'!$G$40=0,"-",'Health Facility 9'!$G$40)</f>
        <v>-</v>
      </c>
      <c r="AH50" s="128" t="str">
        <f>IF('Health Facility 9'!$H$39=0,"-",'Health Facility 9'!$H$39)</f>
        <v>-</v>
      </c>
      <c r="AI50" s="128" t="str">
        <f>IF('Health Facility 9'!$H$40=0,"-",'Health Facility 9'!$H$40)</f>
        <v>-</v>
      </c>
      <c r="AJ50" s="128" t="str">
        <f>IF('Health Facility 9'!$I$39=0,"-",'Health Facility 9'!$I$39)</f>
        <v>-</v>
      </c>
      <c r="AK50" s="128" t="str">
        <f>IF('Health Facility 9'!$I$40=0,"-",'Health Facility 9'!$I$40)</f>
        <v>-</v>
      </c>
      <c r="AL50" s="128" t="str">
        <f>IF('Health Facility 9'!$G$48=0,"-",'Health Facility 9'!$G$48)</f>
        <v>-</v>
      </c>
      <c r="AM50" s="128" t="str">
        <f>IF('Health Facility 9'!$G$49=0,"-",'Health Facility 9'!$G$49)</f>
        <v>-</v>
      </c>
      <c r="AN50" s="128" t="str">
        <f>IF('Health Facility 9'!$H$48=0,"-",'Health Facility 9'!$H$48)</f>
        <v>-</v>
      </c>
      <c r="AO50" s="128" t="str">
        <f>IF('Health Facility 9'!$H$49=0,"-",'Health Facility 9'!$H$49)</f>
        <v>-</v>
      </c>
      <c r="AP50" s="128" t="str">
        <f>IF('Health Facility 9'!$I$48=0,"-",'Health Facility 9'!$I$48)</f>
        <v>-</v>
      </c>
      <c r="AQ50" s="128" t="str">
        <f>IF('Health Facility 9'!$I$49=0,"-",'Health Facility 9'!$I$49)</f>
        <v>-</v>
      </c>
      <c r="AR50" s="128" t="str">
        <f>IF('Health Facility 9'!$G$57=0,"-",'Health Facility 9'!$G$57)</f>
        <v>-</v>
      </c>
      <c r="AS50" s="128" t="str">
        <f>IF('Health Facility 9'!$G$58=0,"-",'Health Facility 9'!$G$58)</f>
        <v>-</v>
      </c>
      <c r="AT50" s="128" t="str">
        <f>IF('Health Facility 9'!$H$57=0,"-",'Health Facility 9'!$H$57)</f>
        <v>-</v>
      </c>
      <c r="AU50" s="128" t="str">
        <f>IF('Health Facility 9'!$H$58=0,"-",'Health Facility 9'!$H$58)</f>
        <v>-</v>
      </c>
      <c r="AV50" s="128" t="str">
        <f>IF('Health Facility 9'!$I$57=0,"-",'Health Facility 9'!$I$57)</f>
        <v>-</v>
      </c>
      <c r="AW50" s="128" t="str">
        <f>IF('Health Facility 9'!$I$58=0,"-",'Health Facility 9'!$I$58)</f>
        <v>-</v>
      </c>
      <c r="AX50" s="128" t="str">
        <f>IF('Health Facility 9'!$G$66=0,"-",'Health Facility 9'!$G$66)</f>
        <v>-</v>
      </c>
      <c r="AY50" s="128" t="str">
        <f>IF('Health Facility 9'!$G$67=0,"-",'Health Facility 9'!$G$67)</f>
        <v>-</v>
      </c>
      <c r="AZ50" s="128" t="str">
        <f>IF('Health Facility 9'!$H$66=0,"-",'Health Facility 9'!$H$66)</f>
        <v>-</v>
      </c>
      <c r="BA50" s="128" t="str">
        <f>IF('Health Facility 9'!$H$67=0,"-",'Health Facility 9'!$H$67)</f>
        <v>-</v>
      </c>
      <c r="BB50" s="128" t="str">
        <f>IF('Health Facility 9'!$I$66=0,"-",'Health Facility 9'!$I$66)</f>
        <v>-</v>
      </c>
      <c r="BC50" s="128" t="str">
        <f>IF('Health Facility 9'!$I$67=0,"-",'Health Facility 9'!$I$67)</f>
        <v>-</v>
      </c>
      <c r="BD50" s="128" t="str">
        <f>IF('Health Facility 9'!$G$75=0,"-",'Health Facility 9'!$G$75)</f>
        <v>-</v>
      </c>
      <c r="BE50" s="128" t="str">
        <f>IF('Health Facility 9'!$G$76=0,"-",'Health Facility 9'!$G$76)</f>
        <v>-</v>
      </c>
      <c r="BF50" s="128" t="str">
        <f>IF('Health Facility 9'!$H$75=0,"-",'Health Facility 9'!$H$75)</f>
        <v>-</v>
      </c>
      <c r="BG50" s="128" t="str">
        <f>IF('Health Facility 9'!$H$76=0,"-",'Health Facility 9'!$H$76)</f>
        <v>-</v>
      </c>
      <c r="BH50" s="128" t="str">
        <f>IF('Health Facility 9'!$I$75=0,"-",'Health Facility 9'!$I$75)</f>
        <v>-</v>
      </c>
      <c r="BI50" s="128" t="str">
        <f>IF('Health Facility 9'!$I$76=0,"-",'Health Facility 9'!$I$76)</f>
        <v>-</v>
      </c>
      <c r="BJ50" s="128" t="str">
        <f>IF('Health Facility 9'!$AN$27=0,"-",'Health Facility 9'!$AN$27)</f>
        <v>-</v>
      </c>
      <c r="BK50" s="128" t="str">
        <f>IF('Health Facility 9'!$AO$27=0,"-",'Health Facility 9'!$AO$27)</f>
        <v>-</v>
      </c>
      <c r="BL50" s="128" t="str">
        <f>IF('Health Facility 9'!$AP$27=0,"-",'Health Facility 9'!$AP$27)</f>
        <v>-</v>
      </c>
      <c r="BM50" s="128" t="str">
        <f>IF('Health Facility 9'!$AQ$27=0,"-",'Health Facility 9'!$AQ$27)</f>
        <v>-</v>
      </c>
      <c r="BN50" s="128" t="str">
        <f>IF('Health Facility 9'!$J$107=0,"-",'Health Facility 9'!$J$107)</f>
        <v>-</v>
      </c>
      <c r="BO50" s="128" t="str">
        <f>IF('Health Facility 9'!$J$101=0,"-",'Health Facility 9'!$J$101)</f>
        <v>-</v>
      </c>
      <c r="BP50" s="128" t="str">
        <f>IF('Health Facility 9'!$J$102=0,"-",'Health Facility 9'!$J$102)</f>
        <v>-</v>
      </c>
      <c r="BQ50" s="128" t="str">
        <f>IF('Health Facility 9'!$J$103=0,"-",'Health Facility 9'!$J$103)</f>
        <v>-</v>
      </c>
      <c r="BR50" s="51">
        <v>4.0999999999999996</v>
      </c>
      <c r="BS50" s="28">
        <f>SUM('Health Facility 1'!BA21,'Health Facility 2'!BA21,'Health Facility 3'!BA21,'Health Facility 4'!BA21,'Health Facility 5'!BA21,'Health Facility 6'!BA21,'Health Facility 7'!BA21,'Health Facility 8'!BA21,'Health Facility 9'!BA21,'Health Facility 10'!BA21,'Health Facility 11'!BA21,'Health Facility 12'!BA21,'Health Facility 13'!BA21,'Health Facility 14'!BA21,'Health Facility 15'!BA21,'Health Facility 16'!BA21,'Health Facility 17'!BA21,'Health Facility 18'!BA21,'Health Facility 19'!BA21,'Health Facility 20'!BA21,'Health Facility 21'!BA21,'Health Facility 22'!BA21,'Health Facility 23'!BA21,'Health Facility 24'!BA21)</f>
        <v>3</v>
      </c>
      <c r="BT50" s="29">
        <f>SUM('Health Facility 1'!BB21,'Health Facility 2'!BB21,'Health Facility 3'!BB21,'Health Facility 4'!BB21,'Health Facility 5'!BB21,'Health Facility 6'!BB21,'Health Facility 7'!BB21,'Health Facility 8'!BB21,'Health Facility 9'!BB21,'Health Facility 10'!BB21,'Health Facility 11'!BB21,'Health Facility 12'!BB21,'Health Facility 13'!BB21,'Health Facility 14'!BB21,'Health Facility 15'!BB21,'Health Facility 16'!BB21,'Health Facility 17'!BB21,'Health Facility 18'!BB21,'Health Facility 19'!BB21,'Health Facility 20'!BB21,'Health Facility 21'!BB21,'Health Facility 22'!BB21,'Health Facility 23'!BB21,'Health Facility 24'!BB21)</f>
        <v>1</v>
      </c>
      <c r="BU50" s="29">
        <f>SUM('Health Facility 1'!BC21,'Health Facility 2'!BC21,'Health Facility 3'!BC21,'Health Facility 4'!BC21,'Health Facility 5'!BC21,'Health Facility 6'!BC21,'Health Facility 7'!BC21,'Health Facility 8'!BC21,'Health Facility 9'!BC21,'Health Facility 10'!BC21,'Health Facility 11'!BC21,'Health Facility 12'!BC21,'Health Facility 13'!BC21,'Health Facility 14'!BC21,'Health Facility 15'!BC21,'Health Facility 16'!BC21,'Health Facility 17'!BC21,'Health Facility 18'!BC21,'Health Facility 19'!BC21,'Health Facility 20'!BC21,'Health Facility 21'!BC21,'Health Facility 22'!BC21,'Health Facility 23'!BC21,'Health Facility 24'!BC21)</f>
        <v>0</v>
      </c>
      <c r="BV50" s="29">
        <f>SUM('Health Facility 1'!BD21,'Health Facility 2'!BD21,'Health Facility 3'!BD21,'Health Facility 4'!BD21,'Health Facility 5'!BD21,'Health Facility 6'!BD21,'Health Facility 7'!BD21,'Health Facility 8'!BD21,'Health Facility 9'!BD21,'Health Facility 10'!BD21,'Health Facility 11'!BD21,'Health Facility 12'!BD21,'Health Facility 13'!BD21,'Health Facility 14'!BD21,'Health Facility 15'!BD21,'Health Facility 16'!BD21,'Health Facility 17'!BD21,'Health Facility 18'!BD21,'Health Facility 19'!BD21,'Health Facility 20'!BD21,'Health Facility 21'!BD21,'Health Facility 22'!BD21,'Health Facility 23'!BD21,'Health Facility 24'!BD21)</f>
        <v>1</v>
      </c>
      <c r="BW50" s="29">
        <f>SUM('Health Facility 1'!BE21,'Health Facility 2'!BE21,'Health Facility 3'!BE21,'Health Facility 4'!BE21,'Health Facility 5'!BE21,'Health Facility 6'!BE21,'Health Facility 7'!BE21,'Health Facility 8'!BE21,'Health Facility 9'!BE21,'Health Facility 10'!BE21,'Health Facility 11'!BE21,'Health Facility 12'!BE21,'Health Facility 13'!BE21,'Health Facility 14'!BE21,'Health Facility 15'!BE21,'Health Facility 16'!BE21,'Health Facility 17'!BE21,'Health Facility 18'!BE21,'Health Facility 19'!BE21,'Health Facility 20'!BE21,'Health Facility 21'!BE21,'Health Facility 22'!BE21,'Health Facility 23'!BE21,'Health Facility 24'!BE21)</f>
        <v>0</v>
      </c>
      <c r="BX50" s="30">
        <f>SUM('Health Facility 1'!BF21,'Health Facility 2'!BF21,'Health Facility 3'!BF21,'Health Facility 4'!BF21,'Health Facility 5'!BF21,'Health Facility 6'!BF21,'Health Facility 7'!BF21,'Health Facility 8'!BF21,'Health Facility 9'!BF21,'Health Facility 10'!BF21,'Health Facility 11'!BF21,'Health Facility 12'!BF21,'Health Facility 13'!BF21,'Health Facility 14'!BF21,'Health Facility 15'!BF21,'Health Facility 16'!BF21,'Health Facility 17'!BF21,'Health Facility 18'!BF21,'Health Facility 19'!BF21,'Health Facility 20'!BF21,'Health Facility 21'!BF21,'Health Facility 22'!BF21,'Health Facility 23'!BF21,'Health Facility 24'!BF21)</f>
        <v>0</v>
      </c>
      <c r="BY50" s="130"/>
      <c r="BZ50" s="130"/>
      <c r="CA50" s="130"/>
      <c r="CB50" s="130"/>
      <c r="CC50" s="130"/>
      <c r="CD50" s="130"/>
      <c r="CE50" s="130"/>
      <c r="CF50" s="130"/>
      <c r="CG50" s="130"/>
      <c r="CH50" s="130"/>
      <c r="CI50" s="130"/>
      <c r="CJ50" s="130"/>
      <c r="CK50" s="130"/>
      <c r="CL50" s="130"/>
      <c r="CM50" s="130"/>
    </row>
    <row r="51" spans="1:91" x14ac:dyDescent="0.3">
      <c r="A51">
        <v>10</v>
      </c>
      <c r="B51" t="str">
        <f>IF('Facility Information'!$D$23=0,"-",'Facility Information'!$D$23)</f>
        <v>-</v>
      </c>
      <c r="D51" s="107" t="str">
        <f>IF('Health Facility 10'!$J$37=0,"-",'Health Facility 10'!$J$37)</f>
        <v>-</v>
      </c>
      <c r="E51" s="87" t="str">
        <f>IF('Health Facility 10'!$J$38=0,"-",'Health Facility 10'!$J$38)</f>
        <v>-</v>
      </c>
      <c r="F51" s="87" t="str">
        <f>IF('Health Facility 10'!$J$46=0,"-",'Health Facility 10'!$J$46)</f>
        <v>-</v>
      </c>
      <c r="G51" s="87" t="str">
        <f>IF('Health Facility 10'!$J$47=0,"-",'Health Facility 10'!$J$47)</f>
        <v>-</v>
      </c>
      <c r="H51" s="87" t="str">
        <f>IF('Health Facility 10'!$J$55=0,"-",'Health Facility 10'!$J$55)</f>
        <v>-</v>
      </c>
      <c r="I51" s="87" t="str">
        <f>IF('Health Facility 10'!$J$56=0,"-",'Health Facility 10'!$J$56)</f>
        <v>-</v>
      </c>
      <c r="J51" s="87" t="str">
        <f>IF('Health Facility 10'!$J$64=0,"-",'Health Facility 10'!$J$64)</f>
        <v>-</v>
      </c>
      <c r="K51" s="87" t="str">
        <f>IF('Health Facility 10'!$J$65=0,"-",'Health Facility 10'!$J$65)</f>
        <v>-</v>
      </c>
      <c r="L51" s="87" t="str">
        <f>IF('Health Facility 10'!$J$73=0,"-",'Health Facility 10'!$J$73)</f>
        <v>-</v>
      </c>
      <c r="M51" s="87" t="str">
        <f>IF('Health Facility 10'!$J$74=0,"-",'Health Facility 10'!$J$74)</f>
        <v>-</v>
      </c>
      <c r="N51" s="107" t="str">
        <f>IF('Health Facility 10'!$J$84=0,"-",'Health Facility 10'!$J$84)</f>
        <v>-</v>
      </c>
      <c r="O51" s="53" t="str">
        <f>IF('Health Facility 10'!$J$89=0,"-",'Health Facility 10'!$J$89)</f>
        <v>-</v>
      </c>
      <c r="P51" s="53" t="str">
        <f>IF('Health Facility 10'!$J$95=0,"-",'Health Facility 10'!$J$95)</f>
        <v>-</v>
      </c>
      <c r="Q51" s="69"/>
      <c r="R51" s="54" t="str">
        <f>IF('Health Facility 10'!$J$112=0,"-",'Health Facility 10'!$J$112)</f>
        <v>-</v>
      </c>
      <c r="S51" s="25" t="str">
        <f>IF('Health Facility 10'!$J$113=0,"-",'Health Facility 10'!$J$113)</f>
        <v>-</v>
      </c>
      <c r="T51" s="25" t="str">
        <f>IF('Health Facility 10'!$J$114=0,"-",'Health Facility 10'!$J$114)</f>
        <v>-</v>
      </c>
      <c r="U51" s="25" t="str">
        <f>IF('Health Facility 10'!$J$115=0,"-",'Health Facility 10'!$J$115)</f>
        <v>-</v>
      </c>
      <c r="V51" s="25" t="str">
        <f>IF('Health Facility 10'!$J$116=0,"-",'Health Facility 10'!$J$116)</f>
        <v>-</v>
      </c>
      <c r="W51" s="25" t="str">
        <f>IF('Health Facility 10'!$J$117=0,"-",'Health Facility 10'!$J$117)</f>
        <v>-</v>
      </c>
      <c r="X51" s="25" t="str">
        <f>IF('Health Facility 10'!$J$118=0,"-",'Health Facility 10'!$J$118)</f>
        <v>-</v>
      </c>
      <c r="Y51" s="25" t="str">
        <f>IF('Health Facility 10'!$J$119=0,"-",'Health Facility 10'!$J$119)</f>
        <v>-</v>
      </c>
      <c r="Z51" s="25" t="str">
        <f>IF('Health Facility 10'!$J$120=0,"-",'Health Facility 10'!$J$120)</f>
        <v>-</v>
      </c>
      <c r="AA51" s="25" t="str">
        <f>IF('Health Facility 10'!$J$121=0,"-",'Health Facility 10'!$J$121)</f>
        <v>-</v>
      </c>
      <c r="AB51" s="25" t="str">
        <f>IF('Health Facility 10'!$J$122=0,"-",'Health Facility 10'!$J$122)</f>
        <v>-</v>
      </c>
      <c r="AC51" s="25" t="str">
        <f>IF('Health Facility 10'!$J$123=0,"-",'Health Facility 10'!$J$123)</f>
        <v>-</v>
      </c>
      <c r="AD51" s="109" t="e">
        <f t="shared" si="11"/>
        <v>#DIV/0!</v>
      </c>
      <c r="AF51" s="128" t="str">
        <f>IF('Health Facility 10'!$G$39=0," ",'Health Facility 10'!$G$39)</f>
        <v xml:space="preserve"> </v>
      </c>
      <c r="AG51" s="128" t="str">
        <f>IF('Health Facility 10'!$G$40=0,"-",'Health Facility 10'!$G$40)</f>
        <v>-</v>
      </c>
      <c r="AH51" s="128" t="str">
        <f>IF('Health Facility 10'!$H$39=0,"-",'Health Facility 10'!$H$39)</f>
        <v>-</v>
      </c>
      <c r="AI51" s="128" t="str">
        <f>IF('Health Facility 10'!$H$40=0,"-",'Health Facility 10'!$H$40)</f>
        <v>-</v>
      </c>
      <c r="AJ51" s="128" t="str">
        <f>IF('Health Facility 10'!$I$39=0,"-",'Health Facility 10'!$I$39)</f>
        <v>-</v>
      </c>
      <c r="AK51" s="128" t="str">
        <f>IF('Health Facility 10'!$I$40=0,"-",'Health Facility 10'!$I$40)</f>
        <v>-</v>
      </c>
      <c r="AL51" s="128" t="str">
        <f>IF('Health Facility 10'!$G$48=0,"-",'Health Facility 10'!$G$48)</f>
        <v>-</v>
      </c>
      <c r="AM51" s="128" t="str">
        <f>IF('Health Facility 10'!$G$49=0,"-",'Health Facility 10'!$G$49)</f>
        <v>-</v>
      </c>
      <c r="AN51" s="128" t="str">
        <f>IF('Health Facility 10'!$H$48=0,"-",'Health Facility 10'!$H$48)</f>
        <v>-</v>
      </c>
      <c r="AO51" s="128" t="str">
        <f>IF('Health Facility 10'!$H$49=0,"-",'Health Facility 10'!$H$49)</f>
        <v>-</v>
      </c>
      <c r="AP51" s="128" t="str">
        <f>IF('Health Facility 10'!$I$48=0,"-",'Health Facility 10'!$I$48)</f>
        <v>-</v>
      </c>
      <c r="AQ51" s="128" t="str">
        <f>IF('Health Facility 10'!$I$49=0,"-",'Health Facility 10'!$I$49)</f>
        <v>-</v>
      </c>
      <c r="AR51" s="128" t="str">
        <f>IF('Health Facility 10'!$G$57=0,"-",'Health Facility 10'!$G$57)</f>
        <v>-</v>
      </c>
      <c r="AS51" s="128" t="str">
        <f>IF('Health Facility 10'!$G$58=0,"-",'Health Facility 10'!$G$58)</f>
        <v>-</v>
      </c>
      <c r="AT51" s="128" t="str">
        <f>IF('Health Facility 10'!$H$57=0,"-",'Health Facility 10'!$H$57)</f>
        <v>-</v>
      </c>
      <c r="AU51" s="128" t="str">
        <f>IF('Health Facility 10'!$H$58=0,"-",'Health Facility 10'!$H$58)</f>
        <v>-</v>
      </c>
      <c r="AV51" s="128" t="str">
        <f>IF('Health Facility 10'!$I$57=0,"-",'Health Facility 10'!$I$57)</f>
        <v>-</v>
      </c>
      <c r="AW51" s="128" t="str">
        <f>IF('Health Facility 10'!$I$58=0,"-",'Health Facility 10'!$I$58)</f>
        <v>-</v>
      </c>
      <c r="AX51" s="128" t="str">
        <f>IF('Health Facility 10'!$G$66=0,"-",'Health Facility 10'!$G$66)</f>
        <v>-</v>
      </c>
      <c r="AY51" s="128" t="str">
        <f>IF('Health Facility 10'!$G$67=0,"-",'Health Facility 10'!$G$67)</f>
        <v>-</v>
      </c>
      <c r="AZ51" s="128" t="str">
        <f>IF('Health Facility 10'!$H$66=0,"-",'Health Facility 10'!$H$66)</f>
        <v>-</v>
      </c>
      <c r="BA51" s="128" t="str">
        <f>IF('Health Facility 10'!$H$67=0,"-",'Health Facility 10'!$H$67)</f>
        <v>-</v>
      </c>
      <c r="BB51" s="128" t="str">
        <f>IF('Health Facility 10'!$I$66=0,"-",'Health Facility 10'!$I$66)</f>
        <v>-</v>
      </c>
      <c r="BC51" s="128" t="str">
        <f>IF('Health Facility 10'!$I$67=0,"-",'Health Facility 10'!$I$67)</f>
        <v>-</v>
      </c>
      <c r="BD51" s="128" t="str">
        <f>IF('Health Facility 10'!$G$75=0,"-",'Health Facility 10'!$G$75)</f>
        <v>-</v>
      </c>
      <c r="BE51" s="128" t="str">
        <f>IF('Health Facility 10'!$G$76=0,"-",'Health Facility 10'!$G$76)</f>
        <v>-</v>
      </c>
      <c r="BF51" s="128" t="str">
        <f>IF('Health Facility 10'!$H$75=0,"-",'Health Facility 10'!$H$75)</f>
        <v>-</v>
      </c>
      <c r="BG51" s="128" t="str">
        <f>IF('Health Facility 10'!$H$76=0,"-",'Health Facility 10'!$H$76)</f>
        <v>-</v>
      </c>
      <c r="BH51" s="128" t="str">
        <f>IF('Health Facility 10'!$I$75=0,"-",'Health Facility 10'!$I$75)</f>
        <v>-</v>
      </c>
      <c r="BI51" s="128" t="str">
        <f>IF('Health Facility 10'!$I$76=0,"-",'Health Facility 10'!$I$76)</f>
        <v>-</v>
      </c>
      <c r="BJ51" s="128" t="str">
        <f>IF('Health Facility 10'!$AN$27=0,"-",'Health Facility 10'!$AN$27)</f>
        <v>-</v>
      </c>
      <c r="BK51" s="128" t="str">
        <f>IF('Health Facility 10'!$AO$27=0,"-",'Health Facility 10'!$AO$27)</f>
        <v>-</v>
      </c>
      <c r="BL51" s="128" t="str">
        <f>IF('Health Facility 10'!$AP$27=0,"-",'Health Facility 10'!$AP$27)</f>
        <v>-</v>
      </c>
      <c r="BM51" s="128" t="str">
        <f>IF('Health Facility 10'!$AQ$27=0,"-",'Health Facility 10'!$AQ$27)</f>
        <v>-</v>
      </c>
      <c r="BN51" s="128" t="str">
        <f>IF('Health Facility 10'!$J$107=0,"-",'Health Facility 10'!$J$107)</f>
        <v>-</v>
      </c>
      <c r="BO51" s="128" t="str">
        <f>IF('Health Facility 10'!$J$101=0,"-",'Health Facility 10'!$J$101)</f>
        <v>-</v>
      </c>
      <c r="BP51" s="128" t="str">
        <f>IF('Health Facility 10'!$J$102=0,"-",'Health Facility 10'!$J$102)</f>
        <v>-</v>
      </c>
      <c r="BQ51" s="128" t="str">
        <f>IF('Health Facility 10'!$J$103=0,"-",'Health Facility 10'!$J$103)</f>
        <v>-</v>
      </c>
      <c r="BR51" s="51">
        <v>4.2</v>
      </c>
      <c r="BS51" s="28">
        <f>SUM('Health Facility 1'!BA22,'Health Facility 2'!BA22,'Health Facility 3'!BA22,'Health Facility 4'!BA22,'Health Facility 5'!BA22,'Health Facility 6'!BA22,'Health Facility 7'!BA22,'Health Facility 8'!BA22,'Health Facility 9'!BA22,'Health Facility 10'!BA22,'Health Facility 11'!BA22,'Health Facility 12'!BA22,'Health Facility 13'!BA22,'Health Facility 14'!BA22,'Health Facility 15'!BA22,'Health Facility 16'!BA22,'Health Facility 17'!BA22,'Health Facility 18'!BA22,'Health Facility 19'!BA22,'Health Facility 20'!BA22,'Health Facility 21'!BA22,'Health Facility 22'!BA22,'Health Facility 23'!BA22,'Health Facility 24'!BA22)</f>
        <v>1</v>
      </c>
      <c r="BT51" s="29">
        <f>SUM('Health Facility 1'!BB22,'Health Facility 2'!BB22,'Health Facility 3'!BB22,'Health Facility 4'!BB22,'Health Facility 5'!BB22,'Health Facility 6'!BB22,'Health Facility 7'!BB22,'Health Facility 8'!BB22,'Health Facility 9'!BB22,'Health Facility 10'!BB22,'Health Facility 11'!BB22,'Health Facility 12'!BB22,'Health Facility 13'!BB22,'Health Facility 14'!BB22,'Health Facility 15'!BB22,'Health Facility 16'!BB22,'Health Facility 17'!BB22,'Health Facility 18'!BB22,'Health Facility 19'!BB22,'Health Facility 20'!BB22,'Health Facility 21'!BB22,'Health Facility 22'!BB22,'Health Facility 23'!BB22,'Health Facility 24'!BB22)</f>
        <v>1</v>
      </c>
      <c r="BU51" s="29">
        <f>SUM('Health Facility 1'!BC22,'Health Facility 2'!BC22,'Health Facility 3'!BC22,'Health Facility 4'!BC22,'Health Facility 5'!BC22,'Health Facility 6'!BC22,'Health Facility 7'!BC22,'Health Facility 8'!BC22,'Health Facility 9'!BC22,'Health Facility 10'!BC22,'Health Facility 11'!BC22,'Health Facility 12'!BC22,'Health Facility 13'!BC22,'Health Facility 14'!BC22,'Health Facility 15'!BC22,'Health Facility 16'!BC22,'Health Facility 17'!BC22,'Health Facility 18'!BC22,'Health Facility 19'!BC22,'Health Facility 20'!BC22,'Health Facility 21'!BC22,'Health Facility 22'!BC22,'Health Facility 23'!BC22,'Health Facility 24'!BC22)</f>
        <v>0</v>
      </c>
      <c r="BV51" s="29">
        <f>SUM('Health Facility 1'!BD22,'Health Facility 2'!BD22,'Health Facility 3'!BD22,'Health Facility 4'!BD22,'Health Facility 5'!BD22,'Health Facility 6'!BD22,'Health Facility 7'!BD22,'Health Facility 8'!BD22,'Health Facility 9'!BD22,'Health Facility 10'!BD22,'Health Facility 11'!BD22,'Health Facility 12'!BD22,'Health Facility 13'!BD22,'Health Facility 14'!BD22,'Health Facility 15'!BD22,'Health Facility 16'!BD22,'Health Facility 17'!BD22,'Health Facility 18'!BD22,'Health Facility 19'!BD22,'Health Facility 20'!BD22,'Health Facility 21'!BD22,'Health Facility 22'!BD22,'Health Facility 23'!BD22,'Health Facility 24'!BD22)</f>
        <v>3</v>
      </c>
      <c r="BW51" s="29">
        <f>SUM('Health Facility 1'!BE22,'Health Facility 2'!BE22,'Health Facility 3'!BE22,'Health Facility 4'!BE22,'Health Facility 5'!BE22,'Health Facility 6'!BE22,'Health Facility 7'!BE22,'Health Facility 8'!BE22,'Health Facility 9'!BE22,'Health Facility 10'!BE22,'Health Facility 11'!BE22,'Health Facility 12'!BE22,'Health Facility 13'!BE22,'Health Facility 14'!BE22,'Health Facility 15'!BE22,'Health Facility 16'!BE22,'Health Facility 17'!BE22,'Health Facility 18'!BE22,'Health Facility 19'!BE22,'Health Facility 20'!BE22,'Health Facility 21'!BE22,'Health Facility 22'!BE22,'Health Facility 23'!BE22,'Health Facility 24'!BE22)</f>
        <v>0</v>
      </c>
      <c r="BX51" s="30">
        <f>SUM('Health Facility 1'!BF22,'Health Facility 2'!BF22,'Health Facility 3'!BF22,'Health Facility 4'!BF22,'Health Facility 5'!BF22,'Health Facility 6'!BF22,'Health Facility 7'!BF22,'Health Facility 8'!BF22,'Health Facility 9'!BF22,'Health Facility 10'!BF22,'Health Facility 11'!BF22,'Health Facility 12'!BF22,'Health Facility 13'!BF22,'Health Facility 14'!BF22,'Health Facility 15'!BF22,'Health Facility 16'!BF22,'Health Facility 17'!BF22,'Health Facility 18'!BF22,'Health Facility 19'!BF22,'Health Facility 20'!BF22,'Health Facility 21'!BF22,'Health Facility 22'!BF22,'Health Facility 23'!BF22,'Health Facility 24'!BF22)</f>
        <v>0</v>
      </c>
      <c r="BY51" s="130"/>
      <c r="BZ51" s="130"/>
      <c r="CA51" s="130"/>
      <c r="CB51" s="130"/>
      <c r="CC51" s="130"/>
      <c r="CD51" s="130"/>
      <c r="CE51" s="130"/>
      <c r="CF51" s="130"/>
      <c r="CG51" s="130"/>
      <c r="CH51" s="130"/>
      <c r="CI51" s="130"/>
      <c r="CJ51" s="130"/>
      <c r="CK51" s="130"/>
      <c r="CL51" s="130"/>
      <c r="CM51" s="130"/>
    </row>
    <row r="52" spans="1:91" x14ac:dyDescent="0.3">
      <c r="A52">
        <v>11</v>
      </c>
      <c r="B52" t="str">
        <f>IF('Facility Information'!$D$24=0,"-",'Facility Information'!$D$24)</f>
        <v>-</v>
      </c>
      <c r="D52" s="107" t="str">
        <f>IF('Health Facility 11'!$J$37=0,"-",'Health Facility 11'!$J$37)</f>
        <v>-</v>
      </c>
      <c r="E52" s="87" t="str">
        <f>IF('Health Facility 11'!$J$38=0,"-",'Health Facility 11'!$J$38)</f>
        <v>-</v>
      </c>
      <c r="F52" s="87" t="str">
        <f>IF('Health Facility 11'!$J$46=0,"-",'Health Facility 11'!$J$46)</f>
        <v>-</v>
      </c>
      <c r="G52" s="87" t="str">
        <f>IF('Health Facility 11'!$J$47=0,"-",'Health Facility 11'!$J$47)</f>
        <v>-</v>
      </c>
      <c r="H52" s="87" t="str">
        <f>IF('Health Facility 11'!$J$55=0,"-",'Health Facility 11'!$J$55)</f>
        <v>-</v>
      </c>
      <c r="I52" s="87" t="str">
        <f>IF('Health Facility 11'!$J$56=0,"-",'Health Facility 11'!$J$56)</f>
        <v>-</v>
      </c>
      <c r="J52" s="87" t="str">
        <f>IF('Health Facility 11'!$J$64=0,"-",'Health Facility 11'!$J$64)</f>
        <v>-</v>
      </c>
      <c r="K52" s="87" t="str">
        <f>IF('Health Facility 11'!$J$65=0,"-",'Health Facility 11'!$J$65)</f>
        <v>-</v>
      </c>
      <c r="L52" s="87" t="str">
        <f>IF('Health Facility 11'!$J$73=0,"-",'Health Facility 11'!$J$73)</f>
        <v>-</v>
      </c>
      <c r="M52" s="87" t="str">
        <f>IF('Health Facility 11'!$J$74=0,"-",'Health Facility 11'!$J$74)</f>
        <v>-</v>
      </c>
      <c r="N52" s="107" t="str">
        <f>IF('Health Facility 11'!$J$84=0,"-",'Health Facility 11'!$J$84)</f>
        <v>-</v>
      </c>
      <c r="O52" s="53" t="str">
        <f>IF('Health Facility 11'!$J$89=0,"-",'Health Facility 11'!$J$89)</f>
        <v>-</v>
      </c>
      <c r="P52" s="53" t="str">
        <f>IF('Health Facility 11'!$J$95=0,"-",'Health Facility 11'!$J$95)</f>
        <v>-</v>
      </c>
      <c r="Q52" s="69"/>
      <c r="R52" s="54" t="str">
        <f>IF('Health Facility 11'!$J$112=0,"-",'Health Facility 11'!$J$112)</f>
        <v>-</v>
      </c>
      <c r="S52" s="25" t="str">
        <f>IF('Health Facility 11'!$J$113=0,"-",'Health Facility 11'!$J$113)</f>
        <v>-</v>
      </c>
      <c r="T52" s="25" t="str">
        <f>IF('Health Facility 11'!$J$114=0,"-",'Health Facility 11'!$J$114)</f>
        <v>-</v>
      </c>
      <c r="U52" s="25" t="str">
        <f>IF('Health Facility 11'!$J$115=0,"-",'Health Facility 11'!$J$115)</f>
        <v>-</v>
      </c>
      <c r="V52" s="25" t="str">
        <f>IF('Health Facility 11'!$J$116=0,"-",'Health Facility 11'!$J$116)</f>
        <v>-</v>
      </c>
      <c r="W52" s="25" t="str">
        <f>IF('Health Facility 11'!$J$117=0,"-",'Health Facility 11'!$J$117)</f>
        <v>-</v>
      </c>
      <c r="X52" s="25" t="str">
        <f>IF('Health Facility 11'!$J$118=0,"-",'Health Facility 11'!$J$118)</f>
        <v>-</v>
      </c>
      <c r="Y52" s="25" t="str">
        <f>IF('Health Facility 11'!$J$119=0,"-",'Health Facility 11'!$J$119)</f>
        <v>-</v>
      </c>
      <c r="Z52" s="25" t="str">
        <f>IF('Health Facility 11'!$J$120=0,"-",'Health Facility 11'!$J$120)</f>
        <v>-</v>
      </c>
      <c r="AA52" s="25" t="str">
        <f>IF('Health Facility 11'!$J$121=0,"-",'Health Facility 11'!$J$121)</f>
        <v>-</v>
      </c>
      <c r="AB52" s="25" t="str">
        <f>IF('Health Facility 11'!$J$122=0,"-",'Health Facility 11'!$J$122)</f>
        <v>-</v>
      </c>
      <c r="AC52" s="25" t="str">
        <f>IF('Health Facility 11'!$J$123=0,"-",'Health Facility 11'!$J$123)</f>
        <v>-</v>
      </c>
      <c r="AD52" s="109" t="e">
        <f t="shared" si="11"/>
        <v>#DIV/0!</v>
      </c>
      <c r="AF52" s="128" t="str">
        <f>IF('Health Facility 11'!$G$39=0," ",'Health Facility 11'!$G$39)</f>
        <v xml:space="preserve"> </v>
      </c>
      <c r="AG52" s="128" t="str">
        <f>IF('Health Facility 11'!$G$40=0,"-",'Health Facility 11'!$G$40)</f>
        <v>-</v>
      </c>
      <c r="AH52" s="128" t="str">
        <f>IF('Health Facility 11'!$H$39=0,"-",'Health Facility 11'!$H$39)</f>
        <v>-</v>
      </c>
      <c r="AI52" s="128" t="str">
        <f>IF('Health Facility 11'!$H$40=0,"-",'Health Facility 11'!$H$40)</f>
        <v>-</v>
      </c>
      <c r="AJ52" s="128" t="str">
        <f>IF('Health Facility 11'!$I$39=0,"-",'Health Facility 11'!$I$39)</f>
        <v>-</v>
      </c>
      <c r="AK52" s="128" t="str">
        <f>IF('Health Facility 11'!$I$40=0,"-",'Health Facility 11'!$I$40)</f>
        <v>-</v>
      </c>
      <c r="AL52" s="128" t="str">
        <f>IF('Health Facility 11'!$G$48=0,"-",'Health Facility 11'!$G$48)</f>
        <v>-</v>
      </c>
      <c r="AM52" s="128" t="str">
        <f>IF('Health Facility 11'!$G$49=0,"-",'Health Facility 11'!$G$49)</f>
        <v>-</v>
      </c>
      <c r="AN52" s="128" t="str">
        <f>IF('Health Facility 11'!$H$48=0,"-",'Health Facility 11'!$H$48)</f>
        <v>-</v>
      </c>
      <c r="AO52" s="128" t="str">
        <f>IF('Health Facility 11'!$H$49=0,"-",'Health Facility 11'!$H$49)</f>
        <v>-</v>
      </c>
      <c r="AP52" s="128" t="str">
        <f>IF('Health Facility 11'!$I$48=0,"-",'Health Facility 11'!$I$48)</f>
        <v>-</v>
      </c>
      <c r="AQ52" s="128" t="str">
        <f>IF('Health Facility 11'!$I$49=0,"-",'Health Facility 11'!$I$49)</f>
        <v>-</v>
      </c>
      <c r="AR52" s="128" t="str">
        <f>IF('Health Facility 11'!$G$57=0,"-",'Health Facility 11'!$G$57)</f>
        <v>-</v>
      </c>
      <c r="AS52" s="128" t="str">
        <f>IF('Health Facility 11'!$G$58=0,"-",'Health Facility 11'!$G$58)</f>
        <v>-</v>
      </c>
      <c r="AT52" s="128" t="str">
        <f>IF('Health Facility 11'!$H$57=0,"-",'Health Facility 11'!$H$57)</f>
        <v>-</v>
      </c>
      <c r="AU52" s="128" t="str">
        <f>IF('Health Facility 11'!$H$58=0,"-",'Health Facility 11'!$H$58)</f>
        <v>-</v>
      </c>
      <c r="AV52" s="128" t="str">
        <f>IF('Health Facility 11'!$I$57=0,"-",'Health Facility 11'!$I$57)</f>
        <v>-</v>
      </c>
      <c r="AW52" s="128" t="str">
        <f>IF('Health Facility 11'!$I$58=0,"-",'Health Facility 11'!$I$58)</f>
        <v>-</v>
      </c>
      <c r="AX52" s="128" t="str">
        <f>IF('Health Facility 11'!$G$66=0,"-",'Health Facility 11'!$G$66)</f>
        <v>-</v>
      </c>
      <c r="AY52" s="128" t="str">
        <f>IF('Health Facility 11'!$G$67=0,"-",'Health Facility 11'!$G$67)</f>
        <v>-</v>
      </c>
      <c r="AZ52" s="128" t="str">
        <f>IF('Health Facility 11'!$H$66=0,"-",'Health Facility 11'!$H$66)</f>
        <v>-</v>
      </c>
      <c r="BA52" s="128" t="str">
        <f>IF('Health Facility 11'!$H$67=0,"-",'Health Facility 11'!$H$67)</f>
        <v>-</v>
      </c>
      <c r="BB52" s="128" t="str">
        <f>IF('Health Facility 11'!$I$66=0,"-",'Health Facility 11'!$I$66)</f>
        <v>-</v>
      </c>
      <c r="BC52" s="128" t="str">
        <f>IF('Health Facility 11'!$I$67=0,"-",'Health Facility 11'!$I$67)</f>
        <v>-</v>
      </c>
      <c r="BD52" s="128" t="str">
        <f>IF('Health Facility 11'!$G$75=0,"-",'Health Facility 11'!$G$75)</f>
        <v>-</v>
      </c>
      <c r="BE52" s="128" t="str">
        <f>IF('Health Facility 11'!$G$76=0,"-",'Health Facility 11'!$G$76)</f>
        <v>-</v>
      </c>
      <c r="BF52" s="128" t="str">
        <f>IF('Health Facility 11'!$H$75=0,"-",'Health Facility 11'!$H$75)</f>
        <v>-</v>
      </c>
      <c r="BG52" s="128" t="str">
        <f>IF('Health Facility 11'!$H$76=0,"-",'Health Facility 11'!$H$76)</f>
        <v>-</v>
      </c>
      <c r="BH52" s="128" t="str">
        <f>IF('Health Facility 11'!$I$75=0,"-",'Health Facility 11'!$I$75)</f>
        <v>-</v>
      </c>
      <c r="BI52" s="128" t="str">
        <f>IF('Health Facility 11'!$I$76=0,"-",'Health Facility 11'!$I$76)</f>
        <v>-</v>
      </c>
      <c r="BJ52" s="128" t="str">
        <f>IF('Health Facility 11'!$AN$27=0,"-",'Health Facility 11'!$AN$27)</f>
        <v>-</v>
      </c>
      <c r="BK52" s="128" t="str">
        <f>IF('Health Facility 11'!$AO$27=0,"-",'Health Facility 11'!$AO$27)</f>
        <v>-</v>
      </c>
      <c r="BL52" s="128" t="str">
        <f>IF('Health Facility 11'!$AP$27=0,"-",'Health Facility 11'!$AP$27)</f>
        <v>-</v>
      </c>
      <c r="BM52" s="128" t="str">
        <f>IF('Health Facility 11'!$AQ$27=0,"-",'Health Facility 11'!$AQ$27)</f>
        <v>-</v>
      </c>
      <c r="BN52" s="128" t="str">
        <f>IF('Health Facility 11'!$J$107=0,"-",'Health Facility 11'!$J$107)</f>
        <v>-</v>
      </c>
      <c r="BO52" s="128" t="str">
        <f>IF('Health Facility 11'!$J$101=0,"-",'Health Facility 11'!$J$101)</f>
        <v>-</v>
      </c>
      <c r="BP52" s="128" t="str">
        <f>IF('Health Facility 11'!$J$102=0,"-",'Health Facility 11'!$J$102)</f>
        <v>-</v>
      </c>
      <c r="BQ52" s="128" t="str">
        <f>IF('Health Facility 11'!$J$103=0,"-",'Health Facility 11'!$J$103)</f>
        <v>-</v>
      </c>
      <c r="BR52" s="51">
        <v>4.3</v>
      </c>
      <c r="BS52" s="28">
        <f>SUM('Health Facility 1'!BA23,'Health Facility 2'!BA23,'Health Facility 3'!BA23,'Health Facility 4'!BA23,'Health Facility 5'!BA23,'Health Facility 6'!BA23,'Health Facility 7'!BA23,'Health Facility 8'!BA23,'Health Facility 9'!BA23,'Health Facility 10'!BA23,'Health Facility 11'!BA23,'Health Facility 12'!BA23,'Health Facility 13'!BA23,'Health Facility 14'!BA23,'Health Facility 15'!BA23,'Health Facility 16'!BA23,'Health Facility 17'!BA23,'Health Facility 18'!BA23,'Health Facility 19'!BA23,'Health Facility 20'!BA23,'Health Facility 21'!BA23,'Health Facility 22'!BA23,'Health Facility 23'!BA23,'Health Facility 24'!BA23)</f>
        <v>1</v>
      </c>
      <c r="BT52" s="29">
        <f>SUM('Health Facility 1'!BB23,'Health Facility 2'!BB23,'Health Facility 3'!BB23,'Health Facility 4'!BB23,'Health Facility 5'!BB23,'Health Facility 6'!BB23,'Health Facility 7'!BB23,'Health Facility 8'!BB23,'Health Facility 9'!BB23,'Health Facility 10'!BB23,'Health Facility 11'!BB23,'Health Facility 12'!BB23,'Health Facility 13'!BB23,'Health Facility 14'!BB23,'Health Facility 15'!BB23,'Health Facility 16'!BB23,'Health Facility 17'!BB23,'Health Facility 18'!BB23,'Health Facility 19'!BB23,'Health Facility 20'!BB23,'Health Facility 21'!BB23,'Health Facility 22'!BB23,'Health Facility 23'!BB23,'Health Facility 24'!BB23)</f>
        <v>0</v>
      </c>
      <c r="BU52" s="29">
        <f>SUM('Health Facility 1'!BC23,'Health Facility 2'!BC23,'Health Facility 3'!BC23,'Health Facility 4'!BC23,'Health Facility 5'!BC23,'Health Facility 6'!BC23,'Health Facility 7'!BC23,'Health Facility 8'!BC23,'Health Facility 9'!BC23,'Health Facility 10'!BC23,'Health Facility 11'!BC23,'Health Facility 12'!BC23,'Health Facility 13'!BC23,'Health Facility 14'!BC23,'Health Facility 15'!BC23,'Health Facility 16'!BC23,'Health Facility 17'!BC23,'Health Facility 18'!BC23,'Health Facility 19'!BC23,'Health Facility 20'!BC23,'Health Facility 21'!BC23,'Health Facility 22'!BC23,'Health Facility 23'!BC23,'Health Facility 24'!BC23)</f>
        <v>2</v>
      </c>
      <c r="BV52" s="29">
        <f>SUM('Health Facility 1'!BD23,'Health Facility 2'!BD23,'Health Facility 3'!BD23,'Health Facility 4'!BD23,'Health Facility 5'!BD23,'Health Facility 6'!BD23,'Health Facility 7'!BD23,'Health Facility 8'!BD23,'Health Facility 9'!BD23,'Health Facility 10'!BD23,'Health Facility 11'!BD23,'Health Facility 12'!BD23,'Health Facility 13'!BD23,'Health Facility 14'!BD23,'Health Facility 15'!BD23,'Health Facility 16'!BD23,'Health Facility 17'!BD23,'Health Facility 18'!BD23,'Health Facility 19'!BD23,'Health Facility 20'!BD23,'Health Facility 21'!BD23,'Health Facility 22'!BD23,'Health Facility 23'!BD23,'Health Facility 24'!BD23)</f>
        <v>0</v>
      </c>
      <c r="BW52" s="29">
        <f>SUM('Health Facility 1'!BE23,'Health Facility 2'!BE23,'Health Facility 3'!BE23,'Health Facility 4'!BE23,'Health Facility 5'!BE23,'Health Facility 6'!BE23,'Health Facility 7'!BE23,'Health Facility 8'!BE23,'Health Facility 9'!BE23,'Health Facility 10'!BE23,'Health Facility 11'!BE23,'Health Facility 12'!BE23,'Health Facility 13'!BE23,'Health Facility 14'!BE23,'Health Facility 15'!BE23,'Health Facility 16'!BE23,'Health Facility 17'!BE23,'Health Facility 18'!BE23,'Health Facility 19'!BE23,'Health Facility 20'!BE23,'Health Facility 21'!BE23,'Health Facility 22'!BE23,'Health Facility 23'!BE23,'Health Facility 24'!BE23)</f>
        <v>2</v>
      </c>
      <c r="BX52" s="30">
        <f>SUM('Health Facility 1'!BF23,'Health Facility 2'!BF23,'Health Facility 3'!BF23,'Health Facility 4'!BF23,'Health Facility 5'!BF23,'Health Facility 6'!BF23,'Health Facility 7'!BF23,'Health Facility 8'!BF23,'Health Facility 9'!BF23,'Health Facility 10'!BF23,'Health Facility 11'!BF23,'Health Facility 12'!BF23,'Health Facility 13'!BF23,'Health Facility 14'!BF23,'Health Facility 15'!BF23,'Health Facility 16'!BF23,'Health Facility 17'!BF23,'Health Facility 18'!BF23,'Health Facility 19'!BF23,'Health Facility 20'!BF23,'Health Facility 21'!BF23,'Health Facility 22'!BF23,'Health Facility 23'!BF23,'Health Facility 24'!BF23)</f>
        <v>0</v>
      </c>
      <c r="CF52" s="130"/>
    </row>
    <row r="53" spans="1:91" x14ac:dyDescent="0.3">
      <c r="A53">
        <v>12</v>
      </c>
      <c r="B53" t="str">
        <f>IF('Facility Information'!$D$25=0,"-",'Facility Information'!$D$25)</f>
        <v>-</v>
      </c>
      <c r="D53" s="107" t="str">
        <f>IF('Health Facility 12'!$J$37=0,"-",'Health Facility 12'!$J$37)</f>
        <v>-</v>
      </c>
      <c r="E53" s="87" t="str">
        <f>IF('Health Facility 12'!$J$38=0,"-",'Health Facility 12'!$J$38)</f>
        <v>-</v>
      </c>
      <c r="F53" s="87" t="str">
        <f>IF('Health Facility 12'!$J$46=0,"-",'Health Facility 12'!$J$46)</f>
        <v>-</v>
      </c>
      <c r="G53" s="87" t="str">
        <f>IF('Health Facility 12'!$J$47=0,"-",'Health Facility 12'!$J$47)</f>
        <v>-</v>
      </c>
      <c r="H53" s="87" t="str">
        <f>IF('Health Facility 12'!$J$55=0,"-",'Health Facility 12'!$J$55)</f>
        <v>-</v>
      </c>
      <c r="I53" s="87" t="str">
        <f>IF('Health Facility 12'!$J$56=0,"-",'Health Facility 12'!$J$56)</f>
        <v>-</v>
      </c>
      <c r="J53" s="87" t="str">
        <f>IF('Health Facility 12'!$J$64=0,"-",'Health Facility 12'!$J$64)</f>
        <v>-</v>
      </c>
      <c r="K53" s="87" t="str">
        <f>IF('Health Facility 12'!$J$65=0,"-",'Health Facility 12'!$J$65)</f>
        <v>-</v>
      </c>
      <c r="L53" s="87" t="str">
        <f>IF('Health Facility 12'!$J$73=0,"-",'Health Facility 12'!$J$73)</f>
        <v>-</v>
      </c>
      <c r="M53" s="87" t="str">
        <f>IF('Health Facility 12'!$J$74=0,"-",'Health Facility 12'!$J$74)</f>
        <v>-</v>
      </c>
      <c r="N53" s="107" t="str">
        <f>IF('Health Facility 12'!$J$84=0,"-",'Health Facility 12'!$J$84)</f>
        <v>-</v>
      </c>
      <c r="O53" s="53" t="str">
        <f>IF('Health Facility 12'!$J$89=0,"-",'Health Facility 12'!$J$89)</f>
        <v>-</v>
      </c>
      <c r="P53" s="53" t="str">
        <f>IF('Health Facility 12'!$J$95=0,"-",'Health Facility 12'!$J$95)</f>
        <v>-</v>
      </c>
      <c r="Q53" s="69"/>
      <c r="R53" s="54" t="str">
        <f>IF('Health Facility 12'!$J$112=0,"-",'Health Facility 12'!$J$112)</f>
        <v>-</v>
      </c>
      <c r="S53" s="25" t="str">
        <f>IF('Health Facility 12'!$J$113=0,"-",'Health Facility 12'!$J$113)</f>
        <v>-</v>
      </c>
      <c r="T53" s="25" t="str">
        <f>IF('Health Facility 12'!$J$114=0,"-",'Health Facility 12'!$J$114)</f>
        <v>-</v>
      </c>
      <c r="U53" s="25" t="str">
        <f>IF('Health Facility 12'!$J$115=0,"-",'Health Facility 12'!$J$115)</f>
        <v>-</v>
      </c>
      <c r="V53" s="25" t="str">
        <f>IF('Health Facility 12'!$J$116=0,"-",'Health Facility 12'!$J$116)</f>
        <v>-</v>
      </c>
      <c r="W53" s="25" t="str">
        <f>IF('Health Facility 12'!$J$117=0,"-",'Health Facility 12'!$J$117)</f>
        <v>-</v>
      </c>
      <c r="X53" s="25" t="str">
        <f>IF('Health Facility 12'!$J$118=0,"-",'Health Facility 12'!$J$118)</f>
        <v>-</v>
      </c>
      <c r="Y53" s="25" t="str">
        <f>IF('Health Facility 12'!$J$119=0,"-",'Health Facility 12'!$J$119)</f>
        <v>-</v>
      </c>
      <c r="Z53" s="25" t="str">
        <f>IF('Health Facility 12'!$J$120=0,"-",'Health Facility 12'!$J$120)</f>
        <v>-</v>
      </c>
      <c r="AA53" s="25" t="str">
        <f>IF('Health Facility 12'!$J$121=0,"-",'Health Facility 12'!$J$121)</f>
        <v>-</v>
      </c>
      <c r="AB53" s="25" t="str">
        <f>IF('Health Facility 12'!$J$122=0,"-",'Health Facility 12'!$J$122)</f>
        <v>-</v>
      </c>
      <c r="AC53" s="25" t="str">
        <f>IF('Health Facility 12'!$J$123=0,"-",'Health Facility 12'!$J$123)</f>
        <v>-</v>
      </c>
      <c r="AD53" s="109" t="e">
        <f t="shared" si="11"/>
        <v>#DIV/0!</v>
      </c>
      <c r="AF53" s="128" t="str">
        <f>IF('Health Facility 12'!$G$39=0," ",'Health Facility 12'!$G$39)</f>
        <v xml:space="preserve"> </v>
      </c>
      <c r="AG53" s="128" t="str">
        <f>IF('Health Facility 12'!$G$40=0,"-",'Health Facility 12'!$G$40)</f>
        <v>-</v>
      </c>
      <c r="AH53" s="128" t="str">
        <f>IF('Health Facility 12'!$H$39=0,"-",'Health Facility 12'!$H$39)</f>
        <v>-</v>
      </c>
      <c r="AI53" s="128" t="str">
        <f>IF('Health Facility 12'!$H$40=0,"-",'Health Facility 12'!$H$40)</f>
        <v>-</v>
      </c>
      <c r="AJ53" s="128" t="str">
        <f>IF('Health Facility 12'!$I$39=0,"-",'Health Facility 12'!$I$39)</f>
        <v>-</v>
      </c>
      <c r="AK53" s="128" t="str">
        <f>IF('Health Facility 12'!$I$40=0,"-",'Health Facility 12'!$I$40)</f>
        <v>-</v>
      </c>
      <c r="AL53" s="128" t="str">
        <f>IF('Health Facility 12'!$G$48=0,"-",'Health Facility 12'!$G$48)</f>
        <v>-</v>
      </c>
      <c r="AM53" s="128" t="str">
        <f>IF('Health Facility 12'!$G$49=0,"-",'Health Facility 12'!$G$49)</f>
        <v>-</v>
      </c>
      <c r="AN53" s="128" t="str">
        <f>IF('Health Facility 12'!$H$48=0,"-",'Health Facility 12'!$H$48)</f>
        <v>-</v>
      </c>
      <c r="AO53" s="128" t="str">
        <f>IF('Health Facility 12'!$H$49=0,"-",'Health Facility 12'!$H$49)</f>
        <v>-</v>
      </c>
      <c r="AP53" s="128" t="str">
        <f>IF('Health Facility 12'!$I$48=0,"-",'Health Facility 12'!$I$48)</f>
        <v>-</v>
      </c>
      <c r="AQ53" s="128" t="str">
        <f>IF('Health Facility 12'!$I$49=0,"-",'Health Facility 12'!$I$49)</f>
        <v>-</v>
      </c>
      <c r="AR53" s="128" t="str">
        <f>IF('Health Facility 12'!$G$57=0,"-",'Health Facility 12'!$G$57)</f>
        <v>-</v>
      </c>
      <c r="AS53" s="128" t="str">
        <f>IF('Health Facility 12'!$G$58=0,"-",'Health Facility 12'!$G$58)</f>
        <v>-</v>
      </c>
      <c r="AT53" s="128" t="str">
        <f>IF('Health Facility 12'!$H$57=0,"-",'Health Facility 12'!$H$57)</f>
        <v>-</v>
      </c>
      <c r="AU53" s="128" t="str">
        <f>IF('Health Facility 12'!$H$58=0,"-",'Health Facility 12'!$H$58)</f>
        <v>-</v>
      </c>
      <c r="AV53" s="128" t="str">
        <f>IF('Health Facility 12'!$I$57=0,"-",'Health Facility 12'!$I$57)</f>
        <v>-</v>
      </c>
      <c r="AW53" s="128" t="str">
        <f>IF('Health Facility 12'!$I$58=0,"-",'Health Facility 12'!$I$58)</f>
        <v>-</v>
      </c>
      <c r="AX53" s="128" t="str">
        <f>IF('Health Facility 12'!$G$66=0,"-",'Health Facility 12'!$G$66)</f>
        <v>-</v>
      </c>
      <c r="AY53" s="128" t="str">
        <f>IF('Health Facility 12'!$G$67=0,"-",'Health Facility 12'!$G$67)</f>
        <v>-</v>
      </c>
      <c r="AZ53" s="128" t="str">
        <f>IF('Health Facility 12'!$H$66=0,"-",'Health Facility 12'!$H$66)</f>
        <v>-</v>
      </c>
      <c r="BA53" s="128" t="str">
        <f>IF('Health Facility 12'!$H$67=0,"-",'Health Facility 12'!$H$67)</f>
        <v>-</v>
      </c>
      <c r="BB53" s="128" t="str">
        <f>IF('Health Facility 12'!$I$66=0,"-",'Health Facility 12'!$I$66)</f>
        <v>-</v>
      </c>
      <c r="BC53" s="128" t="str">
        <f>IF('Health Facility 12'!$I$67=0,"-",'Health Facility 12'!$I$67)</f>
        <v>-</v>
      </c>
      <c r="BD53" s="128" t="str">
        <f>IF('Health Facility 12'!$G$75=0,"-",'Health Facility 12'!$G$75)</f>
        <v>-</v>
      </c>
      <c r="BE53" s="128" t="str">
        <f>IF('Health Facility 12'!$G$76=0,"-",'Health Facility 12'!$G$76)</f>
        <v>-</v>
      </c>
      <c r="BF53" s="128" t="str">
        <f>IF('Health Facility 12'!$H$75=0,"-",'Health Facility 12'!$H$75)</f>
        <v>-</v>
      </c>
      <c r="BG53" s="128" t="str">
        <f>IF('Health Facility 12'!$H$76=0,"-",'Health Facility 12'!$H$76)</f>
        <v>-</v>
      </c>
      <c r="BH53" s="128" t="str">
        <f>IF('Health Facility 12'!$I$75=0,"-",'Health Facility 12'!$I$75)</f>
        <v>-</v>
      </c>
      <c r="BI53" s="128" t="str">
        <f>IF('Health Facility 12'!$I$76=0,"-",'Health Facility 12'!$I$76)</f>
        <v>-</v>
      </c>
      <c r="BJ53" s="128" t="str">
        <f>IF('Health Facility 12'!$AN$27=0,"-",'Health Facility 12'!$AN$27)</f>
        <v>-</v>
      </c>
      <c r="BK53" s="128" t="str">
        <f>IF('Health Facility 12'!$AO$27=0,"-",'Health Facility 12'!$AO$27)</f>
        <v>-</v>
      </c>
      <c r="BL53" s="128" t="str">
        <f>IF('Health Facility 12'!$AP$27=0,"-",'Health Facility 12'!$AP$27)</f>
        <v>-</v>
      </c>
      <c r="BM53" s="128" t="str">
        <f>IF('Health Facility 12'!$AQ$27=0,"-",'Health Facility 12'!$AQ$27)</f>
        <v>-</v>
      </c>
      <c r="BN53" s="128" t="str">
        <f>IF('Health Facility 12'!$J$107=0,"-",'Health Facility 12'!$J$107)</f>
        <v>-</v>
      </c>
      <c r="BO53" s="128" t="str">
        <f>IF('Health Facility 12'!$J$101=0,"-",'Health Facility 12'!$J$101)</f>
        <v>-</v>
      </c>
      <c r="BP53" s="128" t="str">
        <f>IF('Health Facility 12'!$J$102=0,"-",'Health Facility 12'!$J$102)</f>
        <v>-</v>
      </c>
      <c r="BQ53" s="128" t="str">
        <f>IF('Health Facility 12'!$J$103=0,"-",'Health Facility 12'!$J$103)</f>
        <v>-</v>
      </c>
      <c r="BR53" s="129">
        <v>5.0999999999999996</v>
      </c>
      <c r="BS53" s="28">
        <f>SUM('Health Facility 1'!BA24,'Health Facility 2'!BA24,'Health Facility 3'!BA24,'Health Facility 4'!BA24,'Health Facility 5'!BA24,'Health Facility 6'!BA24,'Health Facility 7'!BA24,'Health Facility 8'!BA24,'Health Facility 9'!BA24,'Health Facility 10'!BA24,'Health Facility 11'!BA24,'Health Facility 12'!BA24,'Health Facility 13'!BA24,'Health Facility 14'!BA24,'Health Facility 15'!BA24,'Health Facility 16'!BA24,'Health Facility 17'!BA24,'Health Facility 18'!BA24,'Health Facility 19'!BA24,'Health Facility 20'!BA24,'Health Facility 21'!BA24,'Health Facility 22'!BA24,'Health Facility 23'!BA24,'Health Facility 24'!BA24)</f>
        <v>0</v>
      </c>
      <c r="BT53" s="29">
        <f>SUM('Health Facility 1'!BB24,'Health Facility 2'!BB24,'Health Facility 3'!BB24,'Health Facility 4'!BB24,'Health Facility 5'!BB24,'Health Facility 6'!BB24,'Health Facility 7'!BB24,'Health Facility 8'!BB24,'Health Facility 9'!BB24,'Health Facility 10'!BB24,'Health Facility 11'!BB24,'Health Facility 12'!BB24,'Health Facility 13'!BB24,'Health Facility 14'!BB24,'Health Facility 15'!BB24,'Health Facility 16'!BB24,'Health Facility 17'!BB24,'Health Facility 18'!BB24,'Health Facility 19'!BB24,'Health Facility 20'!BB24,'Health Facility 21'!BB24,'Health Facility 22'!BB24,'Health Facility 23'!BB24,'Health Facility 24'!BB24)</f>
        <v>2</v>
      </c>
      <c r="BU53" s="29">
        <f>SUM('Health Facility 1'!BC24,'Health Facility 2'!BC24,'Health Facility 3'!BC24,'Health Facility 4'!BC24,'Health Facility 5'!BC24,'Health Facility 6'!BC24,'Health Facility 7'!BC24,'Health Facility 8'!BC24,'Health Facility 9'!BC24,'Health Facility 10'!BC24,'Health Facility 11'!BC24,'Health Facility 12'!BC24,'Health Facility 13'!BC24,'Health Facility 14'!BC24,'Health Facility 15'!BC24,'Health Facility 16'!BC24,'Health Facility 17'!BC24,'Health Facility 18'!BC24,'Health Facility 19'!BC24,'Health Facility 20'!BC24,'Health Facility 21'!BC24,'Health Facility 22'!BC24,'Health Facility 23'!BC24,'Health Facility 24'!BC24)</f>
        <v>1</v>
      </c>
      <c r="BV53" s="29">
        <f>SUM('Health Facility 1'!BD24,'Health Facility 2'!BD24,'Health Facility 3'!BD24,'Health Facility 4'!BD24,'Health Facility 5'!BD24,'Health Facility 6'!BD24,'Health Facility 7'!BD24,'Health Facility 8'!BD24,'Health Facility 9'!BD24,'Health Facility 10'!BD24,'Health Facility 11'!BD24,'Health Facility 12'!BD24,'Health Facility 13'!BD24,'Health Facility 14'!BD24,'Health Facility 15'!BD24,'Health Facility 16'!BD24,'Health Facility 17'!BD24,'Health Facility 18'!BD24,'Health Facility 19'!BD24,'Health Facility 20'!BD24,'Health Facility 21'!BD24,'Health Facility 22'!BD24,'Health Facility 23'!BD24,'Health Facility 24'!BD24)</f>
        <v>1</v>
      </c>
      <c r="BW53" s="29">
        <f>SUM('Health Facility 1'!BE24,'Health Facility 2'!BE24,'Health Facility 3'!BE24,'Health Facility 4'!BE24,'Health Facility 5'!BE24,'Health Facility 6'!BE24,'Health Facility 7'!BE24,'Health Facility 8'!BE24,'Health Facility 9'!BE24,'Health Facility 10'!BE24,'Health Facility 11'!BE24,'Health Facility 12'!BE24,'Health Facility 13'!BE24,'Health Facility 14'!BE24,'Health Facility 15'!BE24,'Health Facility 16'!BE24,'Health Facility 17'!BE24,'Health Facility 18'!BE24,'Health Facility 19'!BE24,'Health Facility 20'!BE24,'Health Facility 21'!BE24,'Health Facility 22'!BE24,'Health Facility 23'!BE24,'Health Facility 24'!BE24)</f>
        <v>1</v>
      </c>
      <c r="BX53" s="30">
        <f>SUM('Health Facility 1'!BF24,'Health Facility 2'!BF24,'Health Facility 3'!BF24,'Health Facility 4'!BF24,'Health Facility 5'!BF24,'Health Facility 6'!BF24,'Health Facility 7'!BF24,'Health Facility 8'!BF24,'Health Facility 9'!BF24,'Health Facility 10'!BF24,'Health Facility 11'!BF24,'Health Facility 12'!BF24,'Health Facility 13'!BF24,'Health Facility 14'!BF24,'Health Facility 15'!BF24,'Health Facility 16'!BF24,'Health Facility 17'!BF24,'Health Facility 18'!BF24,'Health Facility 19'!BF24,'Health Facility 20'!BF24,'Health Facility 21'!BF24,'Health Facility 22'!BF24,'Health Facility 23'!BF24,'Health Facility 24'!BF24)</f>
        <v>0</v>
      </c>
      <c r="CF53" s="130"/>
    </row>
    <row r="54" spans="1:91" x14ac:dyDescent="0.3">
      <c r="A54">
        <v>13</v>
      </c>
      <c r="B54" t="str">
        <f>IF('Facility Information'!$D$26=0,"-",'Facility Information'!$D$26)</f>
        <v>-</v>
      </c>
      <c r="D54" s="107" t="str">
        <f>IF('Health Facility 13'!$J$37=0,"-",'Health Facility 13'!$J$37)</f>
        <v>-</v>
      </c>
      <c r="E54" s="87" t="str">
        <f>IF('Health Facility 13'!$J$38=0,"-",'Health Facility 13'!$J$38)</f>
        <v>-</v>
      </c>
      <c r="F54" s="87" t="str">
        <f>IF('Health Facility 13'!$J$46=0,"-",'Health Facility 13'!$J$46)</f>
        <v>-</v>
      </c>
      <c r="G54" s="87" t="str">
        <f>IF('Health Facility 13'!$J$47=0,"-",'Health Facility 13'!$J$47)</f>
        <v>-</v>
      </c>
      <c r="H54" s="87" t="str">
        <f>IF('Health Facility 13'!$J$55=0,"-",'Health Facility 13'!$J$55)</f>
        <v>-</v>
      </c>
      <c r="I54" s="87" t="str">
        <f>IF('Health Facility 13'!$J$56=0,"-",'Health Facility 13'!$J$56)</f>
        <v>-</v>
      </c>
      <c r="J54" s="87" t="str">
        <f>IF('Health Facility 13'!$J$64=0,"-",'Health Facility 13'!$J$64)</f>
        <v>-</v>
      </c>
      <c r="K54" s="87" t="str">
        <f>IF('Health Facility 13'!$J$65=0,"-",'Health Facility 13'!$J$65)</f>
        <v>-</v>
      </c>
      <c r="L54" s="87" t="str">
        <f>IF('Health Facility 13'!$J$73=0,"-",'Health Facility 13'!$J$73)</f>
        <v>-</v>
      </c>
      <c r="M54" s="87" t="str">
        <f>IF('Health Facility 13'!$J$74=0,"-",'Health Facility 13'!$J$74)</f>
        <v>-</v>
      </c>
      <c r="N54" s="107" t="str">
        <f>IF('Health Facility 13'!$J$84=0,"-",'Health Facility 13'!$J$84)</f>
        <v>-</v>
      </c>
      <c r="O54" s="53" t="str">
        <f>IF('Health Facility 13'!$J$89=0,"-",'Health Facility 13'!$J$89)</f>
        <v>-</v>
      </c>
      <c r="P54" s="53" t="str">
        <f>IF('Health Facility 13'!$J$95=0,"-",'Health Facility 13'!$J$95)</f>
        <v>-</v>
      </c>
      <c r="Q54" s="69"/>
      <c r="R54" s="54" t="str">
        <f>IF('Health Facility 13'!$J$112=0,"-",'Health Facility 13'!$J$112)</f>
        <v>-</v>
      </c>
      <c r="S54" s="25" t="str">
        <f>IF('Health Facility 13'!$J$113=0,"-",'Health Facility 13'!$J$113)</f>
        <v>-</v>
      </c>
      <c r="T54" s="25" t="str">
        <f>IF('Health Facility 13'!$J$114=0,"-",'Health Facility 13'!$J$114)</f>
        <v>-</v>
      </c>
      <c r="U54" s="25" t="str">
        <f>IF('Health Facility 13'!$J$115=0,"-",'Health Facility 13'!$J$115)</f>
        <v>-</v>
      </c>
      <c r="V54" s="25" t="str">
        <f>IF('Health Facility 13'!$J$116=0,"-",'Health Facility 13'!$J$116)</f>
        <v>-</v>
      </c>
      <c r="W54" s="25" t="str">
        <f>IF('Health Facility 13'!$J$117=0,"-",'Health Facility 13'!$J$117)</f>
        <v>-</v>
      </c>
      <c r="X54" s="25" t="str">
        <f>IF('Health Facility 13'!$J$118=0,"-",'Health Facility 13'!$J$118)</f>
        <v>-</v>
      </c>
      <c r="Y54" s="25" t="str">
        <f>IF('Health Facility 13'!$J$119=0,"-",'Health Facility 13'!$J$119)</f>
        <v>-</v>
      </c>
      <c r="Z54" s="25" t="str">
        <f>IF('Health Facility 13'!$J$120=0,"-",'Health Facility 13'!$J$120)</f>
        <v>-</v>
      </c>
      <c r="AA54" s="25" t="str">
        <f>IF('Health Facility 13'!$J$121=0,"-",'Health Facility 13'!$J$121)</f>
        <v>-</v>
      </c>
      <c r="AB54" s="25" t="str">
        <f>IF('Health Facility 13'!$J$122=0,"-",'Health Facility 13'!$J$122)</f>
        <v>-</v>
      </c>
      <c r="AC54" s="25" t="str">
        <f>IF('Health Facility 13'!$J$123=0,"-",'Health Facility 13'!$J$123)</f>
        <v>-</v>
      </c>
      <c r="AD54" s="109" t="e">
        <f t="shared" si="11"/>
        <v>#DIV/0!</v>
      </c>
      <c r="AF54" s="128" t="str">
        <f>IF('Health Facility 13'!$G$39=0," ",'Health Facility 13'!$G$39)</f>
        <v xml:space="preserve"> </v>
      </c>
      <c r="AG54" s="128" t="str">
        <f>IF('Health Facility 13'!$G$40=0,"-",'Health Facility 13'!$G$40)</f>
        <v>-</v>
      </c>
      <c r="AH54" s="128" t="str">
        <f>IF('Health Facility 13'!$H$39=0,"-",'Health Facility 13'!$H$39)</f>
        <v>-</v>
      </c>
      <c r="AI54" s="128" t="str">
        <f>IF('Health Facility 13'!$H$40=0,"-",'Health Facility 13'!$H$40)</f>
        <v>-</v>
      </c>
      <c r="AJ54" s="128" t="str">
        <f>IF('Health Facility 13'!$I$39=0,"-",'Health Facility 13'!$I$39)</f>
        <v>-</v>
      </c>
      <c r="AK54" s="128" t="str">
        <f>IF('Health Facility 13'!$I$40=0,"-",'Health Facility 13'!$I$40)</f>
        <v>-</v>
      </c>
      <c r="AL54" s="128" t="str">
        <f>IF('Health Facility 13'!$G$48=0,"-",'Health Facility 13'!$G$48)</f>
        <v>-</v>
      </c>
      <c r="AM54" s="128" t="str">
        <f>IF('Health Facility 13'!$G$49=0,"-",'Health Facility 13'!$G$49)</f>
        <v>-</v>
      </c>
      <c r="AN54" s="128" t="str">
        <f>IF('Health Facility 13'!$H$48=0,"-",'Health Facility 13'!$H$48)</f>
        <v>-</v>
      </c>
      <c r="AO54" s="128" t="str">
        <f>IF('Health Facility 13'!$H$49=0,"-",'Health Facility 13'!$H$49)</f>
        <v>-</v>
      </c>
      <c r="AP54" s="128" t="str">
        <f>IF('Health Facility 13'!$I$48=0,"-",'Health Facility 13'!$I$48)</f>
        <v>-</v>
      </c>
      <c r="AQ54" s="128" t="str">
        <f>IF('Health Facility 13'!$I$49=0,"-",'Health Facility 13'!$I$49)</f>
        <v>-</v>
      </c>
      <c r="AR54" s="128" t="str">
        <f>IF('Health Facility 13'!$G$57=0,"-",'Health Facility 13'!$G$57)</f>
        <v>-</v>
      </c>
      <c r="AS54" s="128" t="str">
        <f>IF('Health Facility 13'!$G$58=0,"-",'Health Facility 13'!$G$58)</f>
        <v>-</v>
      </c>
      <c r="AT54" s="128" t="str">
        <f>IF('Health Facility 13'!$H$57=0,"-",'Health Facility 13'!$H$57)</f>
        <v>-</v>
      </c>
      <c r="AU54" s="128" t="str">
        <f>IF('Health Facility 13'!$H$58=0,"-",'Health Facility 13'!$H$58)</f>
        <v>-</v>
      </c>
      <c r="AV54" s="128" t="str">
        <f>IF('Health Facility 13'!$I$57=0,"-",'Health Facility 13'!$I$57)</f>
        <v>-</v>
      </c>
      <c r="AW54" s="128" t="str">
        <f>IF('Health Facility 13'!$I$58=0,"-",'Health Facility 13'!$I$58)</f>
        <v>-</v>
      </c>
      <c r="AX54" s="128" t="str">
        <f>IF('Health Facility 13'!$G$66=0,"-",'Health Facility 13'!$G$66)</f>
        <v>-</v>
      </c>
      <c r="AY54" s="128" t="str">
        <f>IF('Health Facility 13'!$G$67=0,"-",'Health Facility 13'!$G$67)</f>
        <v>-</v>
      </c>
      <c r="AZ54" s="128" t="str">
        <f>IF('Health Facility 13'!$H$66=0,"-",'Health Facility 13'!$H$66)</f>
        <v>-</v>
      </c>
      <c r="BA54" s="128" t="str">
        <f>IF('Health Facility 13'!$H$67=0,"-",'Health Facility 13'!$H$67)</f>
        <v>-</v>
      </c>
      <c r="BB54" s="128" t="str">
        <f>IF('Health Facility 13'!$I$66=0,"-",'Health Facility 13'!$I$66)</f>
        <v>-</v>
      </c>
      <c r="BC54" s="128" t="str">
        <f>IF('Health Facility 13'!$I$67=0,"-",'Health Facility 13'!$I$67)</f>
        <v>-</v>
      </c>
      <c r="BD54" s="128" t="str">
        <f>IF('Health Facility 13'!$G$75=0,"-",'Health Facility 13'!$G$75)</f>
        <v>-</v>
      </c>
      <c r="BE54" s="128" t="str">
        <f>IF('Health Facility 13'!$G$76=0,"-",'Health Facility 13'!$G$76)</f>
        <v>-</v>
      </c>
      <c r="BF54" s="128" t="str">
        <f>IF('Health Facility 13'!$H$75=0,"-",'Health Facility 13'!$H$75)</f>
        <v>-</v>
      </c>
      <c r="BG54" s="128" t="str">
        <f>IF('Health Facility 13'!$H$76=0,"-",'Health Facility 13'!$H$76)</f>
        <v>-</v>
      </c>
      <c r="BH54" s="128" t="str">
        <f>IF('Health Facility 13'!$I$75=0,"-",'Health Facility 13'!$I$75)</f>
        <v>-</v>
      </c>
      <c r="BI54" s="128" t="str">
        <f>IF('Health Facility 13'!$I$76=0,"-",'Health Facility 13'!$I$76)</f>
        <v>-</v>
      </c>
      <c r="BJ54" s="128" t="str">
        <f>IF('Health Facility 13'!$AN$27=0,"-",'Health Facility 13'!$AN$27)</f>
        <v>-</v>
      </c>
      <c r="BK54" s="128" t="str">
        <f>IF('Health Facility 13'!$AO$27=0,"-",'Health Facility 13'!$AO$27)</f>
        <v>-</v>
      </c>
      <c r="BL54" s="128" t="str">
        <f>IF('Health Facility 13'!$AP$27=0,"-",'Health Facility 13'!$AP$27)</f>
        <v>-</v>
      </c>
      <c r="BM54" s="128" t="str">
        <f>IF('Health Facility 13'!$AQ$27=0,"-",'Health Facility 13'!$AQ$27)</f>
        <v>-</v>
      </c>
      <c r="BN54" s="128" t="str">
        <f>IF('Health Facility 13'!$J$107=0,"-",'Health Facility 13'!$J$107)</f>
        <v>-</v>
      </c>
      <c r="BO54" s="128" t="str">
        <f>IF('Health Facility 13'!$J$101=0,"-",'Health Facility 13'!$J$101)</f>
        <v>-</v>
      </c>
      <c r="BP54" s="128" t="str">
        <f>IF('Health Facility 13'!$J$102=0,"-",'Health Facility 13'!$J$102)</f>
        <v>-</v>
      </c>
      <c r="BQ54" s="128" t="str">
        <f>IF('Health Facility 13'!$J$103=0,"-",'Health Facility 13'!$J$103)</f>
        <v>-</v>
      </c>
      <c r="BR54" s="51">
        <v>5.2</v>
      </c>
      <c r="BS54" s="28">
        <f>SUM('Health Facility 1'!BA25,'Health Facility 2'!BA25,'Health Facility 3'!BA25,'Health Facility 4'!BA25,'Health Facility 5'!BA25,'Health Facility 6'!BA25,'Health Facility 7'!BA25,'Health Facility 8'!BA25,'Health Facility 9'!BA25,'Health Facility 10'!BA25,'Health Facility 11'!BA25,'Health Facility 12'!BA25,'Health Facility 13'!BA25,'Health Facility 14'!BA25,'Health Facility 15'!BA25,'Health Facility 16'!BA25,'Health Facility 17'!BA25,'Health Facility 18'!BA25,'Health Facility 19'!BA25,'Health Facility 20'!BA25,'Health Facility 21'!BA25,'Health Facility 22'!BA25,'Health Facility 23'!BA25,'Health Facility 24'!BA25)</f>
        <v>0</v>
      </c>
      <c r="BT54" s="29">
        <f>SUM('Health Facility 1'!BB25,'Health Facility 2'!BB25,'Health Facility 3'!BB25,'Health Facility 4'!BB25,'Health Facility 5'!BB25,'Health Facility 6'!BB25,'Health Facility 7'!BB25,'Health Facility 8'!BB25,'Health Facility 9'!BB25,'Health Facility 10'!BB25,'Health Facility 11'!BB25,'Health Facility 12'!BB25,'Health Facility 13'!BB25,'Health Facility 14'!BB25,'Health Facility 15'!BB25,'Health Facility 16'!BB25,'Health Facility 17'!BB25,'Health Facility 18'!BB25,'Health Facility 19'!BB25,'Health Facility 20'!BB25,'Health Facility 21'!BB25,'Health Facility 22'!BB25,'Health Facility 23'!BB25,'Health Facility 24'!BB25)</f>
        <v>1</v>
      </c>
      <c r="BU54" s="29">
        <f>SUM('Health Facility 1'!BC25,'Health Facility 2'!BC25,'Health Facility 3'!BC25,'Health Facility 4'!BC25,'Health Facility 5'!BC25,'Health Facility 6'!BC25,'Health Facility 7'!BC25,'Health Facility 8'!BC25,'Health Facility 9'!BC25,'Health Facility 10'!BC25,'Health Facility 11'!BC25,'Health Facility 12'!BC25,'Health Facility 13'!BC25,'Health Facility 14'!BC25,'Health Facility 15'!BC25,'Health Facility 16'!BC25,'Health Facility 17'!BC25,'Health Facility 18'!BC25,'Health Facility 19'!BC25,'Health Facility 20'!BC25,'Health Facility 21'!BC25,'Health Facility 22'!BC25,'Health Facility 23'!BC25,'Health Facility 24'!BC25)</f>
        <v>2</v>
      </c>
      <c r="BV54" s="29">
        <f>SUM('Health Facility 1'!BD25,'Health Facility 2'!BD25,'Health Facility 3'!BD25,'Health Facility 4'!BD25,'Health Facility 5'!BD25,'Health Facility 6'!BD25,'Health Facility 7'!BD25,'Health Facility 8'!BD25,'Health Facility 9'!BD25,'Health Facility 10'!BD25,'Health Facility 11'!BD25,'Health Facility 12'!BD25,'Health Facility 13'!BD25,'Health Facility 14'!BD25,'Health Facility 15'!BD25,'Health Facility 16'!BD25,'Health Facility 17'!BD25,'Health Facility 18'!BD25,'Health Facility 19'!BD25,'Health Facility 20'!BD25,'Health Facility 21'!BD25,'Health Facility 22'!BD25,'Health Facility 23'!BD25,'Health Facility 24'!BD25)</f>
        <v>1</v>
      </c>
      <c r="BW54" s="29">
        <f>SUM('Health Facility 1'!BE25,'Health Facility 2'!BE25,'Health Facility 3'!BE25,'Health Facility 4'!BE25,'Health Facility 5'!BE25,'Health Facility 6'!BE25,'Health Facility 7'!BE25,'Health Facility 8'!BE25,'Health Facility 9'!BE25,'Health Facility 10'!BE25,'Health Facility 11'!BE25,'Health Facility 12'!BE25,'Health Facility 13'!BE25,'Health Facility 14'!BE25,'Health Facility 15'!BE25,'Health Facility 16'!BE25,'Health Facility 17'!BE25,'Health Facility 18'!BE25,'Health Facility 19'!BE25,'Health Facility 20'!BE25,'Health Facility 21'!BE25,'Health Facility 22'!BE25,'Health Facility 23'!BE25,'Health Facility 24'!BE25)</f>
        <v>1</v>
      </c>
      <c r="BX54" s="30">
        <f>SUM('Health Facility 1'!BF25,'Health Facility 2'!BF25,'Health Facility 3'!BF25,'Health Facility 4'!BF25,'Health Facility 5'!BF25,'Health Facility 6'!BF25,'Health Facility 7'!BF25,'Health Facility 8'!BF25,'Health Facility 9'!BF25,'Health Facility 10'!BF25,'Health Facility 11'!BF25,'Health Facility 12'!BF25,'Health Facility 13'!BF25,'Health Facility 14'!BF25,'Health Facility 15'!BF25,'Health Facility 16'!BF25,'Health Facility 17'!BF25,'Health Facility 18'!BF25,'Health Facility 19'!BF25,'Health Facility 20'!BF25,'Health Facility 21'!BF25,'Health Facility 22'!BF25,'Health Facility 23'!BF25,'Health Facility 24'!BF25)</f>
        <v>0</v>
      </c>
    </row>
    <row r="55" spans="1:91" x14ac:dyDescent="0.3">
      <c r="A55">
        <v>14</v>
      </c>
      <c r="B55" t="str">
        <f>IF('Facility Information'!$D$27=0,"-",'Facility Information'!$D$27)</f>
        <v>-</v>
      </c>
      <c r="D55" s="107" t="str">
        <f>IF('Health Facility 14'!$J$37=0,"-",'Health Facility 14'!$J$37)</f>
        <v>-</v>
      </c>
      <c r="E55" s="87" t="str">
        <f>IF('Health Facility 14'!$J$38=0,"-",'Health Facility 14'!$J$38)</f>
        <v>-</v>
      </c>
      <c r="F55" s="87" t="str">
        <f>IF('Health Facility 14'!$J$46=0,"-",'Health Facility 14'!$J$46)</f>
        <v>-</v>
      </c>
      <c r="G55" s="87" t="str">
        <f>IF('Health Facility 14'!$J$47=0,"-",'Health Facility 14'!$J$47)</f>
        <v>-</v>
      </c>
      <c r="H55" s="87" t="str">
        <f>IF('Health Facility 14'!$J$55=0,"-",'Health Facility 14'!$J$55)</f>
        <v>-</v>
      </c>
      <c r="I55" s="87" t="str">
        <f>IF('Health Facility 14'!$J$56=0,"-",'Health Facility 14'!$J$56)</f>
        <v>-</v>
      </c>
      <c r="J55" s="87" t="str">
        <f>IF('Health Facility 14'!$J$64=0,"-",'Health Facility 14'!$J$64)</f>
        <v>-</v>
      </c>
      <c r="K55" s="87" t="str">
        <f>IF('Health Facility 14'!$J$65=0,"-",'Health Facility 14'!$J$65)</f>
        <v>-</v>
      </c>
      <c r="L55" s="87" t="str">
        <f>IF('Health Facility 14'!$J$73=0,"-",'Health Facility 14'!$J$73)</f>
        <v>-</v>
      </c>
      <c r="M55" s="87" t="str">
        <f>IF('Health Facility 14'!$J$74=0,"-",'Health Facility 14'!$J$74)</f>
        <v>-</v>
      </c>
      <c r="N55" s="107" t="str">
        <f>IF('Health Facility 14'!$J$84=0,"-",'Health Facility 14'!$J$84)</f>
        <v>-</v>
      </c>
      <c r="O55" s="53" t="str">
        <f>IF('Health Facility 14'!$J$89=0,"-",'Health Facility 14'!$J$89)</f>
        <v>-</v>
      </c>
      <c r="P55" s="53" t="str">
        <f>IF('Health Facility 14'!$J$95=0,"-",'Health Facility 14'!$J$95)</f>
        <v>-</v>
      </c>
      <c r="Q55" s="69"/>
      <c r="R55" s="54" t="str">
        <f>IF('Health Facility 14'!$J$112=0,"-",'Health Facility 14'!$J$112)</f>
        <v>-</v>
      </c>
      <c r="S55" s="25" t="str">
        <f>IF('Health Facility 14'!$J$113=0,"-",'Health Facility 14'!$J$113)</f>
        <v>-</v>
      </c>
      <c r="T55" s="25" t="str">
        <f>IF('Health Facility 14'!$J$114=0,"-",'Health Facility 14'!$J$114)</f>
        <v>-</v>
      </c>
      <c r="U55" s="25" t="str">
        <f>IF('Health Facility 14'!$J$115=0,"-",'Health Facility 14'!$J$115)</f>
        <v>-</v>
      </c>
      <c r="V55" s="25" t="str">
        <f>IF('Health Facility 14'!$J$116=0,"-",'Health Facility 14'!$J$116)</f>
        <v>-</v>
      </c>
      <c r="W55" s="25" t="str">
        <f>IF('Health Facility 14'!$J$117=0,"-",'Health Facility 14'!$J$117)</f>
        <v>-</v>
      </c>
      <c r="X55" s="25" t="str">
        <f>IF('Health Facility 14'!$J$118=0,"-",'Health Facility 14'!$J$118)</f>
        <v>-</v>
      </c>
      <c r="Y55" s="25" t="str">
        <f>IF('Health Facility 14'!$J$119=0,"-",'Health Facility 14'!$J$119)</f>
        <v>-</v>
      </c>
      <c r="Z55" s="25" t="str">
        <f>IF('Health Facility 14'!$J$120=0,"-",'Health Facility 14'!$J$120)</f>
        <v>-</v>
      </c>
      <c r="AA55" s="25" t="str">
        <f>IF('Health Facility 14'!$J$121=0,"-",'Health Facility 14'!$J$121)</f>
        <v>-</v>
      </c>
      <c r="AB55" s="25" t="str">
        <f>IF('Health Facility 14'!$J$122=0,"-",'Health Facility 14'!$J$122)</f>
        <v>-</v>
      </c>
      <c r="AC55" s="25" t="str">
        <f>IF('Health Facility 14'!$J$123=0,"-",'Health Facility 14'!$J$123)</f>
        <v>-</v>
      </c>
      <c r="AD55" s="109" t="e">
        <f t="shared" si="11"/>
        <v>#DIV/0!</v>
      </c>
      <c r="AF55" s="128" t="str">
        <f>IF('Health Facility 14'!$G$39=0," ",'Health Facility 14'!$G$39)</f>
        <v xml:space="preserve"> </v>
      </c>
      <c r="AG55" s="128" t="str">
        <f>IF('Health Facility 14'!$G$40=0,"-",'Health Facility 14'!$G$40)</f>
        <v>-</v>
      </c>
      <c r="AH55" s="128" t="str">
        <f>IF('Health Facility 14'!$H$39=0,"-",'Health Facility 14'!$H$39)</f>
        <v>-</v>
      </c>
      <c r="AI55" s="128" t="str">
        <f>IF('Health Facility 14'!$H$40=0,"-",'Health Facility 14'!$H$40)</f>
        <v>-</v>
      </c>
      <c r="AJ55" s="128" t="str">
        <f>IF('Health Facility 14'!$I$39=0,"-",'Health Facility 14'!$I$39)</f>
        <v>-</v>
      </c>
      <c r="AK55" s="128" t="str">
        <f>IF('Health Facility 14'!$I$40=0,"-",'Health Facility 14'!$I$40)</f>
        <v>-</v>
      </c>
      <c r="AL55" s="128" t="str">
        <f>IF('Health Facility 14'!$G$48=0,"-",'Health Facility 14'!$G$48)</f>
        <v>-</v>
      </c>
      <c r="AM55" s="128" t="str">
        <f>IF('Health Facility 14'!$G$49=0,"-",'Health Facility 14'!$G$49)</f>
        <v>-</v>
      </c>
      <c r="AN55" s="128" t="str">
        <f>IF('Health Facility 14'!$H$48=0,"-",'Health Facility 14'!$H$48)</f>
        <v>-</v>
      </c>
      <c r="AO55" s="128" t="str">
        <f>IF('Health Facility 14'!$H$49=0,"-",'Health Facility 14'!$H$49)</f>
        <v>-</v>
      </c>
      <c r="AP55" s="128" t="str">
        <f>IF('Health Facility 14'!$I$48=0,"-",'Health Facility 14'!$I$48)</f>
        <v>-</v>
      </c>
      <c r="AQ55" s="128" t="str">
        <f>IF('Health Facility 14'!$I$49=0,"-",'Health Facility 14'!$I$49)</f>
        <v>-</v>
      </c>
      <c r="AR55" s="128" t="str">
        <f>IF('Health Facility 14'!$G$57=0,"-",'Health Facility 14'!$G$57)</f>
        <v>-</v>
      </c>
      <c r="AS55" s="128" t="str">
        <f>IF('Health Facility 14'!$G$58=0,"-",'Health Facility 14'!$G$58)</f>
        <v>-</v>
      </c>
      <c r="AT55" s="128" t="str">
        <f>IF('Health Facility 14'!$H$57=0,"-",'Health Facility 14'!$H$57)</f>
        <v>-</v>
      </c>
      <c r="AU55" s="128" t="str">
        <f>IF('Health Facility 14'!$H$58=0,"-",'Health Facility 14'!$H$58)</f>
        <v>-</v>
      </c>
      <c r="AV55" s="128" t="str">
        <f>IF('Health Facility 14'!$I$57=0,"-",'Health Facility 14'!$I$57)</f>
        <v>-</v>
      </c>
      <c r="AW55" s="128" t="str">
        <f>IF('Health Facility 14'!$I$58=0,"-",'Health Facility 14'!$I$58)</f>
        <v>-</v>
      </c>
      <c r="AX55" s="128" t="str">
        <f>IF('Health Facility 14'!$G$66=0,"-",'Health Facility 14'!$G$66)</f>
        <v>-</v>
      </c>
      <c r="AY55" s="128" t="str">
        <f>IF('Health Facility 14'!$G$67=0,"-",'Health Facility 14'!$G$67)</f>
        <v>-</v>
      </c>
      <c r="AZ55" s="128" t="str">
        <f>IF('Health Facility 14'!$H$66=0,"-",'Health Facility 14'!$H$66)</f>
        <v>-</v>
      </c>
      <c r="BA55" s="128" t="str">
        <f>IF('Health Facility 14'!$H$67=0,"-",'Health Facility 14'!$H$67)</f>
        <v>-</v>
      </c>
      <c r="BB55" s="128" t="str">
        <f>IF('Health Facility 14'!$I$66=0,"-",'Health Facility 14'!$I$66)</f>
        <v>-</v>
      </c>
      <c r="BC55" s="128" t="str">
        <f>IF('Health Facility 14'!$I$67=0,"-",'Health Facility 14'!$I$67)</f>
        <v>-</v>
      </c>
      <c r="BD55" s="128" t="str">
        <f>IF('Health Facility 14'!$G$75=0,"-",'Health Facility 14'!$G$75)</f>
        <v>-</v>
      </c>
      <c r="BE55" s="128" t="str">
        <f>IF('Health Facility 14'!$G$76=0,"-",'Health Facility 14'!$G$76)</f>
        <v>-</v>
      </c>
      <c r="BF55" s="128" t="str">
        <f>IF('Health Facility 14'!$H$75=0,"-",'Health Facility 14'!$H$75)</f>
        <v>-</v>
      </c>
      <c r="BG55" s="128" t="str">
        <f>IF('Health Facility 14'!$H$76=0,"-",'Health Facility 14'!$H$76)</f>
        <v>-</v>
      </c>
      <c r="BH55" s="128" t="str">
        <f>IF('Health Facility 14'!$I$75=0,"-",'Health Facility 14'!$I$75)</f>
        <v>-</v>
      </c>
      <c r="BI55" s="128" t="str">
        <f>IF('Health Facility 14'!$I$76=0,"-",'Health Facility 14'!$I$76)</f>
        <v>-</v>
      </c>
      <c r="BJ55" s="128" t="str">
        <f>IF('Health Facility 14'!$AN$27=0,"-",'Health Facility 14'!$AN$27)</f>
        <v>-</v>
      </c>
      <c r="BK55" s="128" t="str">
        <f>IF('Health Facility 14'!$AO$27=0,"-",'Health Facility 14'!$AO$27)</f>
        <v>-</v>
      </c>
      <c r="BL55" s="128" t="str">
        <f>IF('Health Facility 14'!$AP$27=0,"-",'Health Facility 14'!$AP$27)</f>
        <v>-</v>
      </c>
      <c r="BM55" s="128" t="str">
        <f>IF('Health Facility 14'!$AQ$27=0,"-",'Health Facility 14'!$AQ$27)</f>
        <v>-</v>
      </c>
      <c r="BN55" s="128" t="str">
        <f>IF('Health Facility 14'!$J$107=0,"-",'Health Facility 14'!$J$107)</f>
        <v>-</v>
      </c>
      <c r="BO55" s="128" t="str">
        <f>IF('Health Facility 14'!$J$101=0,"-",'Health Facility 14'!$J$101)</f>
        <v>-</v>
      </c>
      <c r="BP55" s="128" t="str">
        <f>IF('Health Facility 14'!$J$102=0,"-",'Health Facility 14'!$J$102)</f>
        <v>-</v>
      </c>
      <c r="BQ55" s="128" t="str">
        <f>IF('Health Facility 14'!$J$103=0,"-",'Health Facility 14'!$J$103)</f>
        <v>-</v>
      </c>
      <c r="BR55" s="51">
        <v>5.3</v>
      </c>
      <c r="BS55" s="31">
        <f>SUM('Health Facility 1'!BA26,'Health Facility 2'!BA26,'Health Facility 3'!BA26,'Health Facility 4'!BA26,'Health Facility 5'!BA26,'Health Facility 6'!BA26,'Health Facility 7'!BA26,'Health Facility 8'!BA26,'Health Facility 9'!BA26,'Health Facility 10'!BA26,'Health Facility 11'!BA26,'Health Facility 12'!BA26,'Health Facility 13'!BA26,'Health Facility 14'!BA26,'Health Facility 15'!BA26,'Health Facility 16'!BA26,'Health Facility 17'!BA26,'Health Facility 18'!BA26,'Health Facility 19'!BA26,'Health Facility 20'!BA26,'Health Facility 21'!BA26,'Health Facility 22'!BA26,'Health Facility 23'!BA26,'Health Facility 24'!BA26)</f>
        <v>0</v>
      </c>
      <c r="BT55" s="32">
        <f>SUM('Health Facility 1'!BB26,'Health Facility 2'!BB26,'Health Facility 3'!BB26,'Health Facility 4'!BB26,'Health Facility 5'!BB26,'Health Facility 6'!BB26,'Health Facility 7'!BB26,'Health Facility 8'!BB26,'Health Facility 9'!BB26,'Health Facility 10'!BB26,'Health Facility 11'!BB26,'Health Facility 12'!BB26,'Health Facility 13'!BB26,'Health Facility 14'!BB26,'Health Facility 15'!BB26,'Health Facility 16'!BB26,'Health Facility 17'!BB26,'Health Facility 18'!BB26,'Health Facility 19'!BB26,'Health Facility 20'!BB26,'Health Facility 21'!BB26,'Health Facility 22'!BB26,'Health Facility 23'!BB26,'Health Facility 24'!BB26)</f>
        <v>1</v>
      </c>
      <c r="BU55" s="32">
        <f>SUM('Health Facility 1'!BC26,'Health Facility 2'!BC26,'Health Facility 3'!BC26,'Health Facility 4'!BC26,'Health Facility 5'!BC26,'Health Facility 6'!BC26,'Health Facility 7'!BC26,'Health Facility 8'!BC26,'Health Facility 9'!BC26,'Health Facility 10'!BC26,'Health Facility 11'!BC26,'Health Facility 12'!BC26,'Health Facility 13'!BC26,'Health Facility 14'!BC26,'Health Facility 15'!BC26,'Health Facility 16'!BC26,'Health Facility 17'!BC26,'Health Facility 18'!BC26,'Health Facility 19'!BC26,'Health Facility 20'!BC26,'Health Facility 21'!BC26,'Health Facility 22'!BC26,'Health Facility 23'!BC26,'Health Facility 24'!BC26)</f>
        <v>0</v>
      </c>
      <c r="BV55" s="32">
        <f>SUM('Health Facility 1'!BD26,'Health Facility 2'!BD26,'Health Facility 3'!BD26,'Health Facility 4'!BD26,'Health Facility 5'!BD26,'Health Facility 6'!BD26,'Health Facility 7'!BD26,'Health Facility 8'!BD26,'Health Facility 9'!BD26,'Health Facility 10'!BD26,'Health Facility 11'!BD26,'Health Facility 12'!BD26,'Health Facility 13'!BD26,'Health Facility 14'!BD26,'Health Facility 15'!BD26,'Health Facility 16'!BD26,'Health Facility 17'!BD26,'Health Facility 18'!BD26,'Health Facility 19'!BD26,'Health Facility 20'!BD26,'Health Facility 21'!BD26,'Health Facility 22'!BD26,'Health Facility 23'!BD26,'Health Facility 24'!BD26)</f>
        <v>0</v>
      </c>
      <c r="BW55" s="32">
        <f>SUM('Health Facility 1'!BE26,'Health Facility 2'!BE26,'Health Facility 3'!BE26,'Health Facility 4'!BE26,'Health Facility 5'!BE26,'Health Facility 6'!BE26,'Health Facility 7'!BE26,'Health Facility 8'!BE26,'Health Facility 9'!BE26,'Health Facility 10'!BE26,'Health Facility 11'!BE26,'Health Facility 12'!BE26,'Health Facility 13'!BE26,'Health Facility 14'!BE26,'Health Facility 15'!BE26,'Health Facility 16'!BE26,'Health Facility 17'!BE26,'Health Facility 18'!BE26,'Health Facility 19'!BE26,'Health Facility 20'!BE26,'Health Facility 21'!BE26,'Health Facility 22'!BE26,'Health Facility 23'!BE26,'Health Facility 24'!BE26)</f>
        <v>4</v>
      </c>
      <c r="BX55" s="33">
        <f>SUM('Health Facility 1'!BF26,'Health Facility 2'!BF26,'Health Facility 3'!BF26,'Health Facility 4'!BF26,'Health Facility 5'!BF26,'Health Facility 6'!BF26,'Health Facility 7'!BF26,'Health Facility 8'!BF26,'Health Facility 9'!BF26,'Health Facility 10'!BF26,'Health Facility 11'!BF26,'Health Facility 12'!BF26,'Health Facility 13'!BF26,'Health Facility 14'!BF26,'Health Facility 15'!BF26,'Health Facility 16'!BF26,'Health Facility 17'!BF26,'Health Facility 18'!BF26,'Health Facility 19'!BF26,'Health Facility 20'!BF26,'Health Facility 21'!BF26,'Health Facility 22'!BF26,'Health Facility 23'!BF26,'Health Facility 24'!BF26)</f>
        <v>0</v>
      </c>
    </row>
    <row r="56" spans="1:91" x14ac:dyDescent="0.3">
      <c r="A56">
        <v>15</v>
      </c>
      <c r="B56" t="str">
        <f>IF('Facility Information'!$D$28=0,"-",'Facility Information'!$D$28)</f>
        <v>-</v>
      </c>
      <c r="D56" s="107" t="str">
        <f>IF('Health Facility 15'!$J$37=0,"-",'Health Facility 15'!$J$37)</f>
        <v>-</v>
      </c>
      <c r="E56" s="87" t="str">
        <f>IF('Health Facility 15'!$J$38=0,"-",'Health Facility 15'!$J$38)</f>
        <v>-</v>
      </c>
      <c r="F56" s="87" t="str">
        <f>IF('Health Facility 15'!$J$46=0,"-",'Health Facility 15'!$J$46)</f>
        <v>-</v>
      </c>
      <c r="G56" s="87" t="str">
        <f>IF('Health Facility 15'!$J$47=0,"-",'Health Facility 15'!$J$47)</f>
        <v>-</v>
      </c>
      <c r="H56" s="87" t="str">
        <f>IF('Health Facility 15'!$J$55=0,"-",'Health Facility 15'!$J$55)</f>
        <v>-</v>
      </c>
      <c r="I56" s="87" t="str">
        <f>IF('Health Facility 15'!$J$56=0,"-",'Health Facility 15'!$J$56)</f>
        <v>-</v>
      </c>
      <c r="J56" s="87" t="str">
        <f>IF('Health Facility 15'!$J$64=0,"-",'Health Facility 15'!$J$64)</f>
        <v>-</v>
      </c>
      <c r="K56" s="87" t="str">
        <f>IF('Health Facility 15'!$J$65=0,"-",'Health Facility 15'!$J$65)</f>
        <v>-</v>
      </c>
      <c r="L56" s="87" t="str">
        <f>IF('Health Facility 15'!$J$73=0,"-",'Health Facility 15'!$J$73)</f>
        <v>-</v>
      </c>
      <c r="M56" s="87" t="str">
        <f>IF('Health Facility 15'!$J$74=0,"-",'Health Facility 15'!$J$74)</f>
        <v>-</v>
      </c>
      <c r="N56" s="107" t="str">
        <f>IF('Health Facility 15'!$J$84=0,"-",'Health Facility 15'!$J$84)</f>
        <v>-</v>
      </c>
      <c r="O56" s="53" t="str">
        <f>IF('Health Facility 15'!$J$89=0,"-",'Health Facility 15'!$J$89)</f>
        <v>-</v>
      </c>
      <c r="P56" s="53" t="str">
        <f>IF('Health Facility 15'!$J$95=0,"-",'Health Facility 15'!$J$95)</f>
        <v>-</v>
      </c>
      <c r="Q56" s="69"/>
      <c r="R56" s="54" t="str">
        <f>IF('Health Facility 15'!$J$112=0,"-",'Health Facility 15'!$J$112)</f>
        <v>-</v>
      </c>
      <c r="S56" s="25" t="str">
        <f>IF('Health Facility 15'!$J$113=0,"-",'Health Facility 15'!$J$113)</f>
        <v>-</v>
      </c>
      <c r="T56" s="25" t="str">
        <f>IF('Health Facility 15'!$J$114=0,"-",'Health Facility 15'!$J$114)</f>
        <v>-</v>
      </c>
      <c r="U56" s="25" t="str">
        <f>IF('Health Facility 15'!$J$115=0,"-",'Health Facility 15'!$J$115)</f>
        <v>-</v>
      </c>
      <c r="V56" s="25" t="str">
        <f>IF('Health Facility 15'!$J$116=0,"-",'Health Facility 15'!$J$116)</f>
        <v>-</v>
      </c>
      <c r="W56" s="25" t="str">
        <f>IF('Health Facility 15'!$J$117=0,"-",'Health Facility 15'!$J$117)</f>
        <v>-</v>
      </c>
      <c r="X56" s="25" t="str">
        <f>IF('Health Facility 15'!$J$118=0,"-",'Health Facility 15'!$J$118)</f>
        <v>-</v>
      </c>
      <c r="Y56" s="25" t="str">
        <f>IF('Health Facility 15'!$J$119=0,"-",'Health Facility 15'!$J$119)</f>
        <v>-</v>
      </c>
      <c r="Z56" s="25" t="str">
        <f>IF('Health Facility 15'!$J$120=0,"-",'Health Facility 15'!$J$120)</f>
        <v>-</v>
      </c>
      <c r="AA56" s="25" t="str">
        <f>IF('Health Facility 15'!$J$121=0,"-",'Health Facility 15'!$J$121)</f>
        <v>-</v>
      </c>
      <c r="AB56" s="25" t="str">
        <f>IF('Health Facility 15'!$J$122=0,"-",'Health Facility 15'!$J$122)</f>
        <v>-</v>
      </c>
      <c r="AC56" s="25" t="str">
        <f>IF('Health Facility 15'!$J$123=0,"-",'Health Facility 15'!$J$123)</f>
        <v>-</v>
      </c>
      <c r="AD56" s="109" t="e">
        <f t="shared" si="11"/>
        <v>#DIV/0!</v>
      </c>
      <c r="AF56" s="128" t="str">
        <f>IF('Health Facility 15'!$G$39=0," ",'Health Facility 15'!$G$39)</f>
        <v xml:space="preserve"> </v>
      </c>
      <c r="AG56" s="128" t="str">
        <f>IF('Health Facility 15'!$G$40=0,"-",'Health Facility 15'!$G$40)</f>
        <v>-</v>
      </c>
      <c r="AH56" s="128" t="str">
        <f>IF('Health Facility 15'!$H$39=0,"-",'Health Facility 15'!$H$39)</f>
        <v>-</v>
      </c>
      <c r="AI56" s="128" t="str">
        <f>IF('Health Facility 15'!$H$40=0,"-",'Health Facility 15'!$H$40)</f>
        <v>-</v>
      </c>
      <c r="AJ56" s="128" t="str">
        <f>IF('Health Facility 15'!$I$39=0,"-",'Health Facility 15'!$I$39)</f>
        <v>-</v>
      </c>
      <c r="AK56" s="128" t="str">
        <f>IF('Health Facility 15'!$I$40=0,"-",'Health Facility 15'!$I$40)</f>
        <v>-</v>
      </c>
      <c r="AL56" s="128" t="str">
        <f>IF('Health Facility 15'!$G$48=0,"-",'Health Facility 15'!$G$48)</f>
        <v>-</v>
      </c>
      <c r="AM56" s="128" t="str">
        <f>IF('Health Facility 15'!$G$49=0,"-",'Health Facility 15'!$G$49)</f>
        <v>-</v>
      </c>
      <c r="AN56" s="128" t="str">
        <f>IF('Health Facility 15'!$H$48=0,"-",'Health Facility 15'!$H$48)</f>
        <v>-</v>
      </c>
      <c r="AO56" s="128" t="str">
        <f>IF('Health Facility 15'!$H$49=0,"-",'Health Facility 15'!$H$49)</f>
        <v>-</v>
      </c>
      <c r="AP56" s="128" t="str">
        <f>IF('Health Facility 15'!$I$48=0,"-",'Health Facility 15'!$I$48)</f>
        <v>-</v>
      </c>
      <c r="AQ56" s="128" t="str">
        <f>IF('Health Facility 15'!$I$49=0,"-",'Health Facility 15'!$I$49)</f>
        <v>-</v>
      </c>
      <c r="AR56" s="128" t="str">
        <f>IF('Health Facility 15'!$G$57=0,"-",'Health Facility 15'!$G$57)</f>
        <v>-</v>
      </c>
      <c r="AS56" s="128" t="str">
        <f>IF('Health Facility 15'!$G$58=0,"-",'Health Facility 15'!$G$58)</f>
        <v>-</v>
      </c>
      <c r="AT56" s="128" t="str">
        <f>IF('Health Facility 15'!$H$57=0,"-",'Health Facility 15'!$H$57)</f>
        <v>-</v>
      </c>
      <c r="AU56" s="128" t="str">
        <f>IF('Health Facility 15'!$H$58=0,"-",'Health Facility 15'!$H$58)</f>
        <v>-</v>
      </c>
      <c r="AV56" s="128" t="str">
        <f>IF('Health Facility 15'!$I$57=0,"-",'Health Facility 15'!$I$57)</f>
        <v>-</v>
      </c>
      <c r="AW56" s="128" t="str">
        <f>IF('Health Facility 15'!$I$58=0,"-",'Health Facility 15'!$I$58)</f>
        <v>-</v>
      </c>
      <c r="AX56" s="128" t="str">
        <f>IF('Health Facility 15'!$G$66=0,"-",'Health Facility 15'!$G$66)</f>
        <v>-</v>
      </c>
      <c r="AY56" s="128" t="str">
        <f>IF('Health Facility 15'!$G$67=0,"-",'Health Facility 15'!$G$67)</f>
        <v>-</v>
      </c>
      <c r="AZ56" s="128" t="str">
        <f>IF('Health Facility 15'!$H$66=0,"-",'Health Facility 15'!$H$66)</f>
        <v>-</v>
      </c>
      <c r="BA56" s="128" t="str">
        <f>IF('Health Facility 15'!$H$67=0,"-",'Health Facility 15'!$H$67)</f>
        <v>-</v>
      </c>
      <c r="BB56" s="128" t="str">
        <f>IF('Health Facility 15'!$I$66=0,"-",'Health Facility 15'!$I$66)</f>
        <v>-</v>
      </c>
      <c r="BC56" s="128" t="str">
        <f>IF('Health Facility 15'!$I$67=0,"-",'Health Facility 15'!$I$67)</f>
        <v>-</v>
      </c>
      <c r="BD56" s="128" t="str">
        <f>IF('Health Facility 15'!$G$75=0,"-",'Health Facility 15'!$G$75)</f>
        <v>-</v>
      </c>
      <c r="BE56" s="128" t="str">
        <f>IF('Health Facility 15'!$G$76=0,"-",'Health Facility 15'!$G$76)</f>
        <v>-</v>
      </c>
      <c r="BF56" s="128" t="str">
        <f>IF('Health Facility 15'!$H$75=0,"-",'Health Facility 15'!$H$75)</f>
        <v>-</v>
      </c>
      <c r="BG56" s="128" t="str">
        <f>IF('Health Facility 15'!$H$76=0,"-",'Health Facility 15'!$H$76)</f>
        <v>-</v>
      </c>
      <c r="BH56" s="128" t="str">
        <f>IF('Health Facility 15'!$I$75=0,"-",'Health Facility 15'!$I$75)</f>
        <v>-</v>
      </c>
      <c r="BI56" s="128" t="str">
        <f>IF('Health Facility 15'!$I$76=0,"-",'Health Facility 15'!$I$76)</f>
        <v>-</v>
      </c>
      <c r="BJ56" s="128" t="str">
        <f>IF('Health Facility 15'!$AN$27=0,"-",'Health Facility 15'!$AN$27)</f>
        <v>-</v>
      </c>
      <c r="BK56" s="128" t="str">
        <f>IF('Health Facility 15'!$AO$27=0,"-",'Health Facility 15'!$AO$27)</f>
        <v>-</v>
      </c>
      <c r="BL56" s="128" t="str">
        <f>IF('Health Facility 15'!$AP$27=0,"-",'Health Facility 15'!$AP$27)</f>
        <v>-</v>
      </c>
      <c r="BM56" s="128" t="str">
        <f>IF('Health Facility 15'!$AQ$27=0,"-",'Health Facility 15'!$AQ$27)</f>
        <v>-</v>
      </c>
      <c r="BN56" s="128" t="str">
        <f>IF('Health Facility 15'!$J$107=0,"-",'Health Facility 15'!$J$107)</f>
        <v>-</v>
      </c>
      <c r="BO56" s="128" t="str">
        <f>IF('Health Facility 15'!$J$101=0,"-",'Health Facility 15'!$J$101)</f>
        <v>-</v>
      </c>
      <c r="BP56" s="128" t="str">
        <f>IF('Health Facility 15'!$J$102=0,"-",'Health Facility 15'!$J$102)</f>
        <v>-</v>
      </c>
      <c r="BQ56" s="128" t="str">
        <f>IF('Health Facility 15'!$J$103=0,"-",'Health Facility 15'!$J$103)</f>
        <v>-</v>
      </c>
      <c r="BS56">
        <f t="shared" ref="BS56:BX56" si="16">SUM(BS41:BS55)</f>
        <v>7</v>
      </c>
      <c r="BT56">
        <f t="shared" si="16"/>
        <v>7</v>
      </c>
      <c r="BU56">
        <f t="shared" si="16"/>
        <v>7</v>
      </c>
      <c r="BV56">
        <f t="shared" si="16"/>
        <v>7</v>
      </c>
      <c r="BW56">
        <f t="shared" si="16"/>
        <v>8</v>
      </c>
      <c r="BX56">
        <f t="shared" si="16"/>
        <v>0</v>
      </c>
    </row>
    <row r="57" spans="1:91" x14ac:dyDescent="0.3">
      <c r="A57">
        <v>16</v>
      </c>
      <c r="B57" t="str">
        <f>IF('Facility Information'!$D$29=0,"-",'Facility Information'!$D$29)</f>
        <v>-</v>
      </c>
      <c r="D57" s="107" t="str">
        <f>IF('Health Facility 16'!$J$37=0,"-",'Health Facility 16'!$J$37)</f>
        <v>-</v>
      </c>
      <c r="E57" s="87" t="str">
        <f>IF('Health Facility 16'!$J$38=0,"-",'Health Facility 16'!$J$38)</f>
        <v>-</v>
      </c>
      <c r="F57" s="87" t="str">
        <f>IF('Health Facility 16'!$J$46=0,"-",'Health Facility 16'!$J$46)</f>
        <v>-</v>
      </c>
      <c r="G57" s="87" t="str">
        <f>IF('Health Facility 16'!$J$47=0,"-",'Health Facility 16'!$J$47)</f>
        <v>-</v>
      </c>
      <c r="H57" s="87" t="str">
        <f>IF('Health Facility 16'!$J$55=0,"-",'Health Facility 16'!$J$55)</f>
        <v>-</v>
      </c>
      <c r="I57" s="87" t="str">
        <f>IF('Health Facility 16'!$J$56=0,"-",'Health Facility 16'!$J$56)</f>
        <v>-</v>
      </c>
      <c r="J57" s="87" t="str">
        <f>IF('Health Facility 16'!$J$64=0,"-",'Health Facility 16'!$J$64)</f>
        <v>-</v>
      </c>
      <c r="K57" s="87" t="str">
        <f>IF('Health Facility 16'!$J$65=0,"-",'Health Facility 16'!$J$65)</f>
        <v>-</v>
      </c>
      <c r="L57" s="87" t="str">
        <f>IF('Health Facility 16'!$J$73=0,"-",'Health Facility 16'!$J$73)</f>
        <v>-</v>
      </c>
      <c r="M57" s="87" t="str">
        <f>IF('Health Facility 16'!$J$74=0,"-",'Health Facility 16'!$J$74)</f>
        <v>-</v>
      </c>
      <c r="N57" s="107" t="str">
        <f>IF('Health Facility 16'!$J$84=0,"-",'Health Facility 16'!$J$84)</f>
        <v>-</v>
      </c>
      <c r="O57" s="53" t="str">
        <f>IF('Health Facility 16'!$J$89=0,"-",'Health Facility 16'!$J$89)</f>
        <v>-</v>
      </c>
      <c r="P57" s="53" t="str">
        <f>IF('Health Facility 16'!$J$95=0,"-",'Health Facility 16'!$J$95)</f>
        <v>-</v>
      </c>
      <c r="Q57" s="69"/>
      <c r="R57" s="54" t="str">
        <f>IF('Health Facility 16'!$J$112=0,"-",'Health Facility 16'!$J$112)</f>
        <v>-</v>
      </c>
      <c r="S57" s="25" t="str">
        <f>IF('Health Facility 16'!$J$113=0,"-",'Health Facility 16'!$J$113)</f>
        <v>-</v>
      </c>
      <c r="T57" s="25" t="str">
        <f>IF('Health Facility 16'!$J$114=0,"-",'Health Facility 16'!$J$114)</f>
        <v>-</v>
      </c>
      <c r="U57" s="25" t="str">
        <f>IF('Health Facility 16'!$J$115=0,"-",'Health Facility 16'!$J$115)</f>
        <v>-</v>
      </c>
      <c r="V57" s="25" t="str">
        <f>IF('Health Facility 16'!$J$116=0,"-",'Health Facility 16'!$J$116)</f>
        <v>-</v>
      </c>
      <c r="W57" s="25" t="str">
        <f>IF('Health Facility 16'!$J$117=0,"-",'Health Facility 16'!$J$117)</f>
        <v>-</v>
      </c>
      <c r="X57" s="25" t="str">
        <f>IF('Health Facility 16'!$J$118=0,"-",'Health Facility 16'!$J$118)</f>
        <v>-</v>
      </c>
      <c r="Y57" s="25" t="str">
        <f>IF('Health Facility 16'!$J$119=0,"-",'Health Facility 16'!$J$119)</f>
        <v>-</v>
      </c>
      <c r="Z57" s="25" t="str">
        <f>IF('Health Facility 16'!$J$120=0,"-",'Health Facility 16'!$J$120)</f>
        <v>-</v>
      </c>
      <c r="AA57" s="25" t="str">
        <f>IF('Health Facility 16'!$J$121=0,"-",'Health Facility 16'!$J$121)</f>
        <v>-</v>
      </c>
      <c r="AB57" s="25" t="str">
        <f>IF('Health Facility 16'!$J$122=0,"-",'Health Facility 16'!$J$122)</f>
        <v>-</v>
      </c>
      <c r="AC57" s="25" t="str">
        <f>IF('Health Facility 16'!$J$123=0,"-",'Health Facility 16'!$J$123)</f>
        <v>-</v>
      </c>
      <c r="AD57" s="109" t="e">
        <f t="shared" si="11"/>
        <v>#DIV/0!</v>
      </c>
      <c r="AF57" s="128" t="str">
        <f>IF('Health Facility 16'!$G$39=0," ",'Health Facility 16'!$G$39)</f>
        <v xml:space="preserve"> </v>
      </c>
      <c r="AG57" s="128" t="str">
        <f>IF('Health Facility 16'!$G$40=0,"-",'Health Facility 16'!$G$40)</f>
        <v>-</v>
      </c>
      <c r="AH57" s="128" t="str">
        <f>IF('Health Facility 16'!$H$39=0,"-",'Health Facility 16'!$H$39)</f>
        <v>-</v>
      </c>
      <c r="AI57" s="128" t="str">
        <f>IF('Health Facility 16'!$H$40=0,"-",'Health Facility 16'!$H$40)</f>
        <v>-</v>
      </c>
      <c r="AJ57" s="128" t="str">
        <f>IF('Health Facility 16'!$I$39=0,"-",'Health Facility 16'!$I$39)</f>
        <v>-</v>
      </c>
      <c r="AK57" s="128" t="str">
        <f>IF('Health Facility 16'!$I$40=0,"-",'Health Facility 16'!$I$40)</f>
        <v>-</v>
      </c>
      <c r="AL57" s="128" t="str">
        <f>IF('Health Facility 16'!$G$48=0,"-",'Health Facility 16'!$G$48)</f>
        <v>-</v>
      </c>
      <c r="AM57" s="128" t="str">
        <f>IF('Health Facility 16'!$G$49=0,"-",'Health Facility 16'!$G$49)</f>
        <v>-</v>
      </c>
      <c r="AN57" s="128" t="str">
        <f>IF('Health Facility 16'!$H$48=0,"-",'Health Facility 16'!$H$48)</f>
        <v>-</v>
      </c>
      <c r="AO57" s="128" t="str">
        <f>IF('Health Facility 16'!$H$49=0,"-",'Health Facility 16'!$H$49)</f>
        <v>-</v>
      </c>
      <c r="AP57" s="128" t="str">
        <f>IF('Health Facility 16'!$I$48=0,"-",'Health Facility 16'!$I$48)</f>
        <v>-</v>
      </c>
      <c r="AQ57" s="128" t="str">
        <f>IF('Health Facility 16'!$I$49=0,"-",'Health Facility 16'!$I$49)</f>
        <v>-</v>
      </c>
      <c r="AR57" s="128" t="str">
        <f>IF('Health Facility 16'!$G$57=0,"-",'Health Facility 16'!$G$57)</f>
        <v>-</v>
      </c>
      <c r="AS57" s="128" t="str">
        <f>IF('Health Facility 16'!$G$58=0,"-",'Health Facility 16'!$G$58)</f>
        <v>-</v>
      </c>
      <c r="AT57" s="128" t="str">
        <f>IF('Health Facility 16'!$H$57=0,"-",'Health Facility 16'!$H$57)</f>
        <v>-</v>
      </c>
      <c r="AU57" s="128" t="str">
        <f>IF('Health Facility 16'!$H$58=0,"-",'Health Facility 16'!$H$58)</f>
        <v>-</v>
      </c>
      <c r="AV57" s="128" t="str">
        <f>IF('Health Facility 16'!$I$57=0,"-",'Health Facility 16'!$I$57)</f>
        <v>-</v>
      </c>
      <c r="AW57" s="128" t="str">
        <f>IF('Health Facility 16'!$I$58=0,"-",'Health Facility 16'!$I$58)</f>
        <v>-</v>
      </c>
      <c r="AX57" s="128" t="str">
        <f>IF('Health Facility 16'!$G$66=0,"-",'Health Facility 16'!$G$66)</f>
        <v>-</v>
      </c>
      <c r="AY57" s="128" t="str">
        <f>IF('Health Facility 16'!$G$67=0,"-",'Health Facility 16'!$G$67)</f>
        <v>-</v>
      </c>
      <c r="AZ57" s="128" t="str">
        <f>IF('Health Facility 16'!$H$66=0,"-",'Health Facility 16'!$H$66)</f>
        <v>-</v>
      </c>
      <c r="BA57" s="128" t="str">
        <f>IF('Health Facility 16'!$H$67=0,"-",'Health Facility 16'!$H$67)</f>
        <v>-</v>
      </c>
      <c r="BB57" s="128" t="str">
        <f>IF('Health Facility 16'!$I$66=0,"-",'Health Facility 16'!$I$66)</f>
        <v>-</v>
      </c>
      <c r="BC57" s="128" t="str">
        <f>IF('Health Facility 16'!$I$67=0,"-",'Health Facility 16'!$I$67)</f>
        <v>-</v>
      </c>
      <c r="BD57" s="128" t="str">
        <f>IF('Health Facility 16'!$G$75=0,"-",'Health Facility 16'!$G$75)</f>
        <v>-</v>
      </c>
      <c r="BE57" s="128" t="str">
        <f>IF('Health Facility 16'!$G$76=0,"-",'Health Facility 16'!$G$76)</f>
        <v>-</v>
      </c>
      <c r="BF57" s="128" t="str">
        <f>IF('Health Facility 16'!$H$75=0,"-",'Health Facility 16'!$H$75)</f>
        <v>-</v>
      </c>
      <c r="BG57" s="128" t="str">
        <f>IF('Health Facility 16'!$H$76=0,"-",'Health Facility 16'!$H$76)</f>
        <v>-</v>
      </c>
      <c r="BH57" s="128" t="str">
        <f>IF('Health Facility 16'!$I$75=0,"-",'Health Facility 16'!$I$75)</f>
        <v>-</v>
      </c>
      <c r="BI57" s="128" t="str">
        <f>IF('Health Facility 16'!$I$76=0,"-",'Health Facility 16'!$I$76)</f>
        <v>-</v>
      </c>
      <c r="BJ57" s="128" t="str">
        <f>IF('Health Facility 16'!$AN$27=0,"-",'Health Facility 16'!$AN$27)</f>
        <v>-</v>
      </c>
      <c r="BK57" s="128" t="str">
        <f>IF('Health Facility 16'!$AO$27=0,"-",'Health Facility 16'!$AO$27)</f>
        <v>-</v>
      </c>
      <c r="BL57" s="128" t="str">
        <f>IF('Health Facility 16'!$AP$27=0,"-",'Health Facility 16'!$AP$27)</f>
        <v>-</v>
      </c>
      <c r="BM57" s="128" t="str">
        <f>IF('Health Facility 16'!$AQ$27=0,"-",'Health Facility 16'!$AQ$27)</f>
        <v>-</v>
      </c>
      <c r="BN57" s="128" t="str">
        <f>IF('Health Facility 16'!$J$107=0,"-",'Health Facility 16'!$J$107)</f>
        <v>-</v>
      </c>
      <c r="BO57" s="128" t="str">
        <f>IF('Health Facility 16'!$J$101=0,"-",'Health Facility 16'!$J$101)</f>
        <v>-</v>
      </c>
      <c r="BP57" s="128" t="str">
        <f>IF('Health Facility 16'!$J$102=0,"-",'Health Facility 16'!$J$102)</f>
        <v>-</v>
      </c>
      <c r="BQ57" s="128" t="str">
        <f>IF('Health Facility 16'!$J$103=0,"-",'Health Facility 16'!$J$103)</f>
        <v>-</v>
      </c>
    </row>
    <row r="58" spans="1:91" x14ac:dyDescent="0.3">
      <c r="A58">
        <v>17</v>
      </c>
      <c r="B58" t="str">
        <f>IF('Facility Information'!$D$30=0,"-",'Facility Information'!$D$30)</f>
        <v>-</v>
      </c>
      <c r="D58" s="107" t="str">
        <f>IF('Health Facility 17'!$J$37=0,"-",'Health Facility 17'!$J$37)</f>
        <v>-</v>
      </c>
      <c r="E58" s="87" t="str">
        <f>IF('Health Facility 17'!$J$38=0,"-",'Health Facility 17'!$J$38)</f>
        <v>-</v>
      </c>
      <c r="F58" s="87" t="str">
        <f>IF('Health Facility 17'!$J$46=0,"-",'Health Facility 17'!$J$46)</f>
        <v>-</v>
      </c>
      <c r="G58" s="87" t="str">
        <f>IF('Health Facility 17'!$J$47=0,"-",'Health Facility 17'!$J$47)</f>
        <v>-</v>
      </c>
      <c r="H58" s="87" t="str">
        <f>IF('Health Facility 17'!$J$55=0,"-",'Health Facility 17'!$J$55)</f>
        <v>-</v>
      </c>
      <c r="I58" s="87" t="str">
        <f>IF('Health Facility 17'!$J$56=0,"-",'Health Facility 17'!$J$56)</f>
        <v>-</v>
      </c>
      <c r="J58" s="87" t="str">
        <f>IF('Health Facility 17'!$J$64=0,"-",'Health Facility 17'!$J$64)</f>
        <v>-</v>
      </c>
      <c r="K58" s="87" t="str">
        <f>IF('Health Facility 17'!$J$65=0,"-",'Health Facility 17'!$J$65)</f>
        <v>-</v>
      </c>
      <c r="L58" s="87" t="str">
        <f>IF('Health Facility 17'!$J$73=0,"-",'Health Facility 17'!$J$73)</f>
        <v>-</v>
      </c>
      <c r="M58" s="87" t="str">
        <f>IF('Health Facility 17'!$J$74=0,"-",'Health Facility 17'!$J$74)</f>
        <v>-</v>
      </c>
      <c r="N58" s="107" t="str">
        <f>IF('Health Facility 17'!$J$84=0,"-",'Health Facility 17'!$J$84)</f>
        <v>-</v>
      </c>
      <c r="O58" s="53" t="str">
        <f>IF('Health Facility 17'!$J$89=0,"-",'Health Facility 17'!$J$89)</f>
        <v>-</v>
      </c>
      <c r="P58" s="53" t="str">
        <f>IF('Health Facility 17'!$J$95=0,"-",'Health Facility 17'!$J$95)</f>
        <v>-</v>
      </c>
      <c r="Q58" s="69"/>
      <c r="R58" s="54" t="str">
        <f>IF('Health Facility 17'!$J$112=0,"-",'Health Facility 17'!$J$112)</f>
        <v>-</v>
      </c>
      <c r="S58" s="25" t="str">
        <f>IF('Health Facility 17'!$J$113=0,"-",'Health Facility 17'!$J$113)</f>
        <v>-</v>
      </c>
      <c r="T58" s="25" t="str">
        <f>IF('Health Facility 17'!$J$114=0,"-",'Health Facility 17'!$J$114)</f>
        <v>-</v>
      </c>
      <c r="U58" s="25" t="str">
        <f>IF('Health Facility 17'!$J$115=0,"-",'Health Facility 17'!$J$115)</f>
        <v>-</v>
      </c>
      <c r="V58" s="25" t="str">
        <f>IF('Health Facility 17'!$J$116=0,"-",'Health Facility 17'!$J$116)</f>
        <v>-</v>
      </c>
      <c r="W58" s="25" t="str">
        <f>IF('Health Facility 17'!$J$117=0,"-",'Health Facility 17'!$J$117)</f>
        <v>-</v>
      </c>
      <c r="X58" s="25" t="str">
        <f>IF('Health Facility 17'!$J$118=0,"-",'Health Facility 17'!$J$118)</f>
        <v>-</v>
      </c>
      <c r="Y58" s="25" t="str">
        <f>IF('Health Facility 17'!$J$119=0,"-",'Health Facility 17'!$J$119)</f>
        <v>-</v>
      </c>
      <c r="Z58" s="25" t="str">
        <f>IF('Health Facility 17'!$J$120=0,"-",'Health Facility 17'!$J$120)</f>
        <v>-</v>
      </c>
      <c r="AA58" s="25" t="str">
        <f>IF('Health Facility 17'!$J$121=0,"-",'Health Facility 17'!$J$121)</f>
        <v>-</v>
      </c>
      <c r="AB58" s="25" t="str">
        <f>IF('Health Facility 17'!$J$122=0,"-",'Health Facility 17'!$J$122)</f>
        <v>-</v>
      </c>
      <c r="AC58" s="25" t="str">
        <f>IF('Health Facility 17'!$J$123=0,"-",'Health Facility 17'!$J$123)</f>
        <v>-</v>
      </c>
      <c r="AD58" s="109" t="e">
        <f t="shared" si="11"/>
        <v>#DIV/0!</v>
      </c>
      <c r="AF58" s="128" t="str">
        <f>IF('Health Facility 17'!$G$39=0," ",'Health Facility 17'!$G$39)</f>
        <v xml:space="preserve"> </v>
      </c>
      <c r="AG58" s="128" t="str">
        <f>IF('Health Facility 17'!$G$40=0,"-",'Health Facility 17'!$G$40)</f>
        <v>-</v>
      </c>
      <c r="AH58" s="128" t="str">
        <f>IF('Health Facility 17'!$H$39=0,"-",'Health Facility 17'!$H$39)</f>
        <v>-</v>
      </c>
      <c r="AI58" s="128" t="str">
        <f>IF('Health Facility 17'!$H$40=0,"-",'Health Facility 17'!$H$40)</f>
        <v>-</v>
      </c>
      <c r="AJ58" s="128" t="str">
        <f>IF('Health Facility 17'!$I$39=0,"-",'Health Facility 17'!$I$39)</f>
        <v>-</v>
      </c>
      <c r="AK58" s="128" t="str">
        <f>IF('Health Facility 17'!$I$40=0,"-",'Health Facility 17'!$I$40)</f>
        <v>-</v>
      </c>
      <c r="AL58" s="128" t="str">
        <f>IF('Health Facility 17'!$G$48=0,"-",'Health Facility 17'!$G$48)</f>
        <v>-</v>
      </c>
      <c r="AM58" s="128" t="str">
        <f>IF('Health Facility 17'!$G$49=0,"-",'Health Facility 17'!$G$49)</f>
        <v>-</v>
      </c>
      <c r="AN58" s="128" t="str">
        <f>IF('Health Facility 17'!$H$48=0,"-",'Health Facility 17'!$H$48)</f>
        <v>-</v>
      </c>
      <c r="AO58" s="128" t="str">
        <f>IF('Health Facility 17'!$H$49=0,"-",'Health Facility 17'!$H$49)</f>
        <v>-</v>
      </c>
      <c r="AP58" s="128" t="str">
        <f>IF('Health Facility 17'!$I$48=0,"-",'Health Facility 17'!$I$48)</f>
        <v>-</v>
      </c>
      <c r="AQ58" s="128" t="str">
        <f>IF('Health Facility 17'!$I$49=0,"-",'Health Facility 17'!$I$49)</f>
        <v>-</v>
      </c>
      <c r="AR58" s="128" t="str">
        <f>IF('Health Facility 17'!$G$57=0,"-",'Health Facility 17'!$G$57)</f>
        <v>-</v>
      </c>
      <c r="AS58" s="128" t="str">
        <f>IF('Health Facility 17'!$G$58=0,"-",'Health Facility 17'!$G$58)</f>
        <v>-</v>
      </c>
      <c r="AT58" s="128" t="str">
        <f>IF('Health Facility 17'!$H$57=0,"-",'Health Facility 17'!$H$57)</f>
        <v>-</v>
      </c>
      <c r="AU58" s="128" t="str">
        <f>IF('Health Facility 17'!$H$58=0,"-",'Health Facility 17'!$H$58)</f>
        <v>-</v>
      </c>
      <c r="AV58" s="128" t="str">
        <f>IF('Health Facility 17'!$I$57=0,"-",'Health Facility 17'!$I$57)</f>
        <v>-</v>
      </c>
      <c r="AW58" s="128" t="str">
        <f>IF('Health Facility 17'!$I$58=0,"-",'Health Facility 17'!$I$58)</f>
        <v>-</v>
      </c>
      <c r="AX58" s="128" t="str">
        <f>IF('Health Facility 17'!$G$66=0,"-",'Health Facility 17'!$G$66)</f>
        <v>-</v>
      </c>
      <c r="AY58" s="128" t="str">
        <f>IF('Health Facility 17'!$G$67=0,"-",'Health Facility 17'!$G$67)</f>
        <v>-</v>
      </c>
      <c r="AZ58" s="128" t="str">
        <f>IF('Health Facility 17'!$H$66=0,"-",'Health Facility 17'!$H$66)</f>
        <v>-</v>
      </c>
      <c r="BA58" s="128" t="str">
        <f>IF('Health Facility 17'!$H$67=0,"-",'Health Facility 17'!$H$67)</f>
        <v>-</v>
      </c>
      <c r="BB58" s="128" t="str">
        <f>IF('Health Facility 17'!$I$66=0,"-",'Health Facility 17'!$I$66)</f>
        <v>-</v>
      </c>
      <c r="BC58" s="128" t="str">
        <f>IF('Health Facility 17'!$I$67=0,"-",'Health Facility 17'!$I$67)</f>
        <v>-</v>
      </c>
      <c r="BD58" s="128" t="str">
        <f>IF('Health Facility 17'!$G$75=0,"-",'Health Facility 17'!$G$75)</f>
        <v>-</v>
      </c>
      <c r="BE58" s="128" t="str">
        <f>IF('Health Facility 17'!$G$76=0,"-",'Health Facility 17'!$G$76)</f>
        <v>-</v>
      </c>
      <c r="BF58" s="128" t="str">
        <f>IF('Health Facility 17'!$H$75=0,"-",'Health Facility 17'!$H$75)</f>
        <v>-</v>
      </c>
      <c r="BG58" s="128" t="str">
        <f>IF('Health Facility 17'!$H$76=0,"-",'Health Facility 17'!$H$76)</f>
        <v>-</v>
      </c>
      <c r="BH58" s="128" t="str">
        <f>IF('Health Facility 17'!$I$75=0,"-",'Health Facility 17'!$I$75)</f>
        <v>-</v>
      </c>
      <c r="BI58" s="128" t="str">
        <f>IF('Health Facility 17'!$I$76=0,"-",'Health Facility 17'!$I$76)</f>
        <v>-</v>
      </c>
      <c r="BJ58" s="128" t="str">
        <f>IF('Health Facility 17'!$AN$27=0,"-",'Health Facility 17'!$AN$27)</f>
        <v>-</v>
      </c>
      <c r="BK58" s="128" t="str">
        <f>IF('Health Facility 17'!$AO$27=0,"-",'Health Facility 17'!$AO$27)</f>
        <v>-</v>
      </c>
      <c r="BL58" s="128" t="str">
        <f>IF('Health Facility 17'!$AP$27=0,"-",'Health Facility 17'!$AP$27)</f>
        <v>-</v>
      </c>
      <c r="BM58" s="128" t="str">
        <f>IF('Health Facility 17'!$AQ$27=0,"-",'Health Facility 17'!$AQ$27)</f>
        <v>-</v>
      </c>
      <c r="BN58" s="128" t="str">
        <f>IF('Health Facility 17'!$J$107=0,"-",'Health Facility 17'!$J$107)</f>
        <v>-</v>
      </c>
      <c r="BO58" s="128" t="str">
        <f>IF('Health Facility 17'!$J$101=0,"-",'Health Facility 17'!$J$101)</f>
        <v>-</v>
      </c>
      <c r="BP58" s="128" t="str">
        <f>IF('Health Facility 17'!$J$102=0,"-",'Health Facility 17'!$J$102)</f>
        <v>-</v>
      </c>
      <c r="BQ58" s="128" t="str">
        <f>IF('Health Facility 17'!$J$103=0,"-",'Health Facility 17'!$J$103)</f>
        <v>-</v>
      </c>
      <c r="BV58" t="s">
        <v>180</v>
      </c>
    </row>
    <row r="59" spans="1:91" x14ac:dyDescent="0.3">
      <c r="A59">
        <v>18</v>
      </c>
      <c r="B59" t="str">
        <f>IF('Facility Information'!$D$31=0,"-",'Facility Information'!$D$31)</f>
        <v>-</v>
      </c>
      <c r="D59" s="107" t="str">
        <f>IF('Health Facility 18'!$J$37=0,"-",'Health Facility 18'!$J$37)</f>
        <v>-</v>
      </c>
      <c r="E59" s="87" t="str">
        <f>IF('Health Facility 18'!$J$38=0,"-",'Health Facility 18'!$J$38)</f>
        <v>-</v>
      </c>
      <c r="F59" s="87" t="str">
        <f>IF('Health Facility 18'!$J$46=0,"-",'Health Facility 18'!$J$46)</f>
        <v>-</v>
      </c>
      <c r="G59" s="87" t="str">
        <f>IF('Health Facility 18'!$J$47=0,"-",'Health Facility 18'!$J$47)</f>
        <v>-</v>
      </c>
      <c r="H59" s="87" t="str">
        <f>IF('Health Facility 18'!$J$55=0,"-",'Health Facility 18'!$J$55)</f>
        <v>-</v>
      </c>
      <c r="I59" s="87" t="str">
        <f>IF('Health Facility 18'!$J$56=0,"-",'Health Facility 18'!$J$56)</f>
        <v>-</v>
      </c>
      <c r="J59" s="87" t="str">
        <f>IF('Health Facility 18'!$J$64=0,"-",'Health Facility 18'!$J$64)</f>
        <v>-</v>
      </c>
      <c r="K59" s="87" t="str">
        <f>IF('Health Facility 18'!$J$65=0,"-",'Health Facility 18'!$J$65)</f>
        <v>-</v>
      </c>
      <c r="L59" s="87" t="str">
        <f>IF('Health Facility 18'!$J$73=0,"-",'Health Facility 18'!$J$73)</f>
        <v>-</v>
      </c>
      <c r="M59" s="87" t="str">
        <f>IF('Health Facility 18'!$J$74=0,"-",'Health Facility 18'!$J$74)</f>
        <v>-</v>
      </c>
      <c r="N59" s="107" t="str">
        <f>IF('Health Facility 18'!$J$84=0,"-",'Health Facility 18'!$J$84)</f>
        <v>-</v>
      </c>
      <c r="O59" s="53" t="str">
        <f>IF('Health Facility 18'!$J$89=0,"-",'Health Facility 18'!$J$89)</f>
        <v>-</v>
      </c>
      <c r="P59" s="53" t="str">
        <f>IF('Health Facility 18'!$J$95=0,"-",'Health Facility 18'!$J$95)</f>
        <v>-</v>
      </c>
      <c r="Q59" s="69"/>
      <c r="R59" s="54" t="str">
        <f>IF('Health Facility 18'!$J$112=0,"-",'Health Facility 18'!$J$112)</f>
        <v>-</v>
      </c>
      <c r="S59" s="25" t="str">
        <f>IF('Health Facility 18'!$J$113=0,"-",'Health Facility 18'!$J$113)</f>
        <v>-</v>
      </c>
      <c r="T59" s="25" t="str">
        <f>IF('Health Facility 18'!$J$114=0,"-",'Health Facility 18'!$J$114)</f>
        <v>-</v>
      </c>
      <c r="U59" s="25" t="str">
        <f>IF('Health Facility 18'!$J$115=0,"-",'Health Facility 18'!$J$115)</f>
        <v>-</v>
      </c>
      <c r="V59" s="25" t="str">
        <f>IF('Health Facility 18'!$J$116=0,"-",'Health Facility 18'!$J$116)</f>
        <v>-</v>
      </c>
      <c r="W59" s="25" t="str">
        <f>IF('Health Facility 18'!$J$117=0,"-",'Health Facility 18'!$J$117)</f>
        <v>-</v>
      </c>
      <c r="X59" s="25" t="str">
        <f>IF('Health Facility 18'!$J$118=0,"-",'Health Facility 18'!$J$118)</f>
        <v>-</v>
      </c>
      <c r="Y59" s="25" t="str">
        <f>IF('Health Facility 18'!$J$119=0,"-",'Health Facility 18'!$J$119)</f>
        <v>-</v>
      </c>
      <c r="Z59" s="25" t="str">
        <f>IF('Health Facility 18'!$J$120=0,"-",'Health Facility 18'!$J$120)</f>
        <v>-</v>
      </c>
      <c r="AA59" s="25" t="str">
        <f>IF('Health Facility 18'!$J$121=0,"-",'Health Facility 18'!$J$121)</f>
        <v>-</v>
      </c>
      <c r="AB59" s="25" t="str">
        <f>IF('Health Facility 18'!$J$122=0,"-",'Health Facility 18'!$J$122)</f>
        <v>-</v>
      </c>
      <c r="AC59" s="25" t="str">
        <f>IF('Health Facility 18'!$J$123=0,"-",'Health Facility 18'!$J$123)</f>
        <v>-</v>
      </c>
      <c r="AD59" s="109" t="e">
        <f t="shared" si="11"/>
        <v>#DIV/0!</v>
      </c>
      <c r="AF59" s="128" t="str">
        <f>IF('Health Facility 18'!$G$39=0," ",'Health Facility 18'!$G$39)</f>
        <v xml:space="preserve"> </v>
      </c>
      <c r="AG59" s="128" t="str">
        <f>IF('Health Facility 18'!$G$40=0,"-",'Health Facility 18'!$G$40)</f>
        <v>-</v>
      </c>
      <c r="AH59" s="128" t="str">
        <f>IF('Health Facility 18'!$H$39=0,"-",'Health Facility 18'!$H$39)</f>
        <v>-</v>
      </c>
      <c r="AI59" s="128" t="str">
        <f>IF('Health Facility 18'!$H$40=0,"-",'Health Facility 18'!$H$40)</f>
        <v>-</v>
      </c>
      <c r="AJ59" s="128" t="str">
        <f>IF('Health Facility 18'!$I$39=0,"-",'Health Facility 18'!$I$39)</f>
        <v>-</v>
      </c>
      <c r="AK59" s="128" t="str">
        <f>IF('Health Facility 18'!$I$40=0,"-",'Health Facility 18'!$I$40)</f>
        <v>-</v>
      </c>
      <c r="AL59" s="128" t="str">
        <f>IF('Health Facility 18'!$G$48=0,"-",'Health Facility 18'!$G$48)</f>
        <v>-</v>
      </c>
      <c r="AM59" s="128" t="str">
        <f>IF('Health Facility 18'!$G$49=0,"-",'Health Facility 18'!$G$49)</f>
        <v>-</v>
      </c>
      <c r="AN59" s="128" t="str">
        <f>IF('Health Facility 18'!$H$48=0,"-",'Health Facility 18'!$H$48)</f>
        <v>-</v>
      </c>
      <c r="AO59" s="128" t="str">
        <f>IF('Health Facility 18'!$H$49=0,"-",'Health Facility 18'!$H$49)</f>
        <v>-</v>
      </c>
      <c r="AP59" s="128" t="str">
        <f>IF('Health Facility 18'!$I$48=0,"-",'Health Facility 18'!$I$48)</f>
        <v>-</v>
      </c>
      <c r="AQ59" s="128" t="str">
        <f>IF('Health Facility 18'!$I$49=0,"-",'Health Facility 18'!$I$49)</f>
        <v>-</v>
      </c>
      <c r="AR59" s="128" t="str">
        <f>IF('Health Facility 18'!$G$57=0,"-",'Health Facility 18'!$G$57)</f>
        <v>-</v>
      </c>
      <c r="AS59" s="128" t="str">
        <f>IF('Health Facility 18'!$G$58=0,"-",'Health Facility 18'!$G$58)</f>
        <v>-</v>
      </c>
      <c r="AT59" s="128" t="str">
        <f>IF('Health Facility 18'!$H$57=0,"-",'Health Facility 18'!$H$57)</f>
        <v>-</v>
      </c>
      <c r="AU59" s="128" t="str">
        <f>IF('Health Facility 18'!$H$58=0,"-",'Health Facility 18'!$H$58)</f>
        <v>-</v>
      </c>
      <c r="AV59" s="128" t="str">
        <f>IF('Health Facility 18'!$I$57=0,"-",'Health Facility 18'!$I$57)</f>
        <v>-</v>
      </c>
      <c r="AW59" s="128" t="str">
        <f>IF('Health Facility 18'!$I$58=0,"-",'Health Facility 18'!$I$58)</f>
        <v>-</v>
      </c>
      <c r="AX59" s="128" t="str">
        <f>IF('Health Facility 18'!$G$66=0,"-",'Health Facility 18'!$G$66)</f>
        <v>-</v>
      </c>
      <c r="AY59" s="128" t="str">
        <f>IF('Health Facility 18'!$G$67=0,"-",'Health Facility 18'!$G$67)</f>
        <v>-</v>
      </c>
      <c r="AZ59" s="128" t="str">
        <f>IF('Health Facility 18'!$H$66=0,"-",'Health Facility 18'!$H$66)</f>
        <v>-</v>
      </c>
      <c r="BA59" s="128" t="str">
        <f>IF('Health Facility 18'!$H$67=0,"-",'Health Facility 18'!$H$67)</f>
        <v>-</v>
      </c>
      <c r="BB59" s="128" t="str">
        <f>IF('Health Facility 18'!$I$66=0,"-",'Health Facility 18'!$I$66)</f>
        <v>-</v>
      </c>
      <c r="BC59" s="128" t="str">
        <f>IF('Health Facility 18'!$I$67=0,"-",'Health Facility 18'!$I$67)</f>
        <v>-</v>
      </c>
      <c r="BD59" s="128" t="str">
        <f>IF('Health Facility 18'!$G$75=0,"-",'Health Facility 18'!$G$75)</f>
        <v>-</v>
      </c>
      <c r="BE59" s="128" t="str">
        <f>IF('Health Facility 18'!$G$76=0,"-",'Health Facility 18'!$G$76)</f>
        <v>-</v>
      </c>
      <c r="BF59" s="128" t="str">
        <f>IF('Health Facility 18'!$H$75=0,"-",'Health Facility 18'!$H$75)</f>
        <v>-</v>
      </c>
      <c r="BG59" s="128" t="str">
        <f>IF('Health Facility 18'!$H$76=0,"-",'Health Facility 18'!$H$76)</f>
        <v>-</v>
      </c>
      <c r="BH59" s="128" t="str">
        <f>IF('Health Facility 18'!$I$75=0,"-",'Health Facility 18'!$I$75)</f>
        <v>-</v>
      </c>
      <c r="BI59" s="128" t="str">
        <f>IF('Health Facility 18'!$I$76=0,"-",'Health Facility 18'!$I$76)</f>
        <v>-</v>
      </c>
      <c r="BJ59" s="128" t="str">
        <f>IF('Health Facility 18'!$AN$27=0,"-",'Health Facility 18'!$AN$27)</f>
        <v>-</v>
      </c>
      <c r="BK59" s="128" t="str">
        <f>IF('Health Facility 18'!$AO$27=0,"-",'Health Facility 18'!$AO$27)</f>
        <v>-</v>
      </c>
      <c r="BL59" s="128" t="str">
        <f>IF('Health Facility 18'!$AP$27=0,"-",'Health Facility 18'!$AP$27)</f>
        <v>-</v>
      </c>
      <c r="BM59" s="128" t="str">
        <f>IF('Health Facility 18'!$AQ$27=0,"-",'Health Facility 18'!$AQ$27)</f>
        <v>-</v>
      </c>
      <c r="BN59" s="128" t="str">
        <f>IF('Health Facility 18'!$J$107=0,"-",'Health Facility 18'!$J$107)</f>
        <v>-</v>
      </c>
      <c r="BO59" s="128" t="str">
        <f>IF('Health Facility 18'!$J$101=0,"-",'Health Facility 18'!$J$101)</f>
        <v>-</v>
      </c>
      <c r="BP59" s="128" t="str">
        <f>IF('Health Facility 18'!$J$102=0,"-",'Health Facility 18'!$J$102)</f>
        <v>-</v>
      </c>
      <c r="BQ59" s="128" t="str">
        <f>IF('Health Facility 18'!$J$103=0,"-",'Health Facility 18'!$J$103)</f>
        <v>-</v>
      </c>
      <c r="BV59" t="s">
        <v>180</v>
      </c>
    </row>
    <row r="60" spans="1:91" x14ac:dyDescent="0.3">
      <c r="A60">
        <v>19</v>
      </c>
      <c r="B60" t="str">
        <f>IF('Facility Information'!$D$32=0,"-",'Facility Information'!$D$32)</f>
        <v>-</v>
      </c>
      <c r="D60" s="107" t="str">
        <f>IF('Health Facility 19'!$J$37=0,"-",'Health Facility 19'!$J$37)</f>
        <v>-</v>
      </c>
      <c r="E60" s="87" t="str">
        <f>IF('Health Facility 19'!$J$38=0,"-",'Health Facility 19'!$J$38)</f>
        <v>-</v>
      </c>
      <c r="F60" s="87" t="str">
        <f>IF('Health Facility 19'!$J$46=0,"-",'Health Facility 19'!$J$46)</f>
        <v>-</v>
      </c>
      <c r="G60" s="87" t="str">
        <f>IF('Health Facility 19'!$J$47=0,"-",'Health Facility 19'!$J$47)</f>
        <v>-</v>
      </c>
      <c r="H60" s="87" t="str">
        <f>IF('Health Facility 19'!$J$55=0,"-",'Health Facility 19'!$J$55)</f>
        <v>-</v>
      </c>
      <c r="I60" s="87" t="str">
        <f>IF('Health Facility 19'!$J$56=0,"-",'Health Facility 19'!$J$56)</f>
        <v>-</v>
      </c>
      <c r="J60" s="87" t="str">
        <f>IF('Health Facility 19'!$J$64=0,"-",'Health Facility 19'!$J$64)</f>
        <v>-</v>
      </c>
      <c r="K60" s="87" t="str">
        <f>IF('Health Facility 19'!$J$65=0,"-",'Health Facility 19'!$J$65)</f>
        <v>-</v>
      </c>
      <c r="L60" s="87" t="str">
        <f>IF('Health Facility 19'!$J$73=0,"-",'Health Facility 19'!$J$73)</f>
        <v>-</v>
      </c>
      <c r="M60" s="87" t="str">
        <f>IF('Health Facility 19'!$J$74=0,"-",'Health Facility 19'!$J$74)</f>
        <v>-</v>
      </c>
      <c r="N60" s="107" t="str">
        <f>IF('Health Facility 19'!$J$84=0,"-",'Health Facility 19'!$J$84)</f>
        <v>-</v>
      </c>
      <c r="O60" s="53" t="str">
        <f>IF('Health Facility 19'!$J$89=0,"-",'Health Facility 19'!$J$89)</f>
        <v>-</v>
      </c>
      <c r="P60" s="53" t="str">
        <f>IF('Health Facility 19'!$J$95=0,"-",'Health Facility 19'!$J$95)</f>
        <v>-</v>
      </c>
      <c r="Q60" s="69"/>
      <c r="R60" s="54" t="str">
        <f>IF('Health Facility 19'!$J$112=0,"-",'Health Facility 19'!$J$112)</f>
        <v>-</v>
      </c>
      <c r="S60" s="25" t="str">
        <f>IF('Health Facility 19'!$J$113=0,"-",'Health Facility 19'!$J$113)</f>
        <v>-</v>
      </c>
      <c r="T60" s="25" t="str">
        <f>IF('Health Facility 19'!$J$114=0,"-",'Health Facility 19'!$J$114)</f>
        <v>-</v>
      </c>
      <c r="U60" s="25" t="str">
        <f>IF('Health Facility 19'!$J$115=0,"-",'Health Facility 19'!$J$115)</f>
        <v>-</v>
      </c>
      <c r="V60" s="25" t="str">
        <f>IF('Health Facility 19'!$J$116=0,"-",'Health Facility 19'!$J$116)</f>
        <v>-</v>
      </c>
      <c r="W60" s="25" t="str">
        <f>IF('Health Facility 19'!$J$117=0,"-",'Health Facility 19'!$J$117)</f>
        <v>-</v>
      </c>
      <c r="X60" s="25" t="str">
        <f>IF('Health Facility 19'!$J$118=0,"-",'Health Facility 19'!$J$118)</f>
        <v>-</v>
      </c>
      <c r="Y60" s="25" t="str">
        <f>IF('Health Facility 19'!$J$119=0,"-",'Health Facility 19'!$J$119)</f>
        <v>-</v>
      </c>
      <c r="Z60" s="25" t="str">
        <f>IF('Health Facility 19'!$J$120=0,"-",'Health Facility 19'!$J$120)</f>
        <v>-</v>
      </c>
      <c r="AA60" s="25" t="str">
        <f>IF('Health Facility 19'!$J$121=0,"-",'Health Facility 19'!$J$121)</f>
        <v>-</v>
      </c>
      <c r="AB60" s="25" t="str">
        <f>IF('Health Facility 19'!$J$122=0,"-",'Health Facility 19'!$J$122)</f>
        <v>-</v>
      </c>
      <c r="AC60" s="25" t="str">
        <f>IF('Health Facility 19'!$J$123=0,"-",'Health Facility 19'!$J$123)</f>
        <v>-</v>
      </c>
      <c r="AD60" s="109" t="e">
        <f t="shared" si="11"/>
        <v>#DIV/0!</v>
      </c>
      <c r="AF60" s="128" t="str">
        <f>IF('Health Facility 19'!$G$39=0," ",'Health Facility 19'!$G$39)</f>
        <v xml:space="preserve"> </v>
      </c>
      <c r="AG60" s="128" t="str">
        <f>IF('Health Facility 19'!$G$40=0,"-",'Health Facility 19'!$G$40)</f>
        <v>-</v>
      </c>
      <c r="AH60" s="128" t="str">
        <f>IF('Health Facility 19'!$H$39=0,"-",'Health Facility 19'!$H$39)</f>
        <v>-</v>
      </c>
      <c r="AI60" s="128" t="str">
        <f>IF('Health Facility 19'!$H$40=0,"-",'Health Facility 19'!$H$40)</f>
        <v>-</v>
      </c>
      <c r="AJ60" s="128" t="str">
        <f>IF('Health Facility 19'!$I$39=0,"-",'Health Facility 19'!$I$39)</f>
        <v>-</v>
      </c>
      <c r="AK60" s="128" t="str">
        <f>IF('Health Facility 19'!$I$40=0,"-",'Health Facility 19'!$I$40)</f>
        <v>-</v>
      </c>
      <c r="AL60" s="128" t="str">
        <f>IF('Health Facility 19'!$G$48=0,"-",'Health Facility 19'!$G$48)</f>
        <v>-</v>
      </c>
      <c r="AM60" s="128" t="str">
        <f>IF('Health Facility 19'!$G$49=0,"-",'Health Facility 19'!$G$49)</f>
        <v>-</v>
      </c>
      <c r="AN60" s="128" t="str">
        <f>IF('Health Facility 19'!$H$48=0,"-",'Health Facility 19'!$H$48)</f>
        <v>-</v>
      </c>
      <c r="AO60" s="128" t="str">
        <f>IF('Health Facility 19'!$H$49=0,"-",'Health Facility 19'!$H$49)</f>
        <v>-</v>
      </c>
      <c r="AP60" s="128" t="str">
        <f>IF('Health Facility 19'!$I$48=0,"-",'Health Facility 19'!$I$48)</f>
        <v>-</v>
      </c>
      <c r="AQ60" s="128" t="str">
        <f>IF('Health Facility 19'!$I$49=0,"-",'Health Facility 19'!$I$49)</f>
        <v>-</v>
      </c>
      <c r="AR60" s="128" t="str">
        <f>IF('Health Facility 19'!$G$57=0,"-",'Health Facility 19'!$G$57)</f>
        <v>-</v>
      </c>
      <c r="AS60" s="128" t="str">
        <f>IF('Health Facility 19'!$G$58=0,"-",'Health Facility 19'!$G$58)</f>
        <v>-</v>
      </c>
      <c r="AT60" s="128" t="str">
        <f>IF('Health Facility 19'!$H$57=0,"-",'Health Facility 19'!$H$57)</f>
        <v>-</v>
      </c>
      <c r="AU60" s="128" t="str">
        <f>IF('Health Facility 19'!$H$58=0,"-",'Health Facility 19'!$H$58)</f>
        <v>-</v>
      </c>
      <c r="AV60" s="128" t="str">
        <f>IF('Health Facility 19'!$I$57=0,"-",'Health Facility 19'!$I$57)</f>
        <v>-</v>
      </c>
      <c r="AW60" s="128" t="str">
        <f>IF('Health Facility 19'!$I$58=0,"-",'Health Facility 19'!$I$58)</f>
        <v>-</v>
      </c>
      <c r="AX60" s="128" t="str">
        <f>IF('Health Facility 19'!$G$66=0,"-",'Health Facility 19'!$G$66)</f>
        <v>-</v>
      </c>
      <c r="AY60" s="128" t="str">
        <f>IF('Health Facility 19'!$G$67=0,"-",'Health Facility 19'!$G$67)</f>
        <v>-</v>
      </c>
      <c r="AZ60" s="128" t="str">
        <f>IF('Health Facility 19'!$H$66=0,"-",'Health Facility 19'!$H$66)</f>
        <v>-</v>
      </c>
      <c r="BA60" s="128" t="str">
        <f>IF('Health Facility 19'!$H$67=0,"-",'Health Facility 19'!$H$67)</f>
        <v>-</v>
      </c>
      <c r="BB60" s="128" t="str">
        <f>IF('Health Facility 19'!$I$66=0,"-",'Health Facility 19'!$I$66)</f>
        <v>-</v>
      </c>
      <c r="BC60" s="128" t="str">
        <f>IF('Health Facility 19'!$I$67=0,"-",'Health Facility 19'!$I$67)</f>
        <v>-</v>
      </c>
      <c r="BD60" s="128" t="str">
        <f>IF('Health Facility 19'!$G$75=0,"-",'Health Facility 19'!$G$75)</f>
        <v>-</v>
      </c>
      <c r="BE60" s="128" t="str">
        <f>IF('Health Facility 19'!$G$76=0,"-",'Health Facility 19'!$G$76)</f>
        <v>-</v>
      </c>
      <c r="BF60" s="128" t="str">
        <f>IF('Health Facility 19'!$H$75=0,"-",'Health Facility 19'!$H$75)</f>
        <v>-</v>
      </c>
      <c r="BG60" s="128" t="str">
        <f>IF('Health Facility 19'!$H$76=0,"-",'Health Facility 19'!$H$76)</f>
        <v>-</v>
      </c>
      <c r="BH60" s="128" t="str">
        <f>IF('Health Facility 19'!$I$75=0,"-",'Health Facility 19'!$I$75)</f>
        <v>-</v>
      </c>
      <c r="BI60" s="128" t="str">
        <f>IF('Health Facility 19'!$I$76=0,"-",'Health Facility 19'!$I$76)</f>
        <v>-</v>
      </c>
      <c r="BJ60" s="128" t="str">
        <f>IF('Health Facility 19'!$AN$27=0,"-",'Health Facility 19'!$AN$27)</f>
        <v>-</v>
      </c>
      <c r="BK60" s="128" t="str">
        <f>IF('Health Facility 19'!$AO$27=0,"-",'Health Facility 19'!$AO$27)</f>
        <v>-</v>
      </c>
      <c r="BL60" s="128" t="str">
        <f>IF('Health Facility 19'!$AP$27=0,"-",'Health Facility 19'!$AP$27)</f>
        <v>-</v>
      </c>
      <c r="BM60" s="128" t="str">
        <f>IF('Health Facility 19'!$AQ$27=0,"-",'Health Facility 19'!$AQ$27)</f>
        <v>-</v>
      </c>
      <c r="BN60" s="128" t="str">
        <f>IF('Health Facility 19'!$J$107=0,"-",'Health Facility 19'!$J$107)</f>
        <v>-</v>
      </c>
      <c r="BO60" s="128" t="str">
        <f>IF('Health Facility 19'!$J$101=0,"-",'Health Facility 19'!$J$101)</f>
        <v>-</v>
      </c>
      <c r="BP60" s="128" t="str">
        <f>IF('Health Facility 19'!$J$102=0,"-",'Health Facility 19'!$J$102)</f>
        <v>-</v>
      </c>
      <c r="BQ60" s="128" t="str">
        <f>IF('Health Facility 19'!$J$103=0,"-",'Health Facility 19'!$J$103)</f>
        <v>-</v>
      </c>
      <c r="BV60" t="s">
        <v>180</v>
      </c>
    </row>
    <row r="61" spans="1:91" x14ac:dyDescent="0.3">
      <c r="A61">
        <v>20</v>
      </c>
      <c r="B61" t="str">
        <f>IF('Facility Information'!$D$33=0,"-",'Facility Information'!$D$33)</f>
        <v>-</v>
      </c>
      <c r="D61" s="107" t="str">
        <f>IF('Health Facility 20'!$J$37=0,"-",'Health Facility 20'!$J$37)</f>
        <v>-</v>
      </c>
      <c r="E61" s="87" t="str">
        <f>IF('Health Facility 20'!$J$38=0,"-",'Health Facility 20'!$J$38)</f>
        <v>-</v>
      </c>
      <c r="F61" s="87" t="str">
        <f>IF('Health Facility 20'!$J$46=0,"-",'Health Facility 20'!$J$46)</f>
        <v>-</v>
      </c>
      <c r="G61" s="87" t="str">
        <f>IF('Health Facility 20'!$J$47=0,"-",'Health Facility 20'!$J$47)</f>
        <v>-</v>
      </c>
      <c r="H61" s="87" t="str">
        <f>IF('Health Facility 20'!$J$55=0,"-",'Health Facility 20'!$J$55)</f>
        <v>-</v>
      </c>
      <c r="I61" s="87" t="str">
        <f>IF('Health Facility 20'!$J$56=0,"-",'Health Facility 20'!$J$56)</f>
        <v>-</v>
      </c>
      <c r="J61" s="87" t="str">
        <f>IF('Health Facility 20'!$J$64=0,"-",'Health Facility 20'!$J$64)</f>
        <v>-</v>
      </c>
      <c r="K61" s="87" t="str">
        <f>IF('Health Facility 20'!$J$65=0,"-",'Health Facility 20'!$J$65)</f>
        <v>-</v>
      </c>
      <c r="L61" s="87" t="str">
        <f>IF('Health Facility 20'!$J$73=0,"-",'Health Facility 20'!$J$73)</f>
        <v>-</v>
      </c>
      <c r="M61" s="87" t="str">
        <f>IF('Health Facility 20'!$J$74=0,"-",'Health Facility 20'!$J$74)</f>
        <v>-</v>
      </c>
      <c r="N61" s="107" t="str">
        <f>IF('Health Facility 20'!$J$84=0,"-",'Health Facility 20'!$J$84)</f>
        <v>-</v>
      </c>
      <c r="O61" s="53" t="str">
        <f>IF('Health Facility 20'!$J$89=0,"-",'Health Facility 20'!$J$89)</f>
        <v>-</v>
      </c>
      <c r="P61" s="53" t="str">
        <f>IF('Health Facility 20'!$J$95=0,"-",'Health Facility 20'!$J$95)</f>
        <v>-</v>
      </c>
      <c r="Q61" s="69"/>
      <c r="R61" s="54" t="str">
        <f>IF('Health Facility 20'!$J$112=0,"-",'Health Facility 20'!$J$112)</f>
        <v>-</v>
      </c>
      <c r="S61" s="25" t="str">
        <f>IF('Health Facility 20'!$J$113=0,"-",'Health Facility 20'!$J$113)</f>
        <v>-</v>
      </c>
      <c r="T61" s="25" t="str">
        <f>IF('Health Facility 20'!$J$114=0,"-",'Health Facility 20'!$J$114)</f>
        <v>-</v>
      </c>
      <c r="U61" s="25" t="str">
        <f>IF('Health Facility 20'!$J$115=0,"-",'Health Facility 20'!$J$115)</f>
        <v>-</v>
      </c>
      <c r="V61" s="25" t="str">
        <f>IF('Health Facility 20'!$J$116=0,"-",'Health Facility 20'!$J$116)</f>
        <v>-</v>
      </c>
      <c r="W61" s="25" t="str">
        <f>IF('Health Facility 20'!$J$117=0,"-",'Health Facility 20'!$J$117)</f>
        <v>-</v>
      </c>
      <c r="X61" s="25" t="str">
        <f>IF('Health Facility 20'!$J$118=0,"-",'Health Facility 20'!$J$118)</f>
        <v>-</v>
      </c>
      <c r="Y61" s="25" t="str">
        <f>IF('Health Facility 20'!$J$119=0,"-",'Health Facility 20'!$J$119)</f>
        <v>-</v>
      </c>
      <c r="Z61" s="25" t="str">
        <f>IF('Health Facility 20'!$J$120=0,"-",'Health Facility 20'!$J$120)</f>
        <v>-</v>
      </c>
      <c r="AA61" s="25" t="str">
        <f>IF('Health Facility 20'!$J$121=0,"-",'Health Facility 20'!$J$121)</f>
        <v>-</v>
      </c>
      <c r="AB61" s="25" t="str">
        <f>IF('Health Facility 20'!$J$122=0,"-",'Health Facility 20'!$J$122)</f>
        <v>-</v>
      </c>
      <c r="AC61" s="25" t="str">
        <f>IF('Health Facility 20'!$J$123=0,"-",'Health Facility 20'!$J$123)</f>
        <v>-</v>
      </c>
      <c r="AD61" s="109" t="e">
        <f t="shared" si="11"/>
        <v>#DIV/0!</v>
      </c>
      <c r="AF61" s="128" t="str">
        <f>IF('Health Facility 20'!$G$39=0," ",'Health Facility 20'!$G$39)</f>
        <v xml:space="preserve"> </v>
      </c>
      <c r="AG61" s="128" t="str">
        <f>IF('Health Facility 20'!$G$40=0,"-",'Health Facility 20'!$G$40)</f>
        <v>-</v>
      </c>
      <c r="AH61" s="128" t="str">
        <f>IF('Health Facility 20'!$H$39=0,"-",'Health Facility 20'!$H$39)</f>
        <v>-</v>
      </c>
      <c r="AI61" s="128" t="str">
        <f>IF('Health Facility 20'!$H$40=0,"-",'Health Facility 20'!$H$40)</f>
        <v>-</v>
      </c>
      <c r="AJ61" s="128" t="str">
        <f>IF('Health Facility 20'!$I$39=0,"-",'Health Facility 20'!$I$39)</f>
        <v>-</v>
      </c>
      <c r="AK61" s="128" t="str">
        <f>IF('Health Facility 20'!$I$40=0,"-",'Health Facility 20'!$I$40)</f>
        <v>-</v>
      </c>
      <c r="AL61" s="128" t="str">
        <f>IF('Health Facility 20'!$G$48=0,"-",'Health Facility 20'!$G$48)</f>
        <v>-</v>
      </c>
      <c r="AM61" s="128" t="str">
        <f>IF('Health Facility 20'!$G$49=0,"-",'Health Facility 20'!$G$49)</f>
        <v>-</v>
      </c>
      <c r="AN61" s="128" t="str">
        <f>IF('Health Facility 20'!$H$48=0,"-",'Health Facility 20'!$H$48)</f>
        <v>-</v>
      </c>
      <c r="AO61" s="128" t="str">
        <f>IF('Health Facility 20'!$H$49=0,"-",'Health Facility 20'!$H$49)</f>
        <v>-</v>
      </c>
      <c r="AP61" s="128" t="str">
        <f>IF('Health Facility 20'!$I$48=0,"-",'Health Facility 20'!$I$48)</f>
        <v>-</v>
      </c>
      <c r="AQ61" s="128" t="str">
        <f>IF('Health Facility 20'!$I$49=0,"-",'Health Facility 20'!$I$49)</f>
        <v>-</v>
      </c>
      <c r="AR61" s="128" t="str">
        <f>IF('Health Facility 20'!$G$57=0,"-",'Health Facility 20'!$G$57)</f>
        <v>-</v>
      </c>
      <c r="AS61" s="128" t="str">
        <f>IF('Health Facility 20'!$G$58=0,"-",'Health Facility 20'!$G$58)</f>
        <v>-</v>
      </c>
      <c r="AT61" s="128" t="str">
        <f>IF('Health Facility 20'!$H$57=0,"-",'Health Facility 20'!$H$57)</f>
        <v>-</v>
      </c>
      <c r="AU61" s="128" t="str">
        <f>IF('Health Facility 20'!$H$58=0,"-",'Health Facility 20'!$H$58)</f>
        <v>-</v>
      </c>
      <c r="AV61" s="128" t="str">
        <f>IF('Health Facility 20'!$I$57=0,"-",'Health Facility 20'!$I$57)</f>
        <v>-</v>
      </c>
      <c r="AW61" s="128" t="str">
        <f>IF('Health Facility 20'!$I$58=0,"-",'Health Facility 20'!$I$58)</f>
        <v>-</v>
      </c>
      <c r="AX61" s="128" t="str">
        <f>IF('Health Facility 20'!$G$66=0,"-",'Health Facility 20'!$G$66)</f>
        <v>-</v>
      </c>
      <c r="AY61" s="128" t="str">
        <f>IF('Health Facility 20'!$G$67=0,"-",'Health Facility 20'!$G$67)</f>
        <v>-</v>
      </c>
      <c r="AZ61" s="128" t="str">
        <f>IF('Health Facility 20'!$H$66=0,"-",'Health Facility 20'!$H$66)</f>
        <v>-</v>
      </c>
      <c r="BA61" s="128" t="str">
        <f>IF('Health Facility 20'!$H$67=0,"-",'Health Facility 20'!$H$67)</f>
        <v>-</v>
      </c>
      <c r="BB61" s="128" t="str">
        <f>IF('Health Facility 20'!$I$66=0,"-",'Health Facility 20'!$I$66)</f>
        <v>-</v>
      </c>
      <c r="BC61" s="128" t="str">
        <f>IF('Health Facility 20'!$I$67=0,"-",'Health Facility 20'!$I$67)</f>
        <v>-</v>
      </c>
      <c r="BD61" s="128" t="str">
        <f>IF('Health Facility 20'!$G$75=0,"-",'Health Facility 20'!$G$75)</f>
        <v>-</v>
      </c>
      <c r="BE61" s="128" t="str">
        <f>IF('Health Facility 20'!$G$76=0,"-",'Health Facility 20'!$G$76)</f>
        <v>-</v>
      </c>
      <c r="BF61" s="128" t="str">
        <f>IF('Health Facility 20'!$H$75=0,"-",'Health Facility 20'!$H$75)</f>
        <v>-</v>
      </c>
      <c r="BG61" s="128" t="str">
        <f>IF('Health Facility 20'!$H$76=0,"-",'Health Facility 20'!$H$76)</f>
        <v>-</v>
      </c>
      <c r="BH61" s="128" t="str">
        <f>IF('Health Facility 20'!$I$75=0,"-",'Health Facility 20'!$I$75)</f>
        <v>-</v>
      </c>
      <c r="BI61" s="128" t="str">
        <f>IF('Health Facility 20'!$I$76=0,"-",'Health Facility 20'!$I$76)</f>
        <v>-</v>
      </c>
      <c r="BJ61" s="128" t="str">
        <f>IF('Health Facility 20'!$AN$27=0,"-",'Health Facility 20'!$AN$27)</f>
        <v>-</v>
      </c>
      <c r="BK61" s="128" t="str">
        <f>IF('Health Facility 20'!$AO$27=0,"-",'Health Facility 20'!$AO$27)</f>
        <v>-</v>
      </c>
      <c r="BL61" s="128" t="str">
        <f>IF('Health Facility 20'!$AP$27=0,"-",'Health Facility 20'!$AP$27)</f>
        <v>-</v>
      </c>
      <c r="BM61" s="128" t="str">
        <f>IF('Health Facility 20'!$AQ$27=0,"-",'Health Facility 20'!$AQ$27)</f>
        <v>-</v>
      </c>
      <c r="BN61" s="128" t="str">
        <f>IF('Health Facility 20'!$J$107=0,"-",'Health Facility 20'!$J$107)</f>
        <v>-</v>
      </c>
      <c r="BO61" s="128" t="str">
        <f>IF('Health Facility 20'!$J$101=0,"-",'Health Facility 20'!$J$101)</f>
        <v>-</v>
      </c>
      <c r="BP61" s="128" t="str">
        <f>IF('Health Facility 20'!$J$102=0,"-",'Health Facility 20'!$J$102)</f>
        <v>-</v>
      </c>
      <c r="BQ61" s="128" t="str">
        <f>IF('Health Facility 20'!$J$103=0,"-",'Health Facility 20'!$J$103)</f>
        <v>-</v>
      </c>
    </row>
    <row r="62" spans="1:91" x14ac:dyDescent="0.3">
      <c r="A62">
        <v>21</v>
      </c>
      <c r="B62" t="str">
        <f>IF('Facility Information'!$D$34=0,"-",'Facility Information'!$D$34)</f>
        <v>-</v>
      </c>
      <c r="D62" s="107" t="str">
        <f>IF('Health Facility 21'!$J$37=0,"-",'Health Facility 21'!$J$37)</f>
        <v>-</v>
      </c>
      <c r="E62" s="87" t="str">
        <f>IF('Health Facility 21'!$J$38=0,"-",'Health Facility 21'!$J$38)</f>
        <v>-</v>
      </c>
      <c r="F62" s="87" t="str">
        <f>IF('Health Facility 21'!$J$46=0,"-",'Health Facility 21'!$J$46)</f>
        <v>-</v>
      </c>
      <c r="G62" s="87" t="str">
        <f>IF('Health Facility 21'!$J$47=0,"-",'Health Facility 21'!$J$47)</f>
        <v>-</v>
      </c>
      <c r="H62" s="87" t="str">
        <f>IF('Health Facility 21'!$J$55=0,"-",'Health Facility 21'!$J$55)</f>
        <v>-</v>
      </c>
      <c r="I62" s="87" t="str">
        <f>IF('Health Facility 21'!$J$56=0,"-",'Health Facility 21'!$J$56)</f>
        <v>-</v>
      </c>
      <c r="J62" s="87" t="str">
        <f>IF('Health Facility 21'!$J$64=0,"-",'Health Facility 21'!$J$64)</f>
        <v>-</v>
      </c>
      <c r="K62" s="87" t="str">
        <f>IF('Health Facility 21'!$J$65=0,"-",'Health Facility 21'!$J$65)</f>
        <v>-</v>
      </c>
      <c r="L62" s="87" t="str">
        <f>IF('Health Facility 21'!$J$73=0,"-",'Health Facility 21'!$J$73)</f>
        <v>-</v>
      </c>
      <c r="M62" s="87" t="str">
        <f>IF('Health Facility 21'!$J$74=0,"-",'Health Facility 21'!$J$74)</f>
        <v>-</v>
      </c>
      <c r="N62" s="107" t="str">
        <f>IF('Health Facility 21'!$J$84=0,"-",'Health Facility 21'!$J$84)</f>
        <v>-</v>
      </c>
      <c r="O62" s="53" t="str">
        <f>IF('Health Facility 21'!$J$89=0,"-",'Health Facility 21'!$J$89)</f>
        <v>-</v>
      </c>
      <c r="P62" s="53" t="str">
        <f>IF('Health Facility 21'!$J$95=0,"-",'Health Facility 21'!$J$95)</f>
        <v>-</v>
      </c>
      <c r="Q62" s="69"/>
      <c r="R62" s="54" t="str">
        <f>IF('Health Facility 21'!$J$112=0,"-",'Health Facility 21'!$J$112)</f>
        <v>-</v>
      </c>
      <c r="S62" s="25" t="str">
        <f>IF('Health Facility 21'!$J$113=0,"-",'Health Facility 21'!$J$113)</f>
        <v>-</v>
      </c>
      <c r="T62" s="25" t="str">
        <f>IF('Health Facility 21'!$J$114=0,"-",'Health Facility 21'!$J$114)</f>
        <v>-</v>
      </c>
      <c r="U62" s="25" t="str">
        <f>IF('Health Facility 21'!$J$115=0,"-",'Health Facility 21'!$J$115)</f>
        <v>-</v>
      </c>
      <c r="V62" s="25" t="str">
        <f>IF('Health Facility 21'!$J$116=0,"-",'Health Facility 21'!$J$116)</f>
        <v>-</v>
      </c>
      <c r="W62" s="25" t="str">
        <f>IF('Health Facility 21'!$J$117=0,"-",'Health Facility 21'!$J$117)</f>
        <v>-</v>
      </c>
      <c r="X62" s="25" t="str">
        <f>IF('Health Facility 21'!$J$118=0,"-",'Health Facility 21'!$J$118)</f>
        <v>-</v>
      </c>
      <c r="Y62" s="25" t="str">
        <f>IF('Health Facility 21'!$J$119=0,"-",'Health Facility 21'!$J$119)</f>
        <v>-</v>
      </c>
      <c r="Z62" s="25" t="str">
        <f>IF('Health Facility 21'!$J$120=0,"-",'Health Facility 21'!$J$120)</f>
        <v>-</v>
      </c>
      <c r="AA62" s="25" t="str">
        <f>IF('Health Facility 21'!$J$121=0,"-",'Health Facility 21'!$J$121)</f>
        <v>-</v>
      </c>
      <c r="AB62" s="25" t="str">
        <f>IF('Health Facility 21'!$J$122=0,"-",'Health Facility 21'!$J$122)</f>
        <v>-</v>
      </c>
      <c r="AC62" s="25" t="str">
        <f>IF('Health Facility 21'!$J$123=0,"-",'Health Facility 21'!$J$123)</f>
        <v>-</v>
      </c>
      <c r="AD62" s="109" t="e">
        <f t="shared" si="11"/>
        <v>#DIV/0!</v>
      </c>
      <c r="AF62" s="128" t="str">
        <f>IF('Health Facility 21'!$G$39=0," ",'Health Facility 21'!$G$39)</f>
        <v xml:space="preserve"> </v>
      </c>
      <c r="AG62" s="128" t="str">
        <f>IF('Health Facility 21'!$G$40=0,"-",'Health Facility 21'!$G$40)</f>
        <v>-</v>
      </c>
      <c r="AH62" s="128" t="str">
        <f>IF('Health Facility 21'!$H$39=0,"-",'Health Facility 21'!$H$39)</f>
        <v>-</v>
      </c>
      <c r="AI62" s="128" t="str">
        <f>IF('Health Facility 21'!$H$40=0,"-",'Health Facility 21'!$H$40)</f>
        <v>-</v>
      </c>
      <c r="AJ62" s="128" t="str">
        <f>IF('Health Facility 21'!$I$39=0,"-",'Health Facility 21'!$I$39)</f>
        <v>-</v>
      </c>
      <c r="AK62" s="128" t="str">
        <f>IF('Health Facility 21'!$I$40=0,"-",'Health Facility 21'!$I$40)</f>
        <v>-</v>
      </c>
      <c r="AL62" s="128" t="str">
        <f>IF('Health Facility 21'!$G$48=0,"-",'Health Facility 21'!$G$48)</f>
        <v>-</v>
      </c>
      <c r="AM62" s="128" t="str">
        <f>IF('Health Facility 21'!$G$49=0,"-",'Health Facility 21'!$G$49)</f>
        <v>-</v>
      </c>
      <c r="AN62" s="128" t="str">
        <f>IF('Health Facility 21'!$H$48=0,"-",'Health Facility 21'!$H$48)</f>
        <v>-</v>
      </c>
      <c r="AO62" s="128" t="str">
        <f>IF('Health Facility 21'!$H$49=0,"-",'Health Facility 21'!$H$49)</f>
        <v>-</v>
      </c>
      <c r="AP62" s="128" t="str">
        <f>IF('Health Facility 21'!$I$48=0,"-",'Health Facility 21'!$I$48)</f>
        <v>-</v>
      </c>
      <c r="AQ62" s="128" t="str">
        <f>IF('Health Facility 21'!$I$49=0,"-",'Health Facility 21'!$I$49)</f>
        <v>-</v>
      </c>
      <c r="AR62" s="128" t="str">
        <f>IF('Health Facility 21'!$G$57=0,"-",'Health Facility 21'!$G$57)</f>
        <v>-</v>
      </c>
      <c r="AS62" s="128" t="str">
        <f>IF('Health Facility 21'!$G$58=0,"-",'Health Facility 21'!$G$58)</f>
        <v>-</v>
      </c>
      <c r="AT62" s="128" t="str">
        <f>IF('Health Facility 21'!$H$57=0,"-",'Health Facility 21'!$H$57)</f>
        <v>-</v>
      </c>
      <c r="AU62" s="128" t="str">
        <f>IF('Health Facility 21'!$H$58=0,"-",'Health Facility 21'!$H$58)</f>
        <v>-</v>
      </c>
      <c r="AV62" s="128" t="str">
        <f>IF('Health Facility 21'!$I$57=0,"-",'Health Facility 21'!$I$57)</f>
        <v>-</v>
      </c>
      <c r="AW62" s="128" t="str">
        <f>IF('Health Facility 21'!$I$58=0,"-",'Health Facility 21'!$I$58)</f>
        <v>-</v>
      </c>
      <c r="AX62" s="128" t="str">
        <f>IF('Health Facility 21'!$G$66=0,"-",'Health Facility 21'!$G$66)</f>
        <v>-</v>
      </c>
      <c r="AY62" s="128" t="str">
        <f>IF('Health Facility 21'!$G$67=0,"-",'Health Facility 21'!$G$67)</f>
        <v>-</v>
      </c>
      <c r="AZ62" s="128" t="str">
        <f>IF('Health Facility 21'!$H$66=0,"-",'Health Facility 21'!$H$66)</f>
        <v>-</v>
      </c>
      <c r="BA62" s="128" t="str">
        <f>IF('Health Facility 21'!$H$67=0,"-",'Health Facility 21'!$H$67)</f>
        <v>-</v>
      </c>
      <c r="BB62" s="128" t="str">
        <f>IF('Health Facility 21'!$I$66=0,"-",'Health Facility 21'!$I$66)</f>
        <v>-</v>
      </c>
      <c r="BC62" s="128" t="str">
        <f>IF('Health Facility 21'!$I$67=0,"-",'Health Facility 21'!$I$67)</f>
        <v>-</v>
      </c>
      <c r="BD62" s="128" t="str">
        <f>IF('Health Facility 21'!$G$75=0,"-",'Health Facility 21'!$G$75)</f>
        <v>-</v>
      </c>
      <c r="BE62" s="128" t="str">
        <f>IF('Health Facility 21'!$G$76=0,"-",'Health Facility 21'!$G$76)</f>
        <v>-</v>
      </c>
      <c r="BF62" s="128" t="str">
        <f>IF('Health Facility 21'!$H$75=0,"-",'Health Facility 21'!$H$75)</f>
        <v>-</v>
      </c>
      <c r="BG62" s="128" t="str">
        <f>IF('Health Facility 21'!$H$76=0,"-",'Health Facility 21'!$H$76)</f>
        <v>-</v>
      </c>
      <c r="BH62" s="128" t="str">
        <f>IF('Health Facility 21'!$I$75=0,"-",'Health Facility 21'!$I$75)</f>
        <v>-</v>
      </c>
      <c r="BI62" s="128" t="str">
        <f>IF('Health Facility 21'!$I$76=0,"-",'Health Facility 21'!$I$76)</f>
        <v>-</v>
      </c>
      <c r="BJ62" s="128" t="str">
        <f>IF('Health Facility 21'!$AN$27=0,"-",'Health Facility 21'!$AN$27)</f>
        <v>-</v>
      </c>
      <c r="BK62" s="128" t="str">
        <f>IF('Health Facility 21'!$AO$27=0,"-",'Health Facility 21'!$AO$27)</f>
        <v>-</v>
      </c>
      <c r="BL62" s="128" t="str">
        <f>IF('Health Facility 21'!$AP$27=0,"-",'Health Facility 21'!$AP$27)</f>
        <v>-</v>
      </c>
      <c r="BM62" s="128" t="str">
        <f>IF('Health Facility 21'!$AQ$27=0,"-",'Health Facility 21'!$AQ$27)</f>
        <v>-</v>
      </c>
      <c r="BN62" s="128" t="str">
        <f>IF('Health Facility 21'!$J$107=0,"-",'Health Facility 21'!$J$107)</f>
        <v>-</v>
      </c>
      <c r="BO62" s="128" t="str">
        <f>IF('Health Facility 21'!$J$101=0,"-",'Health Facility 21'!$J$101)</f>
        <v>-</v>
      </c>
      <c r="BP62" s="128" t="str">
        <f>IF('Health Facility 21'!$J$102=0,"-",'Health Facility 21'!$J$102)</f>
        <v>-</v>
      </c>
      <c r="BQ62" s="128" t="str">
        <f>IF('Health Facility 21'!$J$103=0,"-",'Health Facility 21'!$J$103)</f>
        <v>-</v>
      </c>
    </row>
    <row r="63" spans="1:91" x14ac:dyDescent="0.3">
      <c r="A63">
        <v>22</v>
      </c>
      <c r="B63" t="str">
        <f>IF('Facility Information'!$D$35=0,"-",'Facility Information'!$D$35)</f>
        <v>-</v>
      </c>
      <c r="D63" s="107" t="str">
        <f>IF('Health Facility 22'!$J$37=0,"-",'Health Facility 22'!$J$37)</f>
        <v>-</v>
      </c>
      <c r="E63" s="87" t="str">
        <f>IF('Health Facility 22'!$J$38=0,"-",'Health Facility 22'!$J$38)</f>
        <v>-</v>
      </c>
      <c r="F63" s="87" t="str">
        <f>IF('Health Facility 22'!$J$46=0,"-",'Health Facility 22'!$J$46)</f>
        <v>-</v>
      </c>
      <c r="G63" s="87" t="str">
        <f>IF('Health Facility 22'!$J$47=0,"-",'Health Facility 22'!$J$47)</f>
        <v>-</v>
      </c>
      <c r="H63" s="87" t="str">
        <f>IF('Health Facility 22'!$J$55=0,"-",'Health Facility 22'!$J$55)</f>
        <v>-</v>
      </c>
      <c r="I63" s="87" t="str">
        <f>IF('Health Facility 22'!$J$56=0,"-",'Health Facility 22'!$J$56)</f>
        <v>-</v>
      </c>
      <c r="J63" s="87" t="str">
        <f>IF('Health Facility 22'!$J$64=0,"-",'Health Facility 22'!$J$64)</f>
        <v>-</v>
      </c>
      <c r="K63" s="87" t="str">
        <f>IF('Health Facility 22'!$J$65=0,"-",'Health Facility 22'!$J$65)</f>
        <v>-</v>
      </c>
      <c r="L63" s="87" t="str">
        <f>IF('Health Facility 22'!$J$73=0,"-",'Health Facility 22'!$J$73)</f>
        <v>-</v>
      </c>
      <c r="M63" s="87" t="str">
        <f>IF('Health Facility 22'!$J$74=0,"-",'Health Facility 22'!$J$74)</f>
        <v>-</v>
      </c>
      <c r="N63" s="107" t="str">
        <f>IF('Health Facility 22'!$J$84=0,"-",'Health Facility 22'!$J$84)</f>
        <v>-</v>
      </c>
      <c r="O63" s="53" t="str">
        <f>IF('Health Facility 22'!$J$89=0,"-",'Health Facility 22'!$J$89)</f>
        <v>-</v>
      </c>
      <c r="P63" s="53" t="str">
        <f>IF('Health Facility 22'!$J$95=0,"-",'Health Facility 22'!$J$95)</f>
        <v>-</v>
      </c>
      <c r="Q63" s="69"/>
      <c r="R63" s="54" t="str">
        <f>IF('Health Facility 22'!$J$112=0,"-",'Health Facility 22'!$J$112)</f>
        <v>-</v>
      </c>
      <c r="S63" s="25" t="str">
        <f>IF('Health Facility 22'!$J$113=0,"-",'Health Facility 22'!$J$113)</f>
        <v>-</v>
      </c>
      <c r="T63" s="25" t="str">
        <f>IF('Health Facility 22'!$J$114=0,"-",'Health Facility 22'!$J$114)</f>
        <v>-</v>
      </c>
      <c r="U63" s="25" t="str">
        <f>IF('Health Facility 22'!$J$115=0,"-",'Health Facility 22'!$J$115)</f>
        <v>-</v>
      </c>
      <c r="V63" s="25" t="str">
        <f>IF('Health Facility 22'!$J$116=0,"-",'Health Facility 22'!$J$116)</f>
        <v>-</v>
      </c>
      <c r="W63" s="25" t="str">
        <f>IF('Health Facility 22'!$J$117=0,"-",'Health Facility 22'!$J$117)</f>
        <v>-</v>
      </c>
      <c r="X63" s="25" t="str">
        <f>IF('Health Facility 22'!$J$118=0,"-",'Health Facility 22'!$J$118)</f>
        <v>-</v>
      </c>
      <c r="Y63" s="25" t="str">
        <f>IF('Health Facility 22'!$J$119=0,"-",'Health Facility 22'!$J$119)</f>
        <v>-</v>
      </c>
      <c r="Z63" s="25" t="str">
        <f>IF('Health Facility 22'!$J$120=0,"-",'Health Facility 22'!$J$120)</f>
        <v>-</v>
      </c>
      <c r="AA63" s="25" t="str">
        <f>IF('Health Facility 22'!$J$121=0,"-",'Health Facility 22'!$J$121)</f>
        <v>-</v>
      </c>
      <c r="AB63" s="25" t="str">
        <f>IF('Health Facility 22'!$J$122=0,"-",'Health Facility 22'!$J$122)</f>
        <v>-</v>
      </c>
      <c r="AC63" s="25" t="str">
        <f>IF('Health Facility 22'!$J$123=0,"-",'Health Facility 22'!$J$123)</f>
        <v>-</v>
      </c>
      <c r="AD63" s="109" t="e">
        <f t="shared" si="11"/>
        <v>#DIV/0!</v>
      </c>
      <c r="AF63" s="128" t="str">
        <f>IF('Health Facility 22'!$G$39=0," ",'Health Facility 22'!$G$39)</f>
        <v xml:space="preserve"> </v>
      </c>
      <c r="AG63" s="128" t="str">
        <f>IF('Health Facility 22'!$G$40=0,"-",'Health Facility 22'!$G$40)</f>
        <v>-</v>
      </c>
      <c r="AH63" s="128" t="str">
        <f>IF('Health Facility 22'!$H$39=0,"-",'Health Facility 22'!$H$39)</f>
        <v>-</v>
      </c>
      <c r="AI63" s="128" t="str">
        <f>IF('Health Facility 22'!$H$40=0,"-",'Health Facility 22'!$H$40)</f>
        <v>-</v>
      </c>
      <c r="AJ63" s="128" t="str">
        <f>IF('Health Facility 22'!$I$39=0,"-",'Health Facility 22'!$I$39)</f>
        <v>-</v>
      </c>
      <c r="AK63" s="128" t="str">
        <f>IF('Health Facility 22'!$I$40=0,"-",'Health Facility 22'!$I$40)</f>
        <v>-</v>
      </c>
      <c r="AL63" s="128" t="str">
        <f>IF('Health Facility 22'!$G$48=0,"-",'Health Facility 22'!$G$48)</f>
        <v>-</v>
      </c>
      <c r="AM63" s="128" t="str">
        <f>IF('Health Facility 22'!$G$49=0,"-",'Health Facility 22'!$G$49)</f>
        <v>-</v>
      </c>
      <c r="AN63" s="128" t="str">
        <f>IF('Health Facility 22'!$H$48=0,"-",'Health Facility 22'!$H$48)</f>
        <v>-</v>
      </c>
      <c r="AO63" s="128" t="str">
        <f>IF('Health Facility 22'!$H$49=0,"-",'Health Facility 22'!$H$49)</f>
        <v>-</v>
      </c>
      <c r="AP63" s="128" t="str">
        <f>IF('Health Facility 22'!$I$48=0,"-",'Health Facility 22'!$I$48)</f>
        <v>-</v>
      </c>
      <c r="AQ63" s="128" t="str">
        <f>IF('Health Facility 22'!$I$49=0,"-",'Health Facility 22'!$I$49)</f>
        <v>-</v>
      </c>
      <c r="AR63" s="128" t="str">
        <f>IF('Health Facility 22'!$G$57=0,"-",'Health Facility 22'!$G$57)</f>
        <v>-</v>
      </c>
      <c r="AS63" s="128" t="str">
        <f>IF('Health Facility 22'!$G$58=0,"-",'Health Facility 22'!$G$58)</f>
        <v>-</v>
      </c>
      <c r="AT63" s="128" t="str">
        <f>IF('Health Facility 22'!$H$57=0,"-",'Health Facility 22'!$H$57)</f>
        <v>-</v>
      </c>
      <c r="AU63" s="128" t="str">
        <f>IF('Health Facility 22'!$H$58=0,"-",'Health Facility 22'!$H$58)</f>
        <v>-</v>
      </c>
      <c r="AV63" s="128" t="str">
        <f>IF('Health Facility 22'!$I$57=0,"-",'Health Facility 22'!$I$57)</f>
        <v>-</v>
      </c>
      <c r="AW63" s="128" t="str">
        <f>IF('Health Facility 22'!$I$58=0,"-",'Health Facility 22'!$I$58)</f>
        <v>-</v>
      </c>
      <c r="AX63" s="128" t="str">
        <f>IF('Health Facility 22'!$G$66=0,"-",'Health Facility 22'!$G$66)</f>
        <v>-</v>
      </c>
      <c r="AY63" s="128" t="str">
        <f>IF('Health Facility 22'!$G$67=0,"-",'Health Facility 22'!$G$67)</f>
        <v>-</v>
      </c>
      <c r="AZ63" s="128" t="str">
        <f>IF('Health Facility 22'!$H$66=0,"-",'Health Facility 22'!$H$66)</f>
        <v>-</v>
      </c>
      <c r="BA63" s="128" t="str">
        <f>IF('Health Facility 22'!$H$67=0,"-",'Health Facility 22'!$H$67)</f>
        <v>-</v>
      </c>
      <c r="BB63" s="128" t="str">
        <f>IF('Health Facility 22'!$I$66=0,"-",'Health Facility 22'!$I$66)</f>
        <v>-</v>
      </c>
      <c r="BC63" s="128" t="str">
        <f>IF('Health Facility 22'!$I$67=0,"-",'Health Facility 22'!$I$67)</f>
        <v>-</v>
      </c>
      <c r="BD63" s="128" t="str">
        <f>IF('Health Facility 22'!$G$75=0,"-",'Health Facility 22'!$G$75)</f>
        <v>-</v>
      </c>
      <c r="BE63" s="128" t="str">
        <f>IF('Health Facility 22'!$G$76=0,"-",'Health Facility 22'!$G$76)</f>
        <v>-</v>
      </c>
      <c r="BF63" s="128" t="str">
        <f>IF('Health Facility 22'!$H$75=0,"-",'Health Facility 22'!$H$75)</f>
        <v>-</v>
      </c>
      <c r="BG63" s="128" t="str">
        <f>IF('Health Facility 22'!$H$76=0,"-",'Health Facility 22'!$H$76)</f>
        <v>-</v>
      </c>
      <c r="BH63" s="128" t="str">
        <f>IF('Health Facility 22'!$I$75=0,"-",'Health Facility 22'!$I$75)</f>
        <v>-</v>
      </c>
      <c r="BI63" s="128" t="str">
        <f>IF('Health Facility 22'!$I$76=0,"-",'Health Facility 22'!$I$76)</f>
        <v>-</v>
      </c>
      <c r="BJ63" s="128" t="str">
        <f>IF('Health Facility 22'!$AN$27=0,"-",'Health Facility 22'!$AN$27)</f>
        <v>-</v>
      </c>
      <c r="BK63" s="128" t="str">
        <f>IF('Health Facility 22'!$AO$27=0,"-",'Health Facility 22'!$AO$27)</f>
        <v>-</v>
      </c>
      <c r="BL63" s="128" t="str">
        <f>IF('Health Facility 22'!$AP$27=0,"-",'Health Facility 22'!$AP$27)</f>
        <v>-</v>
      </c>
      <c r="BM63" s="128" t="str">
        <f>IF('Health Facility 22'!$AQ$27=0,"-",'Health Facility 22'!$AQ$27)</f>
        <v>-</v>
      </c>
      <c r="BN63" s="128" t="str">
        <f>IF('Health Facility 22'!$J$107=0,"-",'Health Facility 22'!$J$107)</f>
        <v>-</v>
      </c>
      <c r="BO63" s="128" t="str">
        <f>IF('Health Facility 22'!$J$101=0,"-",'Health Facility 22'!$J$101)</f>
        <v>-</v>
      </c>
      <c r="BP63" s="128" t="str">
        <f>IF('Health Facility 22'!$J$102=0,"-",'Health Facility 22'!$J$102)</f>
        <v>-</v>
      </c>
      <c r="BQ63" s="128" t="str">
        <f>IF('Health Facility 22'!$J$103=0,"-",'Health Facility 22'!$J$103)</f>
        <v>-</v>
      </c>
    </row>
    <row r="64" spans="1:91" x14ac:dyDescent="0.3">
      <c r="A64">
        <v>23</v>
      </c>
      <c r="B64" t="str">
        <f>IF('Facility Information'!$D$36=0,"-",'Facility Information'!$D$36)</f>
        <v>-</v>
      </c>
      <c r="D64" s="107" t="str">
        <f>IF('Health Facility 23'!$J$37=0,"-",'Health Facility 23'!$J$37)</f>
        <v>-</v>
      </c>
      <c r="E64" s="87" t="str">
        <f>IF('Health Facility 23'!$J$38=0,"-",'Health Facility 23'!$J$38)</f>
        <v>-</v>
      </c>
      <c r="F64" s="87" t="str">
        <f>IF('Health Facility 23'!$J$46=0,"-",'Health Facility 23'!$J$46)</f>
        <v>-</v>
      </c>
      <c r="G64" s="87" t="str">
        <f>IF('Health Facility 23'!$J$47=0,"-",'Health Facility 23'!$J$47)</f>
        <v>-</v>
      </c>
      <c r="H64" s="87" t="str">
        <f>IF('Health Facility 23'!$J$55=0,"-",'Health Facility 23'!$J$55)</f>
        <v>-</v>
      </c>
      <c r="I64" s="87" t="str">
        <f>IF('Health Facility 23'!$J$56=0,"-",'Health Facility 23'!$J$56)</f>
        <v>-</v>
      </c>
      <c r="J64" s="87" t="str">
        <f>IF('Health Facility 23'!$J$64=0,"-",'Health Facility 23'!$J$64)</f>
        <v>-</v>
      </c>
      <c r="K64" s="87" t="str">
        <f>IF('Health Facility 23'!$J$65=0,"-",'Health Facility 23'!$J$65)</f>
        <v>-</v>
      </c>
      <c r="L64" s="87" t="str">
        <f>IF('Health Facility 23'!$J$73=0,"-",'Health Facility 23'!$J$73)</f>
        <v>-</v>
      </c>
      <c r="M64" s="87" t="str">
        <f>IF('Health Facility 23'!$J$74=0,"-",'Health Facility 23'!$J$74)</f>
        <v>-</v>
      </c>
      <c r="N64" s="107" t="str">
        <f>IF('Health Facility 23'!$J$84=0,"-",'Health Facility 23'!$J$84)</f>
        <v>-</v>
      </c>
      <c r="O64" s="53" t="str">
        <f>IF('Health Facility 23'!$J$89=0,"-",'Health Facility 23'!$J$89)</f>
        <v>-</v>
      </c>
      <c r="P64" s="53" t="str">
        <f>IF('Health Facility 23'!$J$95=0,"-",'Health Facility 23'!$J$95)</f>
        <v>-</v>
      </c>
      <c r="Q64" s="69"/>
      <c r="R64" s="54" t="str">
        <f>IF('Health Facility 23'!$J$112=0,"-",'Health Facility 23'!$J$112)</f>
        <v>-</v>
      </c>
      <c r="S64" s="25" t="str">
        <f>IF('Health Facility 23'!$J$113=0,"-",'Health Facility 23'!$J$113)</f>
        <v>-</v>
      </c>
      <c r="T64" s="25" t="str">
        <f>IF('Health Facility 23'!$J$114=0,"-",'Health Facility 23'!$J$114)</f>
        <v>-</v>
      </c>
      <c r="U64" s="25" t="str">
        <f>IF('Health Facility 23'!$J$115=0,"-",'Health Facility 23'!$J$115)</f>
        <v>-</v>
      </c>
      <c r="V64" s="25" t="str">
        <f>IF('Health Facility 23'!$J$116=0,"-",'Health Facility 23'!$J$116)</f>
        <v>-</v>
      </c>
      <c r="W64" s="25" t="str">
        <f>IF('Health Facility 23'!$J$117=0,"-",'Health Facility 23'!$J$117)</f>
        <v>-</v>
      </c>
      <c r="X64" s="25" t="str">
        <f>IF('Health Facility 23'!$J$118=0,"-",'Health Facility 23'!$J$118)</f>
        <v>-</v>
      </c>
      <c r="Y64" s="25" t="str">
        <f>IF('Health Facility 23'!$J$119=0,"-",'Health Facility 23'!$J$119)</f>
        <v>-</v>
      </c>
      <c r="Z64" s="25" t="str">
        <f>IF('Health Facility 23'!$J$120=0,"-",'Health Facility 23'!$J$120)</f>
        <v>-</v>
      </c>
      <c r="AA64" s="25" t="str">
        <f>IF('Health Facility 23'!$J$121=0,"-",'Health Facility 23'!$J$121)</f>
        <v>-</v>
      </c>
      <c r="AB64" s="25" t="str">
        <f>IF('Health Facility 23'!$J$122=0,"-",'Health Facility 23'!$J$122)</f>
        <v>-</v>
      </c>
      <c r="AC64" s="25" t="str">
        <f>IF('Health Facility 23'!$J$123=0,"-",'Health Facility 23'!$J$123)</f>
        <v>-</v>
      </c>
      <c r="AD64" s="109" t="e">
        <f t="shared" si="11"/>
        <v>#DIV/0!</v>
      </c>
      <c r="AF64" s="128" t="str">
        <f>IF('Health Facility 23'!$G$39=0," ",'Health Facility 23'!$G$39)</f>
        <v xml:space="preserve"> </v>
      </c>
      <c r="AG64" s="128" t="str">
        <f>IF('Health Facility 23'!$G$40=0,"-",'Health Facility 23'!$G$40)</f>
        <v>-</v>
      </c>
      <c r="AH64" s="128" t="str">
        <f>IF('Health Facility 23'!$H$39=0,"-",'Health Facility 23'!$H$39)</f>
        <v>-</v>
      </c>
      <c r="AI64" s="128" t="str">
        <f>IF('Health Facility 23'!$H$40=0,"-",'Health Facility 23'!$H$40)</f>
        <v>-</v>
      </c>
      <c r="AJ64" s="128" t="str">
        <f>IF('Health Facility 23'!$I$39=0,"-",'Health Facility 23'!$I$39)</f>
        <v>-</v>
      </c>
      <c r="AK64" s="128" t="str">
        <f>IF('Health Facility 23'!$I$40=0,"-",'Health Facility 23'!$I$40)</f>
        <v>-</v>
      </c>
      <c r="AL64" s="128" t="str">
        <f>IF('Health Facility 23'!$G$48=0,"-",'Health Facility 23'!$G$48)</f>
        <v>-</v>
      </c>
      <c r="AM64" s="128" t="str">
        <f>IF('Health Facility 23'!$G$49=0,"-",'Health Facility 23'!$G$49)</f>
        <v>-</v>
      </c>
      <c r="AN64" s="128" t="str">
        <f>IF('Health Facility 23'!$H$48=0,"-",'Health Facility 23'!$H$48)</f>
        <v>-</v>
      </c>
      <c r="AO64" s="128" t="str">
        <f>IF('Health Facility 23'!$H$49=0,"-",'Health Facility 23'!$H$49)</f>
        <v>-</v>
      </c>
      <c r="AP64" s="128" t="str">
        <f>IF('Health Facility 23'!$I$48=0,"-",'Health Facility 23'!$I$48)</f>
        <v>-</v>
      </c>
      <c r="AQ64" s="128" t="str">
        <f>IF('Health Facility 23'!$I$49=0,"-",'Health Facility 23'!$I$49)</f>
        <v>-</v>
      </c>
      <c r="AR64" s="128" t="str">
        <f>IF('Health Facility 23'!$G$57=0,"-",'Health Facility 23'!$G$57)</f>
        <v>-</v>
      </c>
      <c r="AS64" s="128" t="str">
        <f>IF('Health Facility 23'!$G$58=0,"-",'Health Facility 23'!$G$58)</f>
        <v>-</v>
      </c>
      <c r="AT64" s="128" t="str">
        <f>IF('Health Facility 23'!$H$57=0,"-",'Health Facility 23'!$H$57)</f>
        <v>-</v>
      </c>
      <c r="AU64" s="128" t="str">
        <f>IF('Health Facility 23'!$H$58=0,"-",'Health Facility 23'!$H$58)</f>
        <v>-</v>
      </c>
      <c r="AV64" s="128" t="str">
        <f>IF('Health Facility 23'!$I$57=0,"-",'Health Facility 23'!$I$57)</f>
        <v>-</v>
      </c>
      <c r="AW64" s="128" t="str">
        <f>IF('Health Facility 23'!$I$58=0,"-",'Health Facility 23'!$I$58)</f>
        <v>-</v>
      </c>
      <c r="AX64" s="128" t="str">
        <f>IF('Health Facility 23'!$G$66=0,"-",'Health Facility 23'!$G$66)</f>
        <v>-</v>
      </c>
      <c r="AY64" s="128" t="str">
        <f>IF('Health Facility 23'!$G$67=0,"-",'Health Facility 23'!$G$67)</f>
        <v>-</v>
      </c>
      <c r="AZ64" s="128" t="str">
        <f>IF('Health Facility 23'!$H$66=0,"-",'Health Facility 23'!$H$66)</f>
        <v>-</v>
      </c>
      <c r="BA64" s="128" t="str">
        <f>IF('Health Facility 23'!$H$67=0,"-",'Health Facility 23'!$H$67)</f>
        <v>-</v>
      </c>
      <c r="BB64" s="128" t="str">
        <f>IF('Health Facility 23'!$I$66=0,"-",'Health Facility 23'!$I$66)</f>
        <v>-</v>
      </c>
      <c r="BC64" s="128" t="str">
        <f>IF('Health Facility 23'!$I$67=0,"-",'Health Facility 23'!$I$67)</f>
        <v>-</v>
      </c>
      <c r="BD64" s="128" t="str">
        <f>IF('Health Facility 23'!$G$75=0,"-",'Health Facility 23'!$G$75)</f>
        <v>-</v>
      </c>
      <c r="BE64" s="128" t="str">
        <f>IF('Health Facility 23'!$G$76=0,"-",'Health Facility 23'!$G$76)</f>
        <v>-</v>
      </c>
      <c r="BF64" s="128" t="str">
        <f>IF('Health Facility 23'!$H$75=0,"-",'Health Facility 23'!$H$75)</f>
        <v>-</v>
      </c>
      <c r="BG64" s="128" t="str">
        <f>IF('Health Facility 23'!$H$76=0,"-",'Health Facility 23'!$H$76)</f>
        <v>-</v>
      </c>
      <c r="BH64" s="128" t="str">
        <f>IF('Health Facility 23'!$I$75=0,"-",'Health Facility 23'!$I$75)</f>
        <v>-</v>
      </c>
      <c r="BI64" s="128" t="str">
        <f>IF('Health Facility 23'!$I$76=0,"-",'Health Facility 23'!$I$76)</f>
        <v>-</v>
      </c>
      <c r="BJ64" s="128" t="str">
        <f>IF('Health Facility 23'!$AN$27=0,"-",'Health Facility 23'!$AN$27)</f>
        <v>-</v>
      </c>
      <c r="BK64" s="128" t="str">
        <f>IF('Health Facility 23'!$AO$27=0,"-",'Health Facility 23'!$AO$27)</f>
        <v>-</v>
      </c>
      <c r="BL64" s="128" t="str">
        <f>IF('Health Facility 23'!$AP$27=0,"-",'Health Facility 23'!$AP$27)</f>
        <v>-</v>
      </c>
      <c r="BM64" s="128" t="str">
        <f>IF('Health Facility 23'!$AQ$27=0,"-",'Health Facility 23'!$AQ$27)</f>
        <v>-</v>
      </c>
      <c r="BN64" s="128" t="str">
        <f>IF('Health Facility 23'!$J$107=0,"-",'Health Facility 23'!$J$107)</f>
        <v>-</v>
      </c>
      <c r="BO64" s="128" t="str">
        <f>IF('Health Facility 23'!$J$101=0,"-",'Health Facility 23'!$J$101)</f>
        <v>-</v>
      </c>
      <c r="BP64" s="128" t="str">
        <f>IF('Health Facility 23'!$J$102=0,"-",'Health Facility 23'!$J$102)</f>
        <v>-</v>
      </c>
      <c r="BQ64" s="128" t="str">
        <f>IF('Health Facility 23'!$J$103=0,"-",'Health Facility 23'!$J$103)</f>
        <v>-</v>
      </c>
    </row>
    <row r="65" spans="1:69" ht="15" thickBot="1" x14ac:dyDescent="0.35">
      <c r="A65">
        <v>24</v>
      </c>
      <c r="B65" t="str">
        <f>IF('Facility Information'!$D$37=0,"-",'Facility Information'!$D$37)</f>
        <v>-</v>
      </c>
      <c r="D65" s="108" t="str">
        <f>IF('Health Facility 24'!$J$37=0,"-",'Health Facility 24'!$J$37)</f>
        <v>-</v>
      </c>
      <c r="E65" s="88" t="str">
        <f>IF('Health Facility 24'!$J$38=0,"-",'Health Facility 24'!$J$38)</f>
        <v>-</v>
      </c>
      <c r="F65" s="88" t="str">
        <f>IF('Health Facility 24'!$J$46=0,"-",'Health Facility 24'!$J$46)</f>
        <v>-</v>
      </c>
      <c r="G65" s="88" t="str">
        <f>IF('Health Facility 24'!$J$47=0,"-",'Health Facility 24'!$J$47)</f>
        <v>-</v>
      </c>
      <c r="H65" s="88" t="str">
        <f>IF('Health Facility 24'!$J$55=0,"-",'Health Facility 24'!$J$55)</f>
        <v>-</v>
      </c>
      <c r="I65" s="88" t="str">
        <f>IF('Health Facility 24'!$J$56=0,"-",'Health Facility 24'!$J$56)</f>
        <v>-</v>
      </c>
      <c r="J65" s="88" t="str">
        <f>IF('Health Facility 24'!$J$64=0,"-",'Health Facility 24'!$J$64)</f>
        <v>-</v>
      </c>
      <c r="K65" s="88" t="str">
        <f>IF('Health Facility 24'!$J$65=0,"-",'Health Facility 24'!$J$65)</f>
        <v>-</v>
      </c>
      <c r="L65" s="88" t="str">
        <f>IF('Health Facility 24'!$J$73=0,"-",'Health Facility 24'!$J$73)</f>
        <v>-</v>
      </c>
      <c r="M65" s="88" t="str">
        <f>IF('Health Facility 24'!$J$74=0,"-",'Health Facility 24'!$J$74)</f>
        <v>-</v>
      </c>
      <c r="N65" s="108" t="str">
        <f>IF('Health Facility 24'!$J$84=0,"-",'Health Facility 24'!$J$84)</f>
        <v>-</v>
      </c>
      <c r="O65" s="58" t="str">
        <f>IF('Health Facility 24'!$J$89=0,"-",'Health Facility 24'!$J$89)</f>
        <v>-</v>
      </c>
      <c r="P65" s="58" t="str">
        <f>IF('Health Facility 24'!$J$95=0,"-",'Health Facility 24'!$J$95)</f>
        <v>-</v>
      </c>
      <c r="Q65" s="69"/>
      <c r="R65" s="70" t="str">
        <f>IF('Health Facility 24'!$J$112=0,"-",'Health Facility 24'!$J$112)</f>
        <v>-</v>
      </c>
      <c r="S65" s="71" t="str">
        <f>IF('Health Facility 24'!$J$113=0,"-",'Health Facility 24'!$J$113)</f>
        <v>-</v>
      </c>
      <c r="T65" s="71" t="str">
        <f>IF('Health Facility 24'!$J$114=0,"-",'Health Facility 24'!$J$114)</f>
        <v>-</v>
      </c>
      <c r="U65" s="71" t="str">
        <f>IF('Health Facility 24'!$J$115=0,"-",'Health Facility 24'!$J$115)</f>
        <v>-</v>
      </c>
      <c r="V65" s="71" t="str">
        <f>IF('Health Facility 24'!$J$116=0,"-",'Health Facility 24'!$J$116)</f>
        <v>-</v>
      </c>
      <c r="W65" s="71" t="str">
        <f>IF('Health Facility 24'!$J$117=0,"-",'Health Facility 24'!$J$117)</f>
        <v>-</v>
      </c>
      <c r="X65" s="71" t="str">
        <f>IF('Health Facility 24'!$J$118=0,"-",'Health Facility 24'!$J$118)</f>
        <v>-</v>
      </c>
      <c r="Y65" s="71" t="str">
        <f>IF('Health Facility 24'!$J$119=0,"-",'Health Facility 24'!$J$119)</f>
        <v>-</v>
      </c>
      <c r="Z65" s="71" t="str">
        <f>IF('Health Facility 24'!$J$120=0,"-",'Health Facility 24'!$J$120)</f>
        <v>-</v>
      </c>
      <c r="AA65" s="71" t="str">
        <f>IF('Health Facility 24'!$J$121=0,"-",'Health Facility 24'!$J$121)</f>
        <v>-</v>
      </c>
      <c r="AB65" s="71" t="str">
        <f>IF('Health Facility 24'!$J$122=0,"-",'Health Facility 24'!$J$122)</f>
        <v>-</v>
      </c>
      <c r="AC65" s="71" t="str">
        <f>IF('Health Facility 24'!$J$123=0,"-",'Health Facility 24'!$J$123)</f>
        <v>-</v>
      </c>
      <c r="AD65" s="110" t="e">
        <f t="shared" si="11"/>
        <v>#DIV/0!</v>
      </c>
      <c r="AF65" s="128" t="str">
        <f>IF('Health Facility 24'!$G$39=0," ",'Health Facility 24'!$G$39)</f>
        <v xml:space="preserve"> </v>
      </c>
      <c r="AG65" s="128" t="str">
        <f>IF('Health Facility 24'!$G$40=0,"-",'Health Facility 24'!$G$40)</f>
        <v>-</v>
      </c>
      <c r="AH65" s="128" t="str">
        <f>IF('Health Facility 24'!$H$39=0,"-",'Health Facility 24'!$H$39)</f>
        <v>-</v>
      </c>
      <c r="AI65" s="128" t="str">
        <f>IF('Health Facility 24'!$H$40=0,"-",'Health Facility 24'!$H$40)</f>
        <v>-</v>
      </c>
      <c r="AJ65" s="128" t="str">
        <f>IF('Health Facility 24'!$I$39=0,"-",'Health Facility 24'!$I$39)</f>
        <v>-</v>
      </c>
      <c r="AK65" s="128" t="str">
        <f>IF('Health Facility 24'!$I$40=0,"-",'Health Facility 24'!$I$40)</f>
        <v>-</v>
      </c>
      <c r="AL65" s="128" t="str">
        <f>IF('Health Facility 24'!$G$48=0,"-",'Health Facility 24'!$G$48)</f>
        <v>-</v>
      </c>
      <c r="AM65" s="128" t="str">
        <f>IF('Health Facility 24'!$G$49=0,"-",'Health Facility 24'!$G$49)</f>
        <v>-</v>
      </c>
      <c r="AN65" s="128" t="str">
        <f>IF('Health Facility 24'!$H$48=0,"-",'Health Facility 24'!$H$48)</f>
        <v>-</v>
      </c>
      <c r="AO65" s="128" t="str">
        <f>IF('Health Facility 24'!$H$49=0,"-",'Health Facility 24'!$H$49)</f>
        <v>-</v>
      </c>
      <c r="AP65" s="128" t="str">
        <f>IF('Health Facility 24'!$I$48=0,"-",'Health Facility 24'!$I$48)</f>
        <v>-</v>
      </c>
      <c r="AQ65" s="128" t="str">
        <f>IF('Health Facility 24'!$I$49=0,"-",'Health Facility 24'!$I$49)</f>
        <v>-</v>
      </c>
      <c r="AR65" s="128" t="str">
        <f>IF('Health Facility 24'!$G$57=0,"-",'Health Facility 24'!$G$57)</f>
        <v>-</v>
      </c>
      <c r="AS65" s="128" t="str">
        <f>IF('Health Facility 24'!$G$58=0,"-",'Health Facility 24'!$G$58)</f>
        <v>-</v>
      </c>
      <c r="AT65" s="128" t="str">
        <f>IF('Health Facility 24'!$H$57=0,"-",'Health Facility 24'!$H$57)</f>
        <v>-</v>
      </c>
      <c r="AU65" s="128" t="str">
        <f>IF('Health Facility 24'!$H$58=0,"-",'Health Facility 24'!$H$58)</f>
        <v>-</v>
      </c>
      <c r="AV65" s="128" t="str">
        <f>IF('Health Facility 24'!$I$57=0,"-",'Health Facility 24'!$I$57)</f>
        <v>-</v>
      </c>
      <c r="AW65" s="128" t="str">
        <f>IF('Health Facility 24'!$I$58=0,"-",'Health Facility 24'!$I$58)</f>
        <v>-</v>
      </c>
      <c r="AX65" s="128" t="str">
        <f>IF('Health Facility 24'!$G$66=0,"-",'Health Facility 24'!$G$66)</f>
        <v>-</v>
      </c>
      <c r="AY65" s="128" t="str">
        <f>IF('Health Facility 24'!$G$67=0,"-",'Health Facility 24'!$G$67)</f>
        <v>-</v>
      </c>
      <c r="AZ65" s="128" t="str">
        <f>IF('Health Facility 24'!$H$66=0,"-",'Health Facility 24'!$H$66)</f>
        <v>-</v>
      </c>
      <c r="BA65" s="128" t="str">
        <f>IF('Health Facility 24'!$H$67=0,"-",'Health Facility 24'!$H$67)</f>
        <v>-</v>
      </c>
      <c r="BB65" s="128" t="str">
        <f>IF('Health Facility 24'!$I$66=0,"-",'Health Facility 24'!$I$66)</f>
        <v>-</v>
      </c>
      <c r="BC65" s="128" t="str">
        <f>IF('Health Facility 24'!$I$67=0,"-",'Health Facility 24'!$I$67)</f>
        <v>-</v>
      </c>
      <c r="BD65" s="128" t="str">
        <f>IF('Health Facility 24'!$G$75=0,"-",'Health Facility 24'!$G$75)</f>
        <v>-</v>
      </c>
      <c r="BE65" s="128" t="str">
        <f>IF('Health Facility 24'!$G$76=0,"-",'Health Facility 24'!$G$76)</f>
        <v>-</v>
      </c>
      <c r="BF65" s="128" t="str">
        <f>IF('Health Facility 24'!$H$75=0,"-",'Health Facility 24'!$H$75)</f>
        <v>-</v>
      </c>
      <c r="BG65" s="128" t="str">
        <f>IF('Health Facility 24'!$H$76=0,"-",'Health Facility 24'!$H$76)</f>
        <v>-</v>
      </c>
      <c r="BH65" s="128" t="str">
        <f>IF('Health Facility 24'!$I$75=0,"-",'Health Facility 24'!$I$75)</f>
        <v>-</v>
      </c>
      <c r="BI65" s="128" t="str">
        <f>IF('Health Facility 24'!$I$76=0,"-",'Health Facility 24'!$I$76)</f>
        <v>-</v>
      </c>
      <c r="BJ65" s="314" t="str">
        <f>IF('Health Facility 24'!$AN$27=0,"-",'Health Facility 24'!$AN$27)</f>
        <v>-</v>
      </c>
      <c r="BK65" s="314" t="str">
        <f>IF('Health Facility 24'!$AO$27=0,"-",'Health Facility 24'!$AO$27)</f>
        <v>-</v>
      </c>
      <c r="BL65" s="314" t="str">
        <f>IF('Health Facility 24'!$AP$27=0,"-",'Health Facility 24'!$AP$27)</f>
        <v>-</v>
      </c>
      <c r="BM65" s="314" t="str">
        <f>IF('Health Facility 24'!$AQ$27=0,"-",'Health Facility 24'!$AQ$27)</f>
        <v>-</v>
      </c>
      <c r="BN65" s="314" t="str">
        <f>IF('Health Facility 24'!$J$107=0,"-",'Health Facility 24'!$J$107)</f>
        <v>-</v>
      </c>
      <c r="BO65" s="314" t="str">
        <f>IF('Health Facility 24'!$J$101=0,"-",'Health Facility 24'!$J$101)</f>
        <v>-</v>
      </c>
      <c r="BP65" s="314" t="str">
        <f>IF('Health Facility 24'!$J$102=0,"-",'Health Facility 24'!$J$102)</f>
        <v>-</v>
      </c>
      <c r="BQ65" s="314" t="str">
        <f>IF('Health Facility 24'!$J$103=0,"-",'Health Facility 24'!$J$103)</f>
        <v>-</v>
      </c>
    </row>
    <row r="66" spans="1:69" ht="15" thickTop="1" x14ac:dyDescent="0.3">
      <c r="B66" t="s">
        <v>762</v>
      </c>
      <c r="C66" s="321">
        <f>C68+Indicators!$V$13</f>
        <v>1.25</v>
      </c>
      <c r="D66" s="87" t="str">
        <f>IF(ISERROR(AVERAGEIF(D42:D65,"&lt;&gt;-")),"-",AVERAGEIF(D42:D65,"&lt;&gt;-"))</f>
        <v>-</v>
      </c>
      <c r="E66" s="87" t="str">
        <f t="shared" ref="E66:P66" si="17">IF(ISERROR(AVERAGEIF(E42:E65,"&lt;&gt;-")),"-",AVERAGEIF(E42:E65,"&lt;&gt;-"))</f>
        <v>-</v>
      </c>
      <c r="F66" s="87" t="str">
        <f t="shared" si="17"/>
        <v>-</v>
      </c>
      <c r="G66" s="87" t="str">
        <f t="shared" si="17"/>
        <v>-</v>
      </c>
      <c r="H66" s="87" t="str">
        <f t="shared" si="17"/>
        <v>-</v>
      </c>
      <c r="I66" s="87" t="str">
        <f t="shared" si="17"/>
        <v>-</v>
      </c>
      <c r="J66" s="87">
        <f t="shared" si="17"/>
        <v>0.91795838352718206</v>
      </c>
      <c r="K66" s="87">
        <f t="shared" si="17"/>
        <v>0.94152796911799985</v>
      </c>
      <c r="L66" s="87">
        <f t="shared" si="17"/>
        <v>0.94289587866851909</v>
      </c>
      <c r="M66" s="87">
        <f t="shared" si="17"/>
        <v>0.94626048555615339</v>
      </c>
      <c r="N66" s="87" t="str">
        <f t="shared" si="17"/>
        <v>-</v>
      </c>
      <c r="O66" s="87" t="str">
        <f t="shared" si="17"/>
        <v>-</v>
      </c>
      <c r="P66" s="87" t="str">
        <f t="shared" si="17"/>
        <v>-</v>
      </c>
      <c r="Q66" s="72" t="s">
        <v>148</v>
      </c>
      <c r="R66" s="25">
        <f>COUNTIF(R42:R65,"Yes")</f>
        <v>0</v>
      </c>
      <c r="S66" s="25">
        <f t="shared" ref="S66:AC66" si="18">COUNTIF(S42:S65,"Yes")</f>
        <v>0</v>
      </c>
      <c r="T66" s="25">
        <f t="shared" si="18"/>
        <v>0</v>
      </c>
      <c r="U66" s="25">
        <f t="shared" si="18"/>
        <v>0</v>
      </c>
      <c r="V66" s="25">
        <f t="shared" si="18"/>
        <v>0</v>
      </c>
      <c r="W66" s="25">
        <f t="shared" si="18"/>
        <v>0</v>
      </c>
      <c r="X66" s="25">
        <f t="shared" si="18"/>
        <v>0</v>
      </c>
      <c r="Y66" s="25">
        <f t="shared" si="18"/>
        <v>0</v>
      </c>
      <c r="Z66" s="25">
        <f t="shared" si="18"/>
        <v>0</v>
      </c>
      <c r="AA66" s="25">
        <f t="shared" si="18"/>
        <v>0</v>
      </c>
      <c r="AB66" s="25">
        <f t="shared" si="18"/>
        <v>0</v>
      </c>
      <c r="AC66" s="25">
        <f t="shared" si="18"/>
        <v>0</v>
      </c>
      <c r="AD66" s="25">
        <f>COUNTIF(R66:AC66,"Yes")/(COUNTIF(R66:AC66,"Yes")+COUNTIF(R66:AC66,"No")+COUNTIF(R66:AC66,"=0"))</f>
        <v>0</v>
      </c>
      <c r="AF66" s="25" t="e">
        <f>IF(SEARCH("A",AF42)&gt;0,1,0)+IF(SEARCH("A",AF43)&gt;0,1,0)+IF(SEARCH("A",AF44)&gt;0,1,0)+IF(SEARCH("A",AF45)&gt;0,1,0)+IF(SEARCH("A",AF46)&gt;0,1,0)+IF(SEARCH("A",AF47)&gt;0,1,0)+IF(SEARCH("A",AF48)&gt;0,1,0)+IF(SEARCH("A",AF49)&gt;0,1,0)+IF(SEARCH("A",AF50)&gt;0,1,0)+IF(SEARCH("A",AF51)&gt;0,1,0)+IF(SEARCH("A",AF52)&gt;0,1,0)+IF(SEARCH("A",AF53)&gt;0,1,0)+IF(SEARCH("A",AF54)&gt;0,1,0)+IF(SEARCH("A",AF55)&gt;0,1,0)+IF(SEARCH("A",AF56)&gt;0,1,0)+IF(SEARCH("A",AF57)&gt;0,1,0)+IF(SEARCH("A",AF58)&gt;0,1,0)+IF(SEARCH("A",AF59)&gt;0,1,0)+IF(SEARCH("A",AF60)&gt;0,1,0)+IF(SEARCH("A",AF61)&gt;0,1,0)+IF(SEARCH("A",AF62)&gt;0,1,0)+IF(SEARCH("A",AF63)&gt;0,1,0)+IF(SEARCH("A",AF64)&gt;0,1,0)+IF(SEARCH("A",AF65)&gt;0,1,0)</f>
        <v>#VALUE!</v>
      </c>
      <c r="BI66" t="s">
        <v>742</v>
      </c>
      <c r="BJ66" s="315">
        <f>SUM(BJ42:BJ65)</f>
        <v>0</v>
      </c>
      <c r="BK66" s="315">
        <f>SUM(BK42:BK65)</f>
        <v>0</v>
      </c>
      <c r="BL66" s="315">
        <f>SUM(BL42:BL65)</f>
        <v>0</v>
      </c>
      <c r="BM66" s="315">
        <f>SUM(BM42:BM65)</f>
        <v>0</v>
      </c>
      <c r="BN66" s="316" t="str">
        <f>IF(ISERROR(BM66/AVERAGE(BJ66:BL66)),"-",BM66/AVERAGE(BJ66:BL66))</f>
        <v>-</v>
      </c>
      <c r="BO66" s="315">
        <f>SUM(BO42:BO65)</f>
        <v>0</v>
      </c>
      <c r="BP66" s="315">
        <f>SUM(BP42:BP65)</f>
        <v>0</v>
      </c>
      <c r="BQ66" s="315" t="e">
        <f>BO66/BP66</f>
        <v>#DIV/0!</v>
      </c>
    </row>
    <row r="67" spans="1:69" x14ac:dyDescent="0.3">
      <c r="B67" t="s">
        <v>763</v>
      </c>
      <c r="C67" s="321">
        <f>C68-Indicators!$V$13</f>
        <v>0.75</v>
      </c>
      <c r="Q67" s="73" t="s">
        <v>149</v>
      </c>
      <c r="R67" s="25">
        <f>COUNTIF(R42:R65,"No")</f>
        <v>0</v>
      </c>
      <c r="S67" s="25">
        <f t="shared" ref="S67:AC67" si="19">COUNTIF(S42:S65,"No")</f>
        <v>0</v>
      </c>
      <c r="T67" s="25">
        <f t="shared" si="19"/>
        <v>0</v>
      </c>
      <c r="U67" s="25">
        <f t="shared" si="19"/>
        <v>0</v>
      </c>
      <c r="V67" s="25">
        <f t="shared" si="19"/>
        <v>0</v>
      </c>
      <c r="W67" s="25">
        <f t="shared" si="19"/>
        <v>0</v>
      </c>
      <c r="X67" s="25">
        <f t="shared" si="19"/>
        <v>0</v>
      </c>
      <c r="Y67" s="25">
        <f t="shared" si="19"/>
        <v>0</v>
      </c>
      <c r="Z67" s="25">
        <f t="shared" si="19"/>
        <v>0</v>
      </c>
      <c r="AA67" s="25">
        <f t="shared" si="19"/>
        <v>0</v>
      </c>
      <c r="AB67" s="25">
        <f t="shared" si="19"/>
        <v>0</v>
      </c>
      <c r="AC67" s="25">
        <f t="shared" si="19"/>
        <v>0</v>
      </c>
      <c r="AD67" s="25">
        <f>COUNTIF(R67:AC67,"Yes")/(COUNTIF(R67:AC67,"Yes")+COUNTIF(R67:AC67,"No")+COUNTIF(R67:AC67,"=0"))</f>
        <v>0</v>
      </c>
    </row>
    <row r="68" spans="1:69" ht="15" thickBot="1" x14ac:dyDescent="0.35">
      <c r="B68" t="s">
        <v>726</v>
      </c>
      <c r="C68" s="112">
        <v>1</v>
      </c>
      <c r="Q68" s="73" t="s">
        <v>150</v>
      </c>
      <c r="R68" s="25">
        <f>COUNTIF(R42:R65,"=0")</f>
        <v>0</v>
      </c>
      <c r="S68" s="25">
        <f t="shared" ref="S68:AC68" si="20">COUNTIF(S42:S65,"=0")</f>
        <v>0</v>
      </c>
      <c r="T68" s="25">
        <f t="shared" si="20"/>
        <v>0</v>
      </c>
      <c r="U68" s="25">
        <f t="shared" si="20"/>
        <v>0</v>
      </c>
      <c r="V68" s="25">
        <f t="shared" si="20"/>
        <v>0</v>
      </c>
      <c r="W68" s="25">
        <f t="shared" si="20"/>
        <v>0</v>
      </c>
      <c r="X68" s="25">
        <f t="shared" si="20"/>
        <v>0</v>
      </c>
      <c r="Y68" s="25">
        <f t="shared" si="20"/>
        <v>0</v>
      </c>
      <c r="Z68" s="25">
        <f t="shared" si="20"/>
        <v>0</v>
      </c>
      <c r="AA68" s="25">
        <f t="shared" si="20"/>
        <v>0</v>
      </c>
      <c r="AB68" s="25">
        <f t="shared" si="20"/>
        <v>0</v>
      </c>
      <c r="AC68" s="25">
        <f t="shared" si="20"/>
        <v>0</v>
      </c>
      <c r="BP68" t="s">
        <v>725</v>
      </c>
      <c r="BQ68" s="112">
        <v>1</v>
      </c>
    </row>
    <row r="69" spans="1:69" ht="62.55" customHeight="1" x14ac:dyDescent="0.3">
      <c r="C69" s="737" t="s">
        <v>138</v>
      </c>
      <c r="D69" s="745" t="str">
        <f>D39&amp;":  "&amp;D40&amp;" 
(quality target: &gt;="&amp;TEXT(100%-Indicators!$V$13,"0%")&amp;", &lt;="&amp;TEXT(100%+Indicators!$V$13,"0%")&amp;")"</f>
        <v>1. Select type:  Select indicator 
(quality target: &gt;=75%, &lt;=125%)</v>
      </c>
      <c r="E69" s="745"/>
      <c r="F69" s="746" t="str">
        <f>F39&amp;":  "&amp;F40&amp;" 
(quality target: &gt;="&amp;TEXT(100%-Indicators!$V$16,"0%")&amp;", &lt;="&amp;TEXT(100%+Indicators!$V$16,"0%")&amp;")"</f>
        <v>2. Select type:  Select indicator 
(quality target: &gt;=90%, &lt;=110%)</v>
      </c>
      <c r="G69" s="747"/>
      <c r="H69" s="746" t="str">
        <f>H39&amp;":  "&amp;H40&amp;" 
(quality target: &gt;="&amp;TEXT(100%-Indicators!$V$19,"0%")&amp;", &lt;="&amp;TEXT(100%+Indicators!$V$19,"0%")&amp;")"</f>
        <v>3. Select type:  Select indicator 
(quality target: &gt;=85%, &lt;=115%)</v>
      </c>
      <c r="I69" s="747"/>
      <c r="J69" s="746" t="str">
        <f>J39&amp;":  "&amp;J40&amp;" 
(quality target: &gt;="&amp;TEXT(100%-Indicators!$V$22,"0%")&amp;", &lt;="&amp;TEXT(100%+Indicators!$V$22,"0%")&amp;")"</f>
        <v>4. Malaria_treatment:  4.1:  Number of children (&lt; 5) with confirmed malaria receiving ACT 
(quality target: &gt;=80%, &lt;=120%)</v>
      </c>
      <c r="K69" s="747"/>
      <c r="L69" s="746" t="str">
        <f>L39&amp;":  "&amp;L40&amp;" 
(quality target: &gt;="&amp;TEXT(100%-Indicators!$V$25,"0%")&amp;", &lt;="&amp;TEXT(100%+Indicators!$V$25,"0%")&amp;")"</f>
        <v>5. Malaria_commodity_availability:  5.1:  Stock out of ACTs for 7 consecutive days in the past month 
(quality target: &gt;=75%, &lt;=125%)</v>
      </c>
      <c r="M69" s="747"/>
      <c r="N69" s="734" t="str">
        <f>P39</f>
        <v>Cross Check C</v>
      </c>
      <c r="O69"/>
      <c r="Q69" s="89" t="s">
        <v>137</v>
      </c>
      <c r="R69" s="25">
        <f>SUM(R66:R68)</f>
        <v>0</v>
      </c>
      <c r="S69" s="25">
        <f t="shared" ref="S69:AC69" si="21">SUM(S66:S68)</f>
        <v>0</v>
      </c>
      <c r="T69" s="25">
        <f t="shared" si="21"/>
        <v>0</v>
      </c>
      <c r="U69" s="25">
        <f t="shared" si="21"/>
        <v>0</v>
      </c>
      <c r="V69" s="25">
        <f t="shared" si="21"/>
        <v>0</v>
      </c>
      <c r="W69" s="25">
        <f t="shared" si="21"/>
        <v>0</v>
      </c>
      <c r="X69" s="25">
        <f t="shared" si="21"/>
        <v>0</v>
      </c>
      <c r="Y69" s="25">
        <f t="shared" si="21"/>
        <v>0</v>
      </c>
      <c r="Z69" s="25">
        <f t="shared" si="21"/>
        <v>0</v>
      </c>
      <c r="AA69" s="25">
        <f t="shared" si="21"/>
        <v>0</v>
      </c>
      <c r="AB69" s="25">
        <f t="shared" si="21"/>
        <v>0</v>
      </c>
      <c r="AC69" s="25">
        <f t="shared" si="21"/>
        <v>0</v>
      </c>
      <c r="BP69" t="s">
        <v>740</v>
      </c>
      <c r="BQ69" s="112">
        <f>Indicators!$V$42</f>
        <v>0.2</v>
      </c>
    </row>
    <row r="70" spans="1:69" ht="29.1" customHeight="1" x14ac:dyDescent="0.3">
      <c r="C70" s="738"/>
      <c r="D70" s="64" t="str">
        <f t="shared" ref="D70:M70" si="22">D41</f>
        <v>VF Monthly Report</v>
      </c>
      <c r="E70" s="64" t="str">
        <f t="shared" si="22"/>
        <v>VF HMIS</v>
      </c>
      <c r="F70" s="64" t="str">
        <f t="shared" si="22"/>
        <v>VF Monthly Report</v>
      </c>
      <c r="G70" s="64" t="str">
        <f t="shared" si="22"/>
        <v>VF HMIS</v>
      </c>
      <c r="H70" s="64" t="str">
        <f t="shared" si="22"/>
        <v>VF Monthly Report</v>
      </c>
      <c r="I70" s="64" t="str">
        <f t="shared" si="22"/>
        <v>VF HMIS</v>
      </c>
      <c r="J70" s="64" t="str">
        <f t="shared" si="22"/>
        <v>VF Monthly Report</v>
      </c>
      <c r="K70" s="64" t="str">
        <f t="shared" si="22"/>
        <v>VF HMIS</v>
      </c>
      <c r="L70" s="64" t="str">
        <f t="shared" si="22"/>
        <v>VF Monthly Report</v>
      </c>
      <c r="M70" s="64" t="str">
        <f t="shared" si="22"/>
        <v>VF HMIS</v>
      </c>
      <c r="N70" s="735"/>
      <c r="O70" t="s">
        <v>732</v>
      </c>
      <c r="P70" t="s">
        <v>733</v>
      </c>
      <c r="Q70" s="89" t="s">
        <v>134</v>
      </c>
      <c r="R70" s="56" t="e">
        <f>R66/$R$69</f>
        <v>#DIV/0!</v>
      </c>
      <c r="S70" s="56" t="e">
        <f t="shared" ref="S70:AC70" si="23">S66/$R$69</f>
        <v>#DIV/0!</v>
      </c>
      <c r="T70" s="56" t="e">
        <f t="shared" si="23"/>
        <v>#DIV/0!</v>
      </c>
      <c r="U70" s="56" t="e">
        <f t="shared" si="23"/>
        <v>#DIV/0!</v>
      </c>
      <c r="V70" s="56" t="e">
        <f t="shared" si="23"/>
        <v>#DIV/0!</v>
      </c>
      <c r="W70" s="56" t="e">
        <f t="shared" si="23"/>
        <v>#DIV/0!</v>
      </c>
      <c r="X70" s="56" t="e">
        <f t="shared" si="23"/>
        <v>#DIV/0!</v>
      </c>
      <c r="Y70" s="56" t="e">
        <f t="shared" si="23"/>
        <v>#DIV/0!</v>
      </c>
      <c r="Z70" s="56" t="e">
        <f t="shared" si="23"/>
        <v>#DIV/0!</v>
      </c>
      <c r="AA70" s="56" t="e">
        <f t="shared" si="23"/>
        <v>#DIV/0!</v>
      </c>
      <c r="AB70" s="56" t="e">
        <f t="shared" si="23"/>
        <v>#DIV/0!</v>
      </c>
      <c r="AC70" s="56" t="e">
        <f t="shared" si="23"/>
        <v>#DIV/0!</v>
      </c>
      <c r="BP70" t="s">
        <v>760</v>
      </c>
      <c r="BQ70" s="112">
        <f>BQ68+BQ69</f>
        <v>1.2</v>
      </c>
    </row>
    <row r="71" spans="1:69" x14ac:dyDescent="0.3">
      <c r="C71" s="59" t="s">
        <v>139</v>
      </c>
      <c r="D71" s="60">
        <f t="shared" ref="D71:M71" si="24">COUNTIF(D$42:D$65,"&lt;=0.7")</f>
        <v>0</v>
      </c>
      <c r="E71" s="60">
        <f t="shared" si="24"/>
        <v>0</v>
      </c>
      <c r="F71" s="60">
        <f t="shared" si="24"/>
        <v>0</v>
      </c>
      <c r="G71" s="60">
        <f t="shared" si="24"/>
        <v>0</v>
      </c>
      <c r="H71" s="60">
        <f t="shared" si="24"/>
        <v>0</v>
      </c>
      <c r="I71" s="60">
        <f t="shared" si="24"/>
        <v>0</v>
      </c>
      <c r="J71" s="60">
        <f t="shared" si="24"/>
        <v>0</v>
      </c>
      <c r="K71" s="60">
        <f t="shared" si="24"/>
        <v>0</v>
      </c>
      <c r="L71" s="60">
        <f t="shared" si="24"/>
        <v>0</v>
      </c>
      <c r="M71" s="60">
        <f t="shared" si="24"/>
        <v>0</v>
      </c>
      <c r="N71" s="60">
        <f>COUNTIF($P$42:$P$65,"&lt;=0.7")</f>
        <v>0</v>
      </c>
      <c r="O71" s="318">
        <f>Indicators!$V$38</f>
        <v>0.1</v>
      </c>
      <c r="P71" s="318">
        <f>Indicators!$V$39</f>
        <v>0</v>
      </c>
      <c r="Q71" s="89" t="s">
        <v>135</v>
      </c>
      <c r="R71" s="56" t="e">
        <f>R67/$R$69</f>
        <v>#DIV/0!</v>
      </c>
      <c r="S71" s="56" t="e">
        <f t="shared" ref="S71:AC71" si="25">S67/$R$69</f>
        <v>#DIV/0!</v>
      </c>
      <c r="T71" s="56" t="e">
        <f t="shared" si="25"/>
        <v>#DIV/0!</v>
      </c>
      <c r="U71" s="56" t="e">
        <f t="shared" si="25"/>
        <v>#DIV/0!</v>
      </c>
      <c r="V71" s="56" t="e">
        <f t="shared" si="25"/>
        <v>#DIV/0!</v>
      </c>
      <c r="W71" s="56" t="e">
        <f t="shared" si="25"/>
        <v>#DIV/0!</v>
      </c>
      <c r="X71" s="56" t="e">
        <f t="shared" si="25"/>
        <v>#DIV/0!</v>
      </c>
      <c r="Y71" s="56" t="e">
        <f t="shared" si="25"/>
        <v>#DIV/0!</v>
      </c>
      <c r="Z71" s="56" t="e">
        <f t="shared" si="25"/>
        <v>#DIV/0!</v>
      </c>
      <c r="AA71" s="56" t="e">
        <f t="shared" si="25"/>
        <v>#DIV/0!</v>
      </c>
      <c r="AB71" s="56" t="e">
        <f t="shared" si="25"/>
        <v>#DIV/0!</v>
      </c>
      <c r="AC71" s="56" t="e">
        <f t="shared" si="25"/>
        <v>#DIV/0!</v>
      </c>
      <c r="BP71" t="s">
        <v>761</v>
      </c>
      <c r="BQ71" s="112">
        <f>BQ68-BQ69</f>
        <v>0.8</v>
      </c>
    </row>
    <row r="72" spans="1:69" x14ac:dyDescent="0.3">
      <c r="C72" s="59" t="s">
        <v>140</v>
      </c>
      <c r="D72" s="61">
        <f t="shared" ref="D72:M72" si="26">COUNTIF(D$42:D$65,"&lt;=0.8")-COUNTIF(D$42:D$65,"&lt;=0.7")</f>
        <v>0</v>
      </c>
      <c r="E72" s="61">
        <f t="shared" si="26"/>
        <v>0</v>
      </c>
      <c r="F72" s="61">
        <f t="shared" si="26"/>
        <v>0</v>
      </c>
      <c r="G72" s="61">
        <f t="shared" si="26"/>
        <v>0</v>
      </c>
      <c r="H72" s="61">
        <f t="shared" si="26"/>
        <v>0</v>
      </c>
      <c r="I72" s="61">
        <f t="shared" si="26"/>
        <v>0</v>
      </c>
      <c r="J72" s="61">
        <f t="shared" si="26"/>
        <v>0</v>
      </c>
      <c r="K72" s="61">
        <f t="shared" si="26"/>
        <v>0</v>
      </c>
      <c r="L72" s="61">
        <f t="shared" si="26"/>
        <v>0</v>
      </c>
      <c r="M72" s="61">
        <f t="shared" si="26"/>
        <v>0</v>
      </c>
      <c r="N72" s="61">
        <f>COUNTIF($P$42:$P$65,"&lt;=0.8")-COUNTIF($P$42:$P$65,"&lt;=0.7")</f>
        <v>0</v>
      </c>
      <c r="O72" s="318"/>
      <c r="P72" s="318"/>
      <c r="Q72" s="89" t="s">
        <v>136</v>
      </c>
      <c r="R72" s="56" t="e">
        <f>R68/$R$69</f>
        <v>#DIV/0!</v>
      </c>
      <c r="S72" s="56" t="e">
        <f t="shared" ref="S72:AD72" si="27">S68/$R$69</f>
        <v>#DIV/0!</v>
      </c>
      <c r="T72" s="56" t="e">
        <f t="shared" si="27"/>
        <v>#DIV/0!</v>
      </c>
      <c r="U72" s="56" t="e">
        <f t="shared" si="27"/>
        <v>#DIV/0!</v>
      </c>
      <c r="V72" s="56" t="e">
        <f t="shared" si="27"/>
        <v>#DIV/0!</v>
      </c>
      <c r="W72" s="56" t="e">
        <f t="shared" si="27"/>
        <v>#DIV/0!</v>
      </c>
      <c r="X72" s="56" t="e">
        <f t="shared" si="27"/>
        <v>#DIV/0!</v>
      </c>
      <c r="Y72" s="56" t="e">
        <f t="shared" si="27"/>
        <v>#DIV/0!</v>
      </c>
      <c r="Z72" s="56" t="e">
        <f t="shared" si="27"/>
        <v>#DIV/0!</v>
      </c>
      <c r="AA72" s="56" t="e">
        <f t="shared" si="27"/>
        <v>#DIV/0!</v>
      </c>
      <c r="AB72" s="56" t="e">
        <f t="shared" si="27"/>
        <v>#DIV/0!</v>
      </c>
      <c r="AC72" s="56" t="e">
        <f t="shared" si="27"/>
        <v>#DIV/0!</v>
      </c>
      <c r="AD72" s="56" t="e">
        <f t="shared" si="27"/>
        <v>#DIV/0!</v>
      </c>
    </row>
    <row r="73" spans="1:69" x14ac:dyDescent="0.3">
      <c r="C73" s="59" t="s">
        <v>141</v>
      </c>
      <c r="D73" s="61">
        <f t="shared" ref="D73:M73" si="28">COUNTIF(D$42:D$65,"&lt;=0.9")-COUNTIF(D$42:D$65,"&lt;=0.8")</f>
        <v>0</v>
      </c>
      <c r="E73" s="61">
        <f t="shared" si="28"/>
        <v>0</v>
      </c>
      <c r="F73" s="61">
        <f t="shared" si="28"/>
        <v>0</v>
      </c>
      <c r="G73" s="61">
        <f t="shared" si="28"/>
        <v>0</v>
      </c>
      <c r="H73" s="61">
        <f t="shared" si="28"/>
        <v>0</v>
      </c>
      <c r="I73" s="61">
        <f t="shared" si="28"/>
        <v>0</v>
      </c>
      <c r="J73" s="61">
        <f t="shared" si="28"/>
        <v>2</v>
      </c>
      <c r="K73" s="61">
        <f t="shared" si="28"/>
        <v>1</v>
      </c>
      <c r="L73" s="61">
        <f t="shared" si="28"/>
        <v>0</v>
      </c>
      <c r="M73" s="61">
        <f t="shared" si="28"/>
        <v>1</v>
      </c>
      <c r="N73" s="61">
        <f>COUNTIF($P$42:$P$65,"&lt;=0.9")-COUNTIF($P$42:$P$65,"&lt;=0.8")</f>
        <v>0</v>
      </c>
      <c r="O73" s="318"/>
      <c r="P73" s="318"/>
      <c r="AJ73" s="25"/>
      <c r="AK73" s="25"/>
      <c r="AL73" s="25"/>
      <c r="AM73" s="25"/>
      <c r="AN73" s="25"/>
    </row>
    <row r="74" spans="1:69" x14ac:dyDescent="0.3">
      <c r="C74" s="59" t="s">
        <v>142</v>
      </c>
      <c r="D74" s="61">
        <f t="shared" ref="D74:M74" si="29">COUNTIF(D$42:D$65,"&lt;=1.0")-COUNTIF(D$42:D$65,"&lt;=0.9")</f>
        <v>0</v>
      </c>
      <c r="E74" s="61">
        <f t="shared" si="29"/>
        <v>0</v>
      </c>
      <c r="F74" s="61">
        <f t="shared" si="29"/>
        <v>0</v>
      </c>
      <c r="G74" s="61">
        <f t="shared" si="29"/>
        <v>0</v>
      </c>
      <c r="H74" s="61">
        <f t="shared" si="29"/>
        <v>0</v>
      </c>
      <c r="I74" s="61">
        <f t="shared" si="29"/>
        <v>0</v>
      </c>
      <c r="J74" s="61">
        <f t="shared" si="29"/>
        <v>3</v>
      </c>
      <c r="K74" s="61">
        <f t="shared" si="29"/>
        <v>4</v>
      </c>
      <c r="L74" s="61">
        <f t="shared" si="29"/>
        <v>5</v>
      </c>
      <c r="M74" s="61">
        <f t="shared" si="29"/>
        <v>4</v>
      </c>
      <c r="N74" s="61">
        <f>COUNTIF($P$42:$P$65,"&lt;=1.0")-COUNTIF($P$42:$P$65,"&lt;=0.9")</f>
        <v>0</v>
      </c>
      <c r="O74" s="318"/>
      <c r="P74" s="318"/>
      <c r="AJ74" s="25"/>
      <c r="AK74" s="25"/>
      <c r="AL74" s="25"/>
      <c r="AM74" s="25"/>
      <c r="AN74" s="25"/>
    </row>
    <row r="75" spans="1:69" x14ac:dyDescent="0.3">
      <c r="C75" s="59" t="s">
        <v>143</v>
      </c>
      <c r="D75" s="61">
        <f t="shared" ref="D75:M75" si="30">COUNTIF(D$42:D$65,"&lt;=1.1")-COUNTIF(D$42:D$65,"&lt;=1.0")</f>
        <v>0</v>
      </c>
      <c r="E75" s="61">
        <f t="shared" si="30"/>
        <v>0</v>
      </c>
      <c r="F75" s="61">
        <f t="shared" si="30"/>
        <v>0</v>
      </c>
      <c r="G75" s="61">
        <f t="shared" si="30"/>
        <v>0</v>
      </c>
      <c r="H75" s="61">
        <f t="shared" si="30"/>
        <v>0</v>
      </c>
      <c r="I75" s="61">
        <f t="shared" si="30"/>
        <v>0</v>
      </c>
      <c r="J75" s="61">
        <f t="shared" si="30"/>
        <v>0</v>
      </c>
      <c r="K75" s="61">
        <f t="shared" si="30"/>
        <v>0</v>
      </c>
      <c r="L75" s="61">
        <f t="shared" si="30"/>
        <v>0</v>
      </c>
      <c r="M75" s="61">
        <f t="shared" si="30"/>
        <v>0</v>
      </c>
      <c r="N75" s="61">
        <f>COUNTIF($P$42:$P$65,"&lt;=1.1")-COUNTIF($P$42:$P$65,"&lt;=1.0")</f>
        <v>0</v>
      </c>
      <c r="O75" s="318"/>
      <c r="P75" s="318"/>
      <c r="AJ75" s="25"/>
      <c r="AK75" s="25"/>
      <c r="AL75" s="25"/>
      <c r="AM75" s="25"/>
      <c r="AN75" s="25"/>
    </row>
    <row r="76" spans="1:69" x14ac:dyDescent="0.3">
      <c r="C76" s="59" t="s">
        <v>144</v>
      </c>
      <c r="D76" s="61">
        <f t="shared" ref="D76:M76" si="31">COUNTIF(D$42:D$65,"&lt;=1.2")-COUNTIF(D$42:D$65,"&lt;=1.1")</f>
        <v>0</v>
      </c>
      <c r="E76" s="61">
        <f t="shared" si="31"/>
        <v>0</v>
      </c>
      <c r="F76" s="61">
        <f t="shared" si="31"/>
        <v>0</v>
      </c>
      <c r="G76" s="61">
        <f t="shared" si="31"/>
        <v>0</v>
      </c>
      <c r="H76" s="61">
        <f t="shared" si="31"/>
        <v>0</v>
      </c>
      <c r="I76" s="61">
        <f t="shared" si="31"/>
        <v>0</v>
      </c>
      <c r="J76" s="61">
        <f t="shared" si="31"/>
        <v>0</v>
      </c>
      <c r="K76" s="61">
        <f t="shared" si="31"/>
        <v>0</v>
      </c>
      <c r="L76" s="61">
        <f t="shared" si="31"/>
        <v>0</v>
      </c>
      <c r="M76" s="61">
        <f t="shared" si="31"/>
        <v>0</v>
      </c>
      <c r="N76" s="61">
        <f>COUNTIF($P$42:$P$65,"&lt;=1.2")-COUNTIF($P$42:$P$65,"&lt;=1.1")</f>
        <v>0</v>
      </c>
      <c r="O76" s="318"/>
      <c r="P76" s="318"/>
      <c r="AJ76" s="25"/>
      <c r="AK76" s="25"/>
      <c r="AL76" s="25"/>
      <c r="AM76" s="25"/>
      <c r="AN76" s="25"/>
    </row>
    <row r="77" spans="1:69" x14ac:dyDescent="0.3">
      <c r="C77" s="59" t="s">
        <v>145</v>
      </c>
      <c r="D77" s="61">
        <f t="shared" ref="D77:M77" si="32">COUNTIF(D$42:D$65,"&lt;=1.3")-COUNTIF(D$42:D$65,"&lt;=1.2")</f>
        <v>0</v>
      </c>
      <c r="E77" s="61">
        <f t="shared" si="32"/>
        <v>0</v>
      </c>
      <c r="F77" s="61">
        <f t="shared" si="32"/>
        <v>0</v>
      </c>
      <c r="G77" s="61">
        <f t="shared" si="32"/>
        <v>0</v>
      </c>
      <c r="H77" s="61">
        <f t="shared" si="32"/>
        <v>0</v>
      </c>
      <c r="I77" s="61">
        <f t="shared" si="32"/>
        <v>0</v>
      </c>
      <c r="J77" s="61">
        <f t="shared" si="32"/>
        <v>0</v>
      </c>
      <c r="K77" s="61">
        <f t="shared" si="32"/>
        <v>0</v>
      </c>
      <c r="L77" s="61">
        <f t="shared" si="32"/>
        <v>0</v>
      </c>
      <c r="M77" s="61">
        <f t="shared" si="32"/>
        <v>0</v>
      </c>
      <c r="N77" s="61">
        <f>COUNTIF($P$42:$P$65,"&lt;=1.3")-COUNTIF($P$42:$P$65,"&lt;=1.2")</f>
        <v>0</v>
      </c>
      <c r="O77" s="318"/>
      <c r="P77" s="318"/>
      <c r="AJ77" s="25"/>
      <c r="AK77" s="25"/>
      <c r="AL77" s="25"/>
      <c r="AM77" s="25"/>
      <c r="AN77" s="25"/>
    </row>
    <row r="78" spans="1:69" x14ac:dyDescent="0.3">
      <c r="C78" s="59" t="s">
        <v>146</v>
      </c>
      <c r="D78" s="61">
        <f t="shared" ref="D78:M78" si="33">COUNTIF(D$42:D$65,"&gt;1.3")</f>
        <v>0</v>
      </c>
      <c r="E78" s="61">
        <f t="shared" si="33"/>
        <v>0</v>
      </c>
      <c r="F78" s="61">
        <f t="shared" si="33"/>
        <v>0</v>
      </c>
      <c r="G78" s="61">
        <f t="shared" si="33"/>
        <v>0</v>
      </c>
      <c r="H78" s="61">
        <f t="shared" si="33"/>
        <v>0</v>
      </c>
      <c r="I78" s="61">
        <f t="shared" si="33"/>
        <v>0</v>
      </c>
      <c r="J78" s="61">
        <f t="shared" si="33"/>
        <v>0</v>
      </c>
      <c r="K78" s="61">
        <f t="shared" si="33"/>
        <v>0</v>
      </c>
      <c r="L78" s="61">
        <f t="shared" si="33"/>
        <v>0</v>
      </c>
      <c r="M78" s="61">
        <f t="shared" si="33"/>
        <v>0</v>
      </c>
      <c r="N78" s="61">
        <f>COUNTIF($P$42:$P$65,"&gt;1.3")</f>
        <v>0</v>
      </c>
      <c r="O78" s="318"/>
      <c r="P78" s="318"/>
      <c r="AJ78" s="25"/>
      <c r="AK78" s="25"/>
      <c r="AL78" s="25"/>
      <c r="AM78" s="25"/>
      <c r="AN78" s="25"/>
    </row>
    <row r="79" spans="1:69" ht="15" thickBot="1" x14ac:dyDescent="0.35">
      <c r="C79" s="62" t="s">
        <v>147</v>
      </c>
      <c r="D79" s="63">
        <f t="shared" ref="D79:N79" si="34">SUM(D71:D78)</f>
        <v>0</v>
      </c>
      <c r="E79" s="63">
        <f t="shared" si="34"/>
        <v>0</v>
      </c>
      <c r="F79" s="63">
        <f t="shared" si="34"/>
        <v>0</v>
      </c>
      <c r="G79" s="63">
        <f t="shared" si="34"/>
        <v>0</v>
      </c>
      <c r="H79" s="63">
        <f t="shared" si="34"/>
        <v>0</v>
      </c>
      <c r="I79" s="63">
        <f t="shared" si="34"/>
        <v>0</v>
      </c>
      <c r="J79" s="63">
        <f t="shared" si="34"/>
        <v>5</v>
      </c>
      <c r="K79" s="63">
        <f t="shared" si="34"/>
        <v>5</v>
      </c>
      <c r="L79" s="63">
        <f t="shared" si="34"/>
        <v>5</v>
      </c>
      <c r="M79" s="63">
        <f t="shared" si="34"/>
        <v>5</v>
      </c>
      <c r="N79" s="63">
        <f t="shared" si="34"/>
        <v>0</v>
      </c>
      <c r="AJ79" s="25"/>
    </row>
    <row r="80" spans="1:69" x14ac:dyDescent="0.3">
      <c r="C80" s="313" t="s">
        <v>720</v>
      </c>
      <c r="M80" s="25" t="s">
        <v>762</v>
      </c>
      <c r="N80" s="324">
        <f>100%+Indicators!$V$38</f>
        <v>1.1000000000000001</v>
      </c>
    </row>
    <row r="81" spans="2:14" x14ac:dyDescent="0.3">
      <c r="C81" s="313" t="s">
        <v>719</v>
      </c>
      <c r="M81" s="25" t="s">
        <v>763</v>
      </c>
      <c r="N81" s="324">
        <f>100%-Indicators!$V$38</f>
        <v>0.9</v>
      </c>
    </row>
    <row r="83" spans="2:14" ht="15" thickBot="1" x14ac:dyDescent="0.35">
      <c r="L83" s="89" t="str">
        <f>L84&amp;" A &amp; B"</f>
        <v>Cross Checks A &amp; B</v>
      </c>
    </row>
    <row r="84" spans="2:14" ht="40.799999999999997" x14ac:dyDescent="0.3">
      <c r="L84" s="114" t="s">
        <v>161</v>
      </c>
      <c r="M84" s="115" t="str">
        <f>N41</f>
        <v>A — Malaria case register : Laboratory register
 (quality target = 90%)</v>
      </c>
      <c r="N84" s="115" t="str">
        <f>O41</f>
        <v>B — Malaria case register : Pharmacy dispensation log 
(quality target = 90%)</v>
      </c>
    </row>
    <row r="85" spans="2:14" x14ac:dyDescent="0.3">
      <c r="C85" t="str">
        <f>"Overall VF for priority indicators ("&amp;F85&amp;" sites)"</f>
        <v>Overall VF for priority indicators (8 sites)</v>
      </c>
      <c r="E85" t="s">
        <v>159</v>
      </c>
      <c r="F85">
        <f>'Facility Information'!S31-1</f>
        <v>8</v>
      </c>
      <c r="L85" s="116" t="s">
        <v>162</v>
      </c>
      <c r="M85" s="60">
        <f>COUNTIF($N$42:$N$65,"&lt;=0.3")</f>
        <v>0</v>
      </c>
      <c r="N85" s="60">
        <f>COUNTIF($O$42:$O$65,"&lt;=0.3")</f>
        <v>0</v>
      </c>
    </row>
    <row r="86" spans="2:14" x14ac:dyDescent="0.3">
      <c r="D86" t="str">
        <f>D70</f>
        <v>VF Monthly Report</v>
      </c>
      <c r="E86" t="str">
        <f>E70</f>
        <v>VF HMIS</v>
      </c>
      <c r="F86" t="s">
        <v>740</v>
      </c>
      <c r="G86" t="s">
        <v>726</v>
      </c>
      <c r="L86" s="117" t="s">
        <v>163</v>
      </c>
      <c r="M86" s="61">
        <f>COUNTIF($N$42:$N$65,"&lt;=0.4")-COUNTIF($N$42:$N$65,"&lt;=0.3")</f>
        <v>0</v>
      </c>
      <c r="N86" s="61">
        <f>COUNTIF($O$42:$O$65,"&lt;=0.4")-COUNTIF($O$42:$O$65,"&lt;=0.3")</f>
        <v>0</v>
      </c>
    </row>
    <row r="87" spans="2:14" x14ac:dyDescent="0.3">
      <c r="B87">
        <v>0.1</v>
      </c>
      <c r="C87" t="str">
        <f>D40</f>
        <v>Select indicator</v>
      </c>
      <c r="D87" s="111" t="str">
        <f>D66</f>
        <v>-</v>
      </c>
      <c r="E87" s="111" t="str">
        <f>E66</f>
        <v>-</v>
      </c>
      <c r="F87" s="112">
        <f>Indicators!$V$13</f>
        <v>0.25</v>
      </c>
      <c r="G87" s="112">
        <v>1</v>
      </c>
      <c r="L87" s="118" t="s">
        <v>164</v>
      </c>
      <c r="M87" s="61">
        <f>COUNTIF($N$42:$N$65,"&lt;=0.5")-COUNTIF($N$42:$N$65,"&lt;=0.4")</f>
        <v>0</v>
      </c>
      <c r="N87" s="61">
        <f>COUNTIF($O$42:$O$65,"&lt;=0.5")-COUNTIF($O$42:$O$65,"&lt;=0.4")</f>
        <v>0</v>
      </c>
    </row>
    <row r="88" spans="2:14" x14ac:dyDescent="0.3">
      <c r="B88">
        <v>0.1</v>
      </c>
      <c r="C88" t="str">
        <f>F40</f>
        <v>Select indicator</v>
      </c>
      <c r="D88" s="111" t="str">
        <f>F66</f>
        <v>-</v>
      </c>
      <c r="E88" s="111" t="str">
        <f>G66</f>
        <v>-</v>
      </c>
      <c r="F88" s="112">
        <f>Indicators!$V$16</f>
        <v>0.1</v>
      </c>
      <c r="G88" s="112">
        <v>1</v>
      </c>
      <c r="L88" s="117" t="s">
        <v>165</v>
      </c>
      <c r="M88" s="61">
        <f>COUNTIF($N$42:$N$65,"&lt;=0.6")-COUNTIF($N$42:$N$65,"&lt;=0.5")</f>
        <v>0</v>
      </c>
      <c r="N88" s="61">
        <f>COUNTIF($O$42:$O$65,"&lt;=0.6")-COUNTIF($O$42:$O$65,"&lt;=0.5")</f>
        <v>0</v>
      </c>
    </row>
    <row r="89" spans="2:14" x14ac:dyDescent="0.3">
      <c r="C89" t="str">
        <f>H40</f>
        <v>Select indicator</v>
      </c>
      <c r="D89" s="111" t="str">
        <f>H66</f>
        <v>-</v>
      </c>
      <c r="E89" s="111" t="str">
        <f>I66</f>
        <v>-</v>
      </c>
      <c r="F89" s="112">
        <f>Indicators!$V$19</f>
        <v>0.15</v>
      </c>
      <c r="G89" s="112">
        <v>1</v>
      </c>
      <c r="L89" s="117" t="s">
        <v>166</v>
      </c>
      <c r="M89" s="61">
        <f>COUNTIF($N$42:$N$65,"&lt;=0.7")-COUNTIF($N$42:$N$65,"&lt;=0.6")</f>
        <v>0</v>
      </c>
      <c r="N89" s="61">
        <f>COUNTIF($O$42:$O$65,"&lt;=0.7")-COUNTIF($O$42:$O$65,"&lt;=0.6")</f>
        <v>0</v>
      </c>
    </row>
    <row r="90" spans="2:14" x14ac:dyDescent="0.3">
      <c r="C90" t="str">
        <f>J40</f>
        <v>4.1:  Number of children (&lt; 5) with confirmed malaria receiving ACT</v>
      </c>
      <c r="D90" s="111">
        <f>J66</f>
        <v>0.91795838352718206</v>
      </c>
      <c r="E90" s="111">
        <f>K66</f>
        <v>0.94152796911799985</v>
      </c>
      <c r="F90" s="112">
        <f>Indicators!$V$22</f>
        <v>0.2</v>
      </c>
      <c r="G90" s="112">
        <v>1</v>
      </c>
      <c r="L90" s="117" t="s">
        <v>140</v>
      </c>
      <c r="M90" s="61">
        <f>COUNTIF($N$42:$N$65,"&lt;=0.8")-COUNTIF($N$42:$N$65,"&lt;=0.7")</f>
        <v>0</v>
      </c>
      <c r="N90" s="61">
        <f>COUNTIF($O$42:$O$65,"&lt;=0.8")-COUNTIF($O$42:$O$65,"&lt;=0.7")</f>
        <v>0</v>
      </c>
    </row>
    <row r="91" spans="2:14" x14ac:dyDescent="0.3">
      <c r="C91" t="str">
        <f>L40</f>
        <v>5.1:  Stock out of ACTs for 7 consecutive days in the past month</v>
      </c>
      <c r="D91" s="111">
        <f>L66</f>
        <v>0.94289587866851909</v>
      </c>
      <c r="E91" s="111">
        <f>M66</f>
        <v>0.94626048555615339</v>
      </c>
      <c r="F91" s="112">
        <f>Indicators!$V$25</f>
        <v>0.25</v>
      </c>
      <c r="G91" s="112">
        <v>1</v>
      </c>
      <c r="L91" s="117" t="s">
        <v>141</v>
      </c>
      <c r="M91" s="61">
        <f>COUNTIF($N$42:$N$65,"&lt;=0.9")-COUNTIF($N$42:$N$65,"&lt;=0.8")</f>
        <v>0</v>
      </c>
      <c r="N91" s="61">
        <f>COUNTIF($O$42:$O$65,"&lt;=0.9")-COUNTIF($O$42:$O$65,"&lt;=0.8")</f>
        <v>0</v>
      </c>
    </row>
    <row r="92" spans="2:14" x14ac:dyDescent="0.3">
      <c r="D92" s="111"/>
      <c r="E92" s="111"/>
      <c r="L92" s="117" t="s">
        <v>142</v>
      </c>
      <c r="M92" s="61">
        <f>COUNTIF($N$42:$N$65,"&lt;=1.0")-COUNTIF($N$42:$N$65,"&lt;=0.9")</f>
        <v>0</v>
      </c>
      <c r="N92" s="61">
        <f>COUNTIF($O$42:$O$65,"&lt;=1.0")-COUNTIF($O$42:$O$65,"&lt;=0.9")</f>
        <v>0</v>
      </c>
    </row>
    <row r="93" spans="2:14" ht="15" thickBot="1" x14ac:dyDescent="0.35">
      <c r="D93" s="111"/>
      <c r="E93" s="111"/>
      <c r="L93" s="63"/>
      <c r="M93" s="119">
        <f>SUM(M85:M92)</f>
        <v>0</v>
      </c>
      <c r="N93" s="119">
        <f>SUM(N85:N92)</f>
        <v>0</v>
      </c>
    </row>
    <row r="94" spans="2:14" x14ac:dyDescent="0.3">
      <c r="D94" s="111"/>
      <c r="E94" s="111"/>
      <c r="L94" s="25" t="s">
        <v>725</v>
      </c>
      <c r="M94" s="325">
        <f>100%-Indicators!$V$31</f>
        <v>0.9</v>
      </c>
    </row>
    <row r="95" spans="2:14" x14ac:dyDescent="0.3">
      <c r="D95" s="111"/>
      <c r="E95" s="111"/>
    </row>
    <row r="96" spans="2:14" x14ac:dyDescent="0.3">
      <c r="D96" s="111"/>
      <c r="E96" s="111"/>
    </row>
    <row r="98" spans="3:5" x14ac:dyDescent="0.3">
      <c r="C98" t="str">
        <f>"Completeness  &amp; timeliness of data ("&amp;F85&amp;" sites)"</f>
        <v>Completeness  &amp; timeliness of data (8 sites)</v>
      </c>
      <c r="D98" t="s">
        <v>704</v>
      </c>
      <c r="E98" t="s">
        <v>726</v>
      </c>
    </row>
    <row r="99" spans="3:5" x14ac:dyDescent="0.3">
      <c r="C99" t="str">
        <f>C4</f>
        <v>Completeness of monthly report</v>
      </c>
      <c r="D99" s="112" t="str">
        <f>C29</f>
        <v>-</v>
      </c>
      <c r="E99" s="112">
        <f>100%-Indicators!$V$47</f>
        <v>0.9</v>
      </c>
    </row>
    <row r="100" spans="3:5" x14ac:dyDescent="0.3">
      <c r="C100" t="str">
        <f>D4</f>
        <v>Timeliness of monthly reports</v>
      </c>
      <c r="D100" s="112" t="str">
        <f>D29</f>
        <v>-</v>
      </c>
      <c r="E100" s="112">
        <f>100%-Indicators!$V$47</f>
        <v>0.9</v>
      </c>
    </row>
    <row r="101" spans="3:5" x14ac:dyDescent="0.3">
      <c r="C101" t="str">
        <f>$K$4</f>
        <v>% of source documents  with no missing data</v>
      </c>
      <c r="D101" s="112" t="str">
        <f>$K$29</f>
        <v>-</v>
      </c>
      <c r="E101" s="112">
        <f>100%-Indicators!$V$47</f>
        <v>0.9</v>
      </c>
    </row>
    <row r="102" spans="3:5" x14ac:dyDescent="0.3">
      <c r="E102" s="112"/>
    </row>
    <row r="103" spans="3:5" x14ac:dyDescent="0.3">
      <c r="E103" s="112"/>
    </row>
    <row r="106" spans="3:5" x14ac:dyDescent="0.3">
      <c r="C106" t="str">
        <f>"Data Element Completeness ("&amp;F85&amp;" sites)"</f>
        <v>Data Element Completeness (8 sites)</v>
      </c>
    </row>
    <row r="107" spans="3:5" x14ac:dyDescent="0.3">
      <c r="C107" t="str">
        <f>E4</f>
        <v>Unique ID</v>
      </c>
      <c r="D107" s="112" t="str">
        <f>E29</f>
        <v>-</v>
      </c>
    </row>
    <row r="108" spans="3:5" x14ac:dyDescent="0.3">
      <c r="C108" t="str">
        <f>F4</f>
        <v xml:space="preserve">Visit date </v>
      </c>
      <c r="D108" s="112" t="str">
        <f>F29</f>
        <v>-</v>
      </c>
    </row>
    <row r="109" spans="3:5" x14ac:dyDescent="0.3">
      <c r="C109" t="str">
        <f>G4</f>
        <v>Client name</v>
      </c>
      <c r="D109" s="112" t="str">
        <f>G29</f>
        <v>-</v>
      </c>
    </row>
    <row r="110" spans="3:5" x14ac:dyDescent="0.3">
      <c r="C110" t="str">
        <f>H4</f>
        <v>Age</v>
      </c>
      <c r="D110" s="112" t="str">
        <f>H29</f>
        <v>-</v>
      </c>
    </row>
    <row r="111" spans="3:5" x14ac:dyDescent="0.3">
      <c r="C111" t="str">
        <f>I4</f>
        <v>Diagnosis (any type)</v>
      </c>
      <c r="D111" s="112" t="str">
        <f>I29</f>
        <v>-</v>
      </c>
    </row>
    <row r="112" spans="3:5" x14ac:dyDescent="0.3">
      <c r="C112" t="str">
        <f>J4</f>
        <v>Treatment given</v>
      </c>
      <c r="D112" s="112" t="str">
        <f>J29</f>
        <v>-</v>
      </c>
    </row>
    <row r="113" spans="3:35" x14ac:dyDescent="0.3">
      <c r="C113" t="str">
        <f>$K$4</f>
        <v>% of source documents  with no missing data</v>
      </c>
      <c r="D113" s="112" t="str">
        <f>$K$29</f>
        <v>-</v>
      </c>
      <c r="AI113"/>
    </row>
    <row r="116" spans="3:35" ht="14.55" customHeight="1" x14ac:dyDescent="0.3"/>
    <row r="117" spans="3:35" ht="14.55" customHeight="1" x14ac:dyDescent="0.3"/>
    <row r="118" spans="3:35" x14ac:dyDescent="0.3">
      <c r="C118" t="str">
        <f>"Adequacy of source documents ("&amp;F85&amp;" sites)"</f>
        <v>Adequacy of source documents (8 sites)</v>
      </c>
      <c r="D118" t="str">
        <f>AH4</f>
        <v>Source Documents Available (across data sources)</v>
      </c>
      <c r="E118" t="str">
        <f>AI4</f>
        <v>Source Documents Up-to-date (across data sources)</v>
      </c>
      <c r="F118" t="str">
        <f>AJ4</f>
        <v>Source Documents are Standard Issue (across data sources)</v>
      </c>
      <c r="J118" s="25"/>
    </row>
    <row r="119" spans="3:35" ht="14.55" customHeight="1" x14ac:dyDescent="0.3">
      <c r="C119" t="s">
        <v>266</v>
      </c>
      <c r="D119" s="112">
        <f>M33</f>
        <v>0</v>
      </c>
      <c r="E119" s="112">
        <f>N33</f>
        <v>0</v>
      </c>
      <c r="F119" s="112">
        <f>O33</f>
        <v>0</v>
      </c>
    </row>
    <row r="120" spans="3:35" x14ac:dyDescent="0.3">
      <c r="C120" t="s">
        <v>51</v>
      </c>
      <c r="D120" s="112">
        <f>P33</f>
        <v>0</v>
      </c>
      <c r="E120" s="112">
        <f>Q33</f>
        <v>0</v>
      </c>
      <c r="F120" s="112">
        <f>R33</f>
        <v>0</v>
      </c>
    </row>
    <row r="121" spans="3:35" x14ac:dyDescent="0.3">
      <c r="C121" t="s">
        <v>52</v>
      </c>
      <c r="D121" s="112">
        <f>S33</f>
        <v>0</v>
      </c>
      <c r="E121" s="112">
        <f>T33</f>
        <v>0</v>
      </c>
      <c r="F121" s="112">
        <f>U33</f>
        <v>0</v>
      </c>
    </row>
    <row r="122" spans="3:35" x14ac:dyDescent="0.3">
      <c r="C122" t="s">
        <v>87</v>
      </c>
      <c r="D122" s="112">
        <f>V33</f>
        <v>0</v>
      </c>
      <c r="E122" s="112">
        <f>W33</f>
        <v>0</v>
      </c>
      <c r="F122" s="112">
        <f>X33</f>
        <v>0</v>
      </c>
    </row>
    <row r="123" spans="3:35" x14ac:dyDescent="0.3">
      <c r="C123" t="s">
        <v>267</v>
      </c>
      <c r="D123" s="112">
        <f>Y33</f>
        <v>0</v>
      </c>
      <c r="E123" s="112">
        <f>Z33</f>
        <v>0</v>
      </c>
      <c r="F123" s="112">
        <f>AA33</f>
        <v>0</v>
      </c>
    </row>
    <row r="124" spans="3:35" x14ac:dyDescent="0.3">
      <c r="C124" t="s">
        <v>268</v>
      </c>
      <c r="D124" s="112">
        <f>AB33</f>
        <v>0</v>
      </c>
      <c r="E124" s="112">
        <f>AC33</f>
        <v>0</v>
      </c>
      <c r="F124" s="112">
        <f>AD33</f>
        <v>0</v>
      </c>
    </row>
    <row r="125" spans="3:35" x14ac:dyDescent="0.3">
      <c r="C125" t="s">
        <v>269</v>
      </c>
      <c r="D125" s="112">
        <f>AE33</f>
        <v>0</v>
      </c>
      <c r="E125" s="112">
        <f>AF33</f>
        <v>0</v>
      </c>
      <c r="F125" s="112">
        <f>AG33</f>
        <v>0</v>
      </c>
    </row>
    <row r="128" spans="3:35" x14ac:dyDescent="0.3">
      <c r="C128" t="str">
        <f>"Adequacy of source documents across data sources ("&amp;F85&amp;" sites)"</f>
        <v>Adequacy of source documents across data sources (8 sites)</v>
      </c>
      <c r="D128" t="s">
        <v>704</v>
      </c>
      <c r="E128" t="s">
        <v>726</v>
      </c>
    </row>
    <row r="129" spans="1:10" x14ac:dyDescent="0.3">
      <c r="C129" s="122" t="s">
        <v>1</v>
      </c>
      <c r="D129" s="39" t="str">
        <f>AH29</f>
        <v>-</v>
      </c>
      <c r="E129" s="148">
        <f>100%-Indicators!$V$47</f>
        <v>0.9</v>
      </c>
    </row>
    <row r="130" spans="1:10" x14ac:dyDescent="0.3">
      <c r="C130" s="122" t="s">
        <v>2</v>
      </c>
      <c r="D130" s="39" t="str">
        <f>AI29</f>
        <v>-</v>
      </c>
      <c r="E130" s="148">
        <f>100%-Indicators!$V$47</f>
        <v>0.9</v>
      </c>
    </row>
    <row r="131" spans="1:10" x14ac:dyDescent="0.3">
      <c r="C131" s="122" t="s">
        <v>3</v>
      </c>
      <c r="D131" s="39" t="str">
        <f>AJ29</f>
        <v>-</v>
      </c>
      <c r="E131" s="148">
        <f>100%-Indicators!$V$47</f>
        <v>0.9</v>
      </c>
    </row>
    <row r="137" spans="1:10" ht="24.6" x14ac:dyDescent="0.3">
      <c r="C137" s="128" t="str">
        <f>'Health Facility 1'!$F$106</f>
        <v>-</v>
      </c>
      <c r="D137" s="128" t="str">
        <f>'Health Facility 1'!$G$106</f>
        <v>-</v>
      </c>
      <c r="E137" s="128" t="str">
        <f>'Health Facility 1'!$H$106</f>
        <v>-</v>
      </c>
      <c r="F137" s="128" t="str">
        <f>'Health Facility 1'!$I$106</f>
        <v>-</v>
      </c>
      <c r="G137" s="306" t="s">
        <v>716</v>
      </c>
      <c r="H137" s="306" t="s">
        <v>705</v>
      </c>
      <c r="I137" s="307" t="s">
        <v>714</v>
      </c>
      <c r="J137" s="307" t="s">
        <v>715</v>
      </c>
    </row>
    <row r="138" spans="1:10" x14ac:dyDescent="0.3">
      <c r="A138">
        <v>1</v>
      </c>
      <c r="B138" t="str">
        <f>IF('Facility Information'!$D$14=0,"-",'Facility Information'!$D$14)</f>
        <v>-</v>
      </c>
      <c r="C138" s="128" t="str">
        <f>IF('Health Facility 1'!$AN$27=0,"-",'Health Facility 1'!$AN$27)</f>
        <v>-</v>
      </c>
      <c r="D138" s="128" t="str">
        <f>IF('Health Facility 1'!$AO$27=0,"-",'Health Facility 1'!$AO$27)</f>
        <v>-</v>
      </c>
      <c r="E138" s="128" t="str">
        <f>IF('Health Facility 1'!$AP$27=0,"-",'Health Facility 1'!$AP$27)</f>
        <v>-</v>
      </c>
      <c r="F138" s="128" t="str">
        <f>IF('Health Facility 1'!$AQ$27=0,"-",'Health Facility 1'!$AQ$27)</f>
        <v>-</v>
      </c>
      <c r="G138" s="128" t="str">
        <f>IF('Health Facility 1'!$J$107=0,"-",'Health Facility 1'!$J$107)</f>
        <v>-</v>
      </c>
      <c r="H138" s="128" t="str">
        <f>IF('Health Facility 1'!$J$101=0,"-",'Health Facility 1'!$J$101)</f>
        <v>-</v>
      </c>
      <c r="I138" s="128" t="str">
        <f>IF('Health Facility 1'!$J$102=0,"-",'Health Facility 1'!$J$102)</f>
        <v>-</v>
      </c>
      <c r="J138" s="128" t="str">
        <f>IF('Health Facility 1'!$J$103=0,"-",'Health Facility 1'!$J$103)</f>
        <v>-</v>
      </c>
    </row>
    <row r="139" spans="1:10" x14ac:dyDescent="0.3">
      <c r="A139">
        <v>2</v>
      </c>
      <c r="B139" t="str">
        <f>IF('Facility Information'!$D$15=0,"-",'Facility Information'!$D$15)</f>
        <v>-</v>
      </c>
      <c r="C139" s="128" t="str">
        <f>IF('Health Facility 2'!$AN$27=0,"-",'Health Facility 2'!$AN$27)</f>
        <v>-</v>
      </c>
      <c r="D139" s="128" t="str">
        <f>IF('Health Facility 2'!$AO$27=0,"-",'Health Facility 2'!$AO$27)</f>
        <v>-</v>
      </c>
      <c r="E139" s="128" t="str">
        <f>IF('Health Facility 2'!$AP$27=0,"-",'Health Facility 2'!$AP$27)</f>
        <v>-</v>
      </c>
      <c r="F139" s="128" t="str">
        <f>IF('Health Facility 2'!$AQ$27=0,"-",'Health Facility 2'!$AQ$27)</f>
        <v>-</v>
      </c>
      <c r="G139" s="128" t="str">
        <f>IF('Health Facility 2'!$J$107=0,"-",'Health Facility 2'!$J$107)</f>
        <v>-</v>
      </c>
      <c r="H139" s="128" t="str">
        <f>IF('Health Facility 2'!$J$101=0,"-",'Health Facility 2'!$J$101)</f>
        <v>-</v>
      </c>
      <c r="I139" s="128" t="str">
        <f>IF('Health Facility 2'!$J$102=0,"-",'Health Facility 2'!$J$102)</f>
        <v>-</v>
      </c>
      <c r="J139" s="128" t="str">
        <f>IF('Health Facility 2'!$J$103=0,"-",'Health Facility 2'!$J$103)</f>
        <v>-</v>
      </c>
    </row>
    <row r="140" spans="1:10" x14ac:dyDescent="0.3">
      <c r="A140">
        <v>3</v>
      </c>
      <c r="B140" t="str">
        <f>IF('Facility Information'!$D$16=0,"-",'Facility Information'!$D$16)</f>
        <v>-</v>
      </c>
      <c r="C140" s="128" t="str">
        <f>IF('Health Facility 3'!$AN$27=0,"-",'Health Facility 3'!$AN$27)</f>
        <v>-</v>
      </c>
      <c r="D140" s="128" t="str">
        <f>IF('Health Facility 3'!$AO$27=0,"-",'Health Facility 3'!$AO$27)</f>
        <v>-</v>
      </c>
      <c r="E140" s="128" t="str">
        <f>IF('Health Facility 3'!$AP$27=0,"-",'Health Facility 3'!$AP$27)</f>
        <v>-</v>
      </c>
      <c r="F140" s="128" t="str">
        <f>IF('Health Facility 3'!$AQ$27=0,"-",'Health Facility 3'!$AQ$27)</f>
        <v>-</v>
      </c>
      <c r="G140" s="128" t="str">
        <f>IF('Health Facility 3'!$J$107=0,"-",'Health Facility 3'!$J$107)</f>
        <v>-</v>
      </c>
      <c r="H140" s="128" t="str">
        <f>IF('Health Facility 3'!$J$101=0,"-",'Health Facility 3'!$J$101)</f>
        <v>-</v>
      </c>
      <c r="I140" s="128" t="str">
        <f>IF('Health Facility 3'!$J$102=0,"-",'Health Facility 3'!$J$102)</f>
        <v>-</v>
      </c>
      <c r="J140" s="128" t="str">
        <f>IF('Health Facility 3'!$J$103=0,"-",'Health Facility 3'!$J$103)</f>
        <v>-</v>
      </c>
    </row>
    <row r="141" spans="1:10" x14ac:dyDescent="0.3">
      <c r="A141">
        <v>4</v>
      </c>
      <c r="B141" t="str">
        <f>IF('Facility Information'!$D$17=0,"-",'Facility Information'!$D$17)</f>
        <v>-</v>
      </c>
      <c r="C141" s="128" t="str">
        <f>IF('Health Facility 4'!$AN$27=0,"-",'Health Facility 4'!$AN$27)</f>
        <v>-</v>
      </c>
      <c r="D141" s="128" t="str">
        <f>IF('Health Facility 4'!$AO$27=0,"-",'Health Facility 4'!$AO$27)</f>
        <v>-</v>
      </c>
      <c r="E141" s="128" t="str">
        <f>IF('Health Facility 4'!$AP$27=0,"-",'Health Facility 4'!$AP$27)</f>
        <v>-</v>
      </c>
      <c r="F141" s="128" t="str">
        <f>IF('Health Facility 4'!$AQ$27=0,"-",'Health Facility 4'!$AQ$27)</f>
        <v>-</v>
      </c>
      <c r="G141" s="128" t="str">
        <f>IF('Health Facility 4'!$J$107=0,"-",'Health Facility 4'!$J$107)</f>
        <v>-</v>
      </c>
      <c r="H141" s="128" t="str">
        <f>IF('Health Facility 4'!$J$101=0,"-",'Health Facility 4'!$J$101)</f>
        <v>-</v>
      </c>
      <c r="I141" s="128" t="str">
        <f>IF('Health Facility 4'!$J$102=0,"-",'Health Facility 4'!$J$102)</f>
        <v>-</v>
      </c>
      <c r="J141" s="128" t="str">
        <f>IF('Health Facility 4'!$J$103=0,"-",'Health Facility 4'!$J$103)</f>
        <v>-</v>
      </c>
    </row>
    <row r="142" spans="1:10" x14ac:dyDescent="0.3">
      <c r="A142">
        <v>5</v>
      </c>
      <c r="B142" t="str">
        <f>IF('Facility Information'!$D$18=0,"-",'Facility Information'!$D$18)</f>
        <v>-</v>
      </c>
      <c r="C142" s="128" t="str">
        <f>IF('Health Facility 5'!$AN$27=0,"-",'Health Facility 5'!$AN$27)</f>
        <v>-</v>
      </c>
      <c r="D142" s="128" t="str">
        <f>IF('Health Facility 5'!$AO$27=0,"-",'Health Facility 5'!$AO$27)</f>
        <v>-</v>
      </c>
      <c r="E142" s="128" t="str">
        <f>IF('Health Facility 5'!$AP$27=0,"-",'Health Facility 5'!$AP$27)</f>
        <v>-</v>
      </c>
      <c r="F142" s="128" t="str">
        <f>IF('Health Facility 5'!$AQ$27=0,"-",'Health Facility 5'!$AQ$27)</f>
        <v>-</v>
      </c>
      <c r="G142" s="128" t="str">
        <f>IF('Health Facility 5'!$J$107=0,"-",'Health Facility 5'!$J$107)</f>
        <v>-</v>
      </c>
      <c r="H142" s="128" t="str">
        <f>IF('Health Facility 5'!$J$101=0,"-",'Health Facility 5'!$J$101)</f>
        <v>-</v>
      </c>
      <c r="I142" s="128" t="str">
        <f>IF('Health Facility 5'!$J$102=0,"-",'Health Facility 5'!$J$102)</f>
        <v>-</v>
      </c>
      <c r="J142" s="128" t="str">
        <f>IF('Health Facility 5'!$J$103=0,"-",'Health Facility 5'!$J$103)</f>
        <v>-</v>
      </c>
    </row>
    <row r="143" spans="1:10" x14ac:dyDescent="0.3">
      <c r="A143">
        <v>6</v>
      </c>
      <c r="B143" t="str">
        <f>IF('Facility Information'!$D$19=0,"-",'Facility Information'!$D$19)</f>
        <v>-</v>
      </c>
      <c r="C143" s="128" t="str">
        <f>IF('Health Facility 6'!$AN$27=0,"-",'Health Facility 6'!$AN$27)</f>
        <v>-</v>
      </c>
      <c r="D143" s="128" t="str">
        <f>IF('Health Facility 6'!$AO$27=0,"-",'Health Facility 6'!$AO$27)</f>
        <v>-</v>
      </c>
      <c r="E143" s="128" t="str">
        <f>IF('Health Facility 6'!$AP$27=0,"-",'Health Facility 6'!$AP$27)</f>
        <v>-</v>
      </c>
      <c r="F143" s="128" t="str">
        <f>IF('Health Facility 6'!$AQ$27=0,"-",'Health Facility 6'!$AQ$27)</f>
        <v>-</v>
      </c>
      <c r="G143" s="128" t="str">
        <f>IF('Health Facility 6'!$J$107=0,"-",'Health Facility 6'!$J$107)</f>
        <v>-</v>
      </c>
      <c r="H143" s="128" t="str">
        <f>IF('Health Facility 6'!$J$101=0,"-",'Health Facility 6'!$J$101)</f>
        <v>-</v>
      </c>
      <c r="I143" s="128" t="str">
        <f>IF('Health Facility 6'!$J$102=0,"-",'Health Facility 6'!$J$102)</f>
        <v>-</v>
      </c>
      <c r="J143" s="128" t="str">
        <f>IF('Health Facility 6'!$J$103=0,"-",'Health Facility 6'!$J$103)</f>
        <v>-</v>
      </c>
    </row>
    <row r="144" spans="1:10" x14ac:dyDescent="0.3">
      <c r="A144">
        <v>7</v>
      </c>
      <c r="B144" t="str">
        <f>IF('Facility Information'!$D$20=0,"-",'Facility Information'!$D$20)</f>
        <v>-</v>
      </c>
      <c r="C144" s="128" t="str">
        <f>IF('Health Facility 7'!$AN$27=0,"-",'Health Facility 7'!$AN$27)</f>
        <v>-</v>
      </c>
      <c r="D144" s="128" t="str">
        <f>IF('Health Facility 7'!$AO$27=0,"-",'Health Facility 7'!$AO$27)</f>
        <v>-</v>
      </c>
      <c r="E144" s="128" t="str">
        <f>IF('Health Facility 7'!$AP$27=0,"-",'Health Facility 7'!$AP$27)</f>
        <v>-</v>
      </c>
      <c r="F144" s="128" t="str">
        <f>IF('Health Facility 7'!$AQ$27=0,"-",'Health Facility 7'!$AQ$27)</f>
        <v>-</v>
      </c>
      <c r="G144" s="128" t="str">
        <f>IF('Health Facility 7'!$J$107=0,"-",'Health Facility 7'!$J$107)</f>
        <v>-</v>
      </c>
      <c r="H144" s="128" t="str">
        <f>IF('Health Facility 7'!$J$101=0,"-",'Health Facility 7'!$J$101)</f>
        <v>-</v>
      </c>
      <c r="I144" s="128" t="str">
        <f>IF('Health Facility 7'!$J$102=0,"-",'Health Facility 7'!$J$102)</f>
        <v>-</v>
      </c>
      <c r="J144" s="128" t="str">
        <f>IF('Health Facility 7'!$J$103=0,"-",'Health Facility 7'!$J$103)</f>
        <v>-</v>
      </c>
    </row>
    <row r="145" spans="1:10" x14ac:dyDescent="0.3">
      <c r="A145">
        <v>8</v>
      </c>
      <c r="B145" t="str">
        <f>IF('Facility Information'!$D$21=0,"-",'Facility Information'!$D$21)</f>
        <v>-</v>
      </c>
      <c r="C145" s="128" t="str">
        <f>IF('Health Facility 8'!$AN$27=0,"-",'Health Facility 8'!$AN$27)</f>
        <v>-</v>
      </c>
      <c r="D145" s="128" t="str">
        <f>IF('Health Facility 8'!$AO$27=0,"-",'Health Facility 8'!$AO$27)</f>
        <v>-</v>
      </c>
      <c r="E145" s="128" t="str">
        <f>IF('Health Facility 8'!$AP$27=0,"-",'Health Facility 8'!$AP$27)</f>
        <v>-</v>
      </c>
      <c r="F145" s="128" t="str">
        <f>IF('Health Facility 8'!$AQ$27=0,"-",'Health Facility 8'!$AQ$27)</f>
        <v>-</v>
      </c>
      <c r="G145" s="128" t="str">
        <f>IF('Health Facility 8'!$J$107=0,"-",'Health Facility 8'!$J$107)</f>
        <v>-</v>
      </c>
      <c r="H145" s="128" t="str">
        <f>IF('Health Facility 8'!$J$101=0,"-",'Health Facility 8'!$J$101)</f>
        <v>-</v>
      </c>
      <c r="I145" s="128" t="str">
        <f>IF('Health Facility 8'!$J$102=0,"-",'Health Facility 8'!$J$102)</f>
        <v>-</v>
      </c>
      <c r="J145" s="128" t="str">
        <f>IF('Health Facility 8'!$J$103=0,"-",'Health Facility 8'!$J$103)</f>
        <v>-</v>
      </c>
    </row>
    <row r="146" spans="1:10" x14ac:dyDescent="0.3">
      <c r="A146">
        <v>9</v>
      </c>
      <c r="B146" t="str">
        <f>IF('Facility Information'!$D$22=0,"-",'Facility Information'!$D$22)</f>
        <v>-</v>
      </c>
      <c r="C146" s="128" t="str">
        <f>IF('Health Facility 9'!$AN$27=0,"-",'Health Facility 9'!$AN$27)</f>
        <v>-</v>
      </c>
      <c r="D146" s="128" t="str">
        <f>IF('Health Facility 9'!$AO$27=0,"-",'Health Facility 9'!$AO$27)</f>
        <v>-</v>
      </c>
      <c r="E146" s="128" t="str">
        <f>IF('Health Facility 9'!$AP$27=0,"-",'Health Facility 9'!$AP$27)</f>
        <v>-</v>
      </c>
      <c r="F146" s="128" t="str">
        <f>IF('Health Facility 9'!$AQ$27=0,"-",'Health Facility 9'!$AQ$27)</f>
        <v>-</v>
      </c>
      <c r="G146" s="128" t="str">
        <f>IF('Health Facility 9'!$J$107=0,"-",'Health Facility 9'!$J$107)</f>
        <v>-</v>
      </c>
      <c r="H146" s="128" t="str">
        <f>IF('Health Facility 9'!$J$101=0,"-",'Health Facility 9'!$J$101)</f>
        <v>-</v>
      </c>
      <c r="I146" s="128" t="str">
        <f>IF('Health Facility 9'!$J$102=0,"-",'Health Facility 9'!$J$102)</f>
        <v>-</v>
      </c>
      <c r="J146" s="128" t="str">
        <f>IF('Health Facility 9'!$J$103=0,"-",'Health Facility 9'!$J$103)</f>
        <v>-</v>
      </c>
    </row>
    <row r="147" spans="1:10" x14ac:dyDescent="0.3">
      <c r="A147">
        <v>10</v>
      </c>
      <c r="B147" t="str">
        <f>IF('Facility Information'!$D$23=0,"-",'Facility Information'!$D$23)</f>
        <v>-</v>
      </c>
      <c r="C147" s="128" t="str">
        <f>IF('Health Facility 10'!$AN$27=0,"-",'Health Facility 10'!$AN$27)</f>
        <v>-</v>
      </c>
      <c r="D147" s="128" t="str">
        <f>IF('Health Facility 10'!$AO$27=0,"-",'Health Facility 10'!$AO$27)</f>
        <v>-</v>
      </c>
      <c r="E147" s="128" t="str">
        <f>IF('Health Facility 10'!$AP$27=0,"-",'Health Facility 10'!$AP$27)</f>
        <v>-</v>
      </c>
      <c r="F147" s="128" t="str">
        <f>IF('Health Facility 10'!$AQ$27=0,"-",'Health Facility 10'!$AQ$27)</f>
        <v>-</v>
      </c>
      <c r="G147" s="128" t="str">
        <f>IF('Health Facility 10'!$J$107=0,"-",'Health Facility 10'!$J$107)</f>
        <v>-</v>
      </c>
      <c r="H147" s="128" t="str">
        <f>IF('Health Facility 10'!$J$101=0,"-",'Health Facility 10'!$J$101)</f>
        <v>-</v>
      </c>
      <c r="I147" s="128" t="str">
        <f>IF('Health Facility 10'!$J$102=0,"-",'Health Facility 10'!$J$102)</f>
        <v>-</v>
      </c>
      <c r="J147" s="128" t="str">
        <f>IF('Health Facility 10'!$J$103=0,"-",'Health Facility 10'!$J$103)</f>
        <v>-</v>
      </c>
    </row>
    <row r="148" spans="1:10" x14ac:dyDescent="0.3">
      <c r="A148">
        <v>11</v>
      </c>
      <c r="B148" t="str">
        <f>IF('Facility Information'!$D$24=0,"-",'Facility Information'!$D$24)</f>
        <v>-</v>
      </c>
      <c r="C148" s="128" t="str">
        <f>IF('Health Facility 11'!$AN$27=0,"-",'Health Facility 11'!$AN$27)</f>
        <v>-</v>
      </c>
      <c r="D148" s="128" t="str">
        <f>IF('Health Facility 11'!$AO$27=0,"-",'Health Facility 11'!$AO$27)</f>
        <v>-</v>
      </c>
      <c r="E148" s="128" t="str">
        <f>IF('Health Facility 11'!$AP$27=0,"-",'Health Facility 11'!$AP$27)</f>
        <v>-</v>
      </c>
      <c r="F148" s="128" t="str">
        <f>IF('Health Facility 11'!$AQ$27=0,"-",'Health Facility 11'!$AQ$27)</f>
        <v>-</v>
      </c>
      <c r="G148" s="128" t="str">
        <f>IF('Health Facility 11'!$J$107=0,"-",'Health Facility 11'!$J$107)</f>
        <v>-</v>
      </c>
      <c r="H148" s="128" t="str">
        <f>IF('Health Facility 11'!$J$101=0,"-",'Health Facility 11'!$J$101)</f>
        <v>-</v>
      </c>
      <c r="I148" s="128" t="str">
        <f>IF('Health Facility 11'!$J$102=0,"-",'Health Facility 11'!$J$102)</f>
        <v>-</v>
      </c>
      <c r="J148" s="128" t="str">
        <f>IF('Health Facility 11'!$J$103=0,"-",'Health Facility 11'!$J$103)</f>
        <v>-</v>
      </c>
    </row>
    <row r="149" spans="1:10" x14ac:dyDescent="0.3">
      <c r="A149">
        <v>12</v>
      </c>
      <c r="B149" t="str">
        <f>IF('Facility Information'!$D$25=0,"-",'Facility Information'!$D$25)</f>
        <v>-</v>
      </c>
      <c r="C149" s="128" t="str">
        <f>IF('Health Facility 12'!$AN$27=0,"-",'Health Facility 12'!$AN$27)</f>
        <v>-</v>
      </c>
      <c r="D149" s="128" t="str">
        <f>IF('Health Facility 12'!$AO$27=0,"-",'Health Facility 12'!$AO$27)</f>
        <v>-</v>
      </c>
      <c r="E149" s="128" t="str">
        <f>IF('Health Facility 12'!$AP$27=0,"-",'Health Facility 12'!$AP$27)</f>
        <v>-</v>
      </c>
      <c r="F149" s="128" t="str">
        <f>IF('Health Facility 12'!$AQ$27=0,"-",'Health Facility 12'!$AQ$27)</f>
        <v>-</v>
      </c>
      <c r="G149" s="128" t="str">
        <f>IF('Health Facility 12'!$J$107=0,"-",'Health Facility 12'!$J$107)</f>
        <v>-</v>
      </c>
      <c r="H149" s="128" t="str">
        <f>IF('Health Facility 12'!$J$101=0,"-",'Health Facility 12'!$J$101)</f>
        <v>-</v>
      </c>
      <c r="I149" s="128" t="str">
        <f>IF('Health Facility 12'!$J$102=0,"-",'Health Facility 12'!$J$102)</f>
        <v>-</v>
      </c>
      <c r="J149" s="128" t="str">
        <f>IF('Health Facility 12'!$J$103=0,"-",'Health Facility 12'!$J$103)</f>
        <v>-</v>
      </c>
    </row>
    <row r="150" spans="1:10" x14ac:dyDescent="0.3">
      <c r="A150">
        <v>13</v>
      </c>
      <c r="B150" t="str">
        <f>IF('Facility Information'!$D$26=0,"-",'Facility Information'!$D$26)</f>
        <v>-</v>
      </c>
      <c r="C150" s="128" t="str">
        <f>IF('Health Facility 13'!$AN$27=0,"-",'Health Facility 13'!$AN$27)</f>
        <v>-</v>
      </c>
      <c r="D150" s="128" t="str">
        <f>IF('Health Facility 13'!$AO$27=0,"-",'Health Facility 13'!$AO$27)</f>
        <v>-</v>
      </c>
      <c r="E150" s="128" t="str">
        <f>IF('Health Facility 13'!$AP$27=0,"-",'Health Facility 13'!$AP$27)</f>
        <v>-</v>
      </c>
      <c r="F150" s="128" t="str">
        <f>IF('Health Facility 13'!$AQ$27=0,"-",'Health Facility 13'!$AQ$27)</f>
        <v>-</v>
      </c>
      <c r="G150" s="128" t="str">
        <f>IF('Health Facility 13'!$J$107=0,"-",'Health Facility 13'!$J$107)</f>
        <v>-</v>
      </c>
      <c r="H150" s="128" t="str">
        <f>IF('Health Facility 13'!$J$101=0,"-",'Health Facility 13'!$J$101)</f>
        <v>-</v>
      </c>
      <c r="I150" s="128" t="str">
        <f>IF('Health Facility 13'!$J$102=0,"-",'Health Facility 13'!$J$102)</f>
        <v>-</v>
      </c>
      <c r="J150" s="128" t="str">
        <f>IF('Health Facility 13'!$J$103=0,"-",'Health Facility 13'!$J$103)</f>
        <v>-</v>
      </c>
    </row>
    <row r="151" spans="1:10" x14ac:dyDescent="0.3">
      <c r="A151">
        <v>14</v>
      </c>
      <c r="B151" t="str">
        <f>IF('Facility Information'!$D$27=0,"-",'Facility Information'!$D$27)</f>
        <v>-</v>
      </c>
      <c r="C151" s="128" t="str">
        <f>IF('Health Facility 14'!$AN$27=0,"-",'Health Facility 14'!$AN$27)</f>
        <v>-</v>
      </c>
      <c r="D151" s="128" t="str">
        <f>IF('Health Facility 14'!$AO$27=0,"-",'Health Facility 14'!$AO$27)</f>
        <v>-</v>
      </c>
      <c r="E151" s="128" t="str">
        <f>IF('Health Facility 14'!$AP$27=0,"-",'Health Facility 14'!$AP$27)</f>
        <v>-</v>
      </c>
      <c r="F151" s="128" t="str">
        <f>IF('Health Facility 14'!$AQ$27=0,"-",'Health Facility 14'!$AQ$27)</f>
        <v>-</v>
      </c>
      <c r="G151" s="128" t="str">
        <f>IF('Health Facility 14'!$J$107=0,"-",'Health Facility 14'!$J$107)</f>
        <v>-</v>
      </c>
      <c r="H151" s="128" t="str">
        <f>IF('Health Facility 14'!$J$101=0,"-",'Health Facility 14'!$J$101)</f>
        <v>-</v>
      </c>
      <c r="I151" s="128" t="str">
        <f>IF('Health Facility 14'!$J$102=0,"-",'Health Facility 14'!$J$102)</f>
        <v>-</v>
      </c>
      <c r="J151" s="128" t="str">
        <f>IF('Health Facility 14'!$J$103=0,"-",'Health Facility 14'!$J$103)</f>
        <v>-</v>
      </c>
    </row>
    <row r="152" spans="1:10" x14ac:dyDescent="0.3">
      <c r="A152">
        <v>15</v>
      </c>
      <c r="B152" t="str">
        <f>IF('Facility Information'!$D$28=0,"-",'Facility Information'!$D$28)</f>
        <v>-</v>
      </c>
      <c r="C152" s="128" t="str">
        <f>IF('Health Facility 15'!$AN$27=0,"-",'Health Facility 15'!$AN$27)</f>
        <v>-</v>
      </c>
      <c r="D152" s="128" t="str">
        <f>IF('Health Facility 15'!$AO$27=0,"-",'Health Facility 15'!$AO$27)</f>
        <v>-</v>
      </c>
      <c r="E152" s="128" t="str">
        <f>IF('Health Facility 15'!$AP$27=0,"-",'Health Facility 15'!$AP$27)</f>
        <v>-</v>
      </c>
      <c r="F152" s="128" t="str">
        <f>IF('Health Facility 15'!$AQ$27=0,"-",'Health Facility 15'!$AQ$27)</f>
        <v>-</v>
      </c>
      <c r="G152" s="128" t="str">
        <f>IF('Health Facility 15'!$J$107=0,"-",'Health Facility 15'!$J$107)</f>
        <v>-</v>
      </c>
      <c r="H152" s="128" t="str">
        <f>IF('Health Facility 15'!$J$101=0,"-",'Health Facility 15'!$J$101)</f>
        <v>-</v>
      </c>
      <c r="I152" s="128" t="str">
        <f>IF('Health Facility 15'!$J$102=0,"-",'Health Facility 15'!$J$102)</f>
        <v>-</v>
      </c>
      <c r="J152" s="128" t="str">
        <f>IF('Health Facility 15'!$J$103=0,"-",'Health Facility 15'!$J$103)</f>
        <v>-</v>
      </c>
    </row>
    <row r="153" spans="1:10" x14ac:dyDescent="0.3">
      <c r="A153">
        <v>16</v>
      </c>
      <c r="B153" t="str">
        <f>IF('Facility Information'!$D$29=0,"-",'Facility Information'!$D$29)</f>
        <v>-</v>
      </c>
      <c r="C153" s="128" t="str">
        <f>IF('Health Facility 16'!$AN$27=0,"-",'Health Facility 16'!$AN$27)</f>
        <v>-</v>
      </c>
      <c r="D153" s="128" t="str">
        <f>IF('Health Facility 16'!$AO$27=0,"-",'Health Facility 16'!$AO$27)</f>
        <v>-</v>
      </c>
      <c r="E153" s="128" t="str">
        <f>IF('Health Facility 16'!$AP$27=0,"-",'Health Facility 16'!$AP$27)</f>
        <v>-</v>
      </c>
      <c r="F153" s="128" t="str">
        <f>IF('Health Facility 16'!$AQ$27=0,"-",'Health Facility 16'!$AQ$27)</f>
        <v>-</v>
      </c>
      <c r="G153" s="128" t="str">
        <f>IF('Health Facility 16'!$J$107=0,"-",'Health Facility 16'!$J$107)</f>
        <v>-</v>
      </c>
      <c r="H153" s="128" t="str">
        <f>IF('Health Facility 16'!$J$101=0,"-",'Health Facility 16'!$J$101)</f>
        <v>-</v>
      </c>
      <c r="I153" s="128" t="str">
        <f>IF('Health Facility 16'!$J$102=0,"-",'Health Facility 16'!$J$102)</f>
        <v>-</v>
      </c>
      <c r="J153" s="128" t="str">
        <f>IF('Health Facility 16'!$J$103=0,"-",'Health Facility 16'!$J$103)</f>
        <v>-</v>
      </c>
    </row>
    <row r="154" spans="1:10" x14ac:dyDescent="0.3">
      <c r="A154">
        <v>17</v>
      </c>
      <c r="B154" t="str">
        <f>IF('Facility Information'!$D$30=0,"-",'Facility Information'!$D$30)</f>
        <v>-</v>
      </c>
      <c r="C154" s="128" t="str">
        <f>IF('Health Facility 17'!$AN$27=0,"-",'Health Facility 17'!$AN$27)</f>
        <v>-</v>
      </c>
      <c r="D154" s="128" t="str">
        <f>IF('Health Facility 17'!$AO$27=0,"-",'Health Facility 17'!$AO$27)</f>
        <v>-</v>
      </c>
      <c r="E154" s="128" t="str">
        <f>IF('Health Facility 17'!$AP$27=0,"-",'Health Facility 17'!$AP$27)</f>
        <v>-</v>
      </c>
      <c r="F154" s="128" t="str">
        <f>IF('Health Facility 17'!$AQ$27=0,"-",'Health Facility 17'!$AQ$27)</f>
        <v>-</v>
      </c>
      <c r="G154" s="128" t="str">
        <f>IF('Health Facility 17'!$J$107=0,"-",'Health Facility 17'!$J$107)</f>
        <v>-</v>
      </c>
      <c r="H154" s="128" t="str">
        <f>IF('Health Facility 17'!$J$101=0,"-",'Health Facility 17'!$J$101)</f>
        <v>-</v>
      </c>
      <c r="I154" s="128" t="str">
        <f>IF('Health Facility 17'!$J$102=0,"-",'Health Facility 17'!$J$102)</f>
        <v>-</v>
      </c>
      <c r="J154" s="128" t="str">
        <f>IF('Health Facility 17'!$J$103=0,"-",'Health Facility 17'!$J$103)</f>
        <v>-</v>
      </c>
    </row>
    <row r="155" spans="1:10" x14ac:dyDescent="0.3">
      <c r="A155">
        <v>18</v>
      </c>
      <c r="B155" t="str">
        <f>IF('Facility Information'!$D$31=0,"-",'Facility Information'!$D$31)</f>
        <v>-</v>
      </c>
      <c r="C155" s="128" t="str">
        <f>IF('Health Facility 18'!$AN$27=0,"-",'Health Facility 18'!$AN$27)</f>
        <v>-</v>
      </c>
      <c r="D155" s="128" t="str">
        <f>IF('Health Facility 18'!$AO$27=0,"-",'Health Facility 18'!$AO$27)</f>
        <v>-</v>
      </c>
      <c r="E155" s="128" t="str">
        <f>IF('Health Facility 18'!$AP$27=0,"-",'Health Facility 18'!$AP$27)</f>
        <v>-</v>
      </c>
      <c r="F155" s="128" t="str">
        <f>IF('Health Facility 18'!$AQ$27=0,"-",'Health Facility 18'!$AQ$27)</f>
        <v>-</v>
      </c>
      <c r="G155" s="128" t="str">
        <f>IF('Health Facility 18'!$J$107=0,"-",'Health Facility 18'!$J$107)</f>
        <v>-</v>
      </c>
      <c r="H155" s="128" t="str">
        <f>IF('Health Facility 18'!$J$101=0,"-",'Health Facility 18'!$J$101)</f>
        <v>-</v>
      </c>
      <c r="I155" s="128" t="str">
        <f>IF('Health Facility 18'!$J$102=0,"-",'Health Facility 18'!$J$102)</f>
        <v>-</v>
      </c>
      <c r="J155" s="128" t="str">
        <f>IF('Health Facility 18'!$J$103=0,"-",'Health Facility 18'!$J$103)</f>
        <v>-</v>
      </c>
    </row>
    <row r="156" spans="1:10" x14ac:dyDescent="0.3">
      <c r="A156">
        <v>19</v>
      </c>
      <c r="B156" t="str">
        <f>IF('Facility Information'!$D$32=0,"-",'Facility Information'!$D$32)</f>
        <v>-</v>
      </c>
      <c r="C156" s="128" t="str">
        <f>IF('Health Facility 19'!$AN$27=0,"-",'Health Facility 19'!$AN$27)</f>
        <v>-</v>
      </c>
      <c r="D156" s="128" t="str">
        <f>IF('Health Facility 19'!$AO$27=0,"-",'Health Facility 19'!$AO$27)</f>
        <v>-</v>
      </c>
      <c r="E156" s="128" t="str">
        <f>IF('Health Facility 19'!$AP$27=0,"-",'Health Facility 19'!$AP$27)</f>
        <v>-</v>
      </c>
      <c r="F156" s="128" t="str">
        <f>IF('Health Facility 19'!$AQ$27=0,"-",'Health Facility 19'!$AQ$27)</f>
        <v>-</v>
      </c>
      <c r="G156" s="128" t="str">
        <f>IF('Health Facility 19'!$J$107=0,"-",'Health Facility 19'!$J$107)</f>
        <v>-</v>
      </c>
      <c r="H156" s="128" t="str">
        <f>IF('Health Facility 19'!$J$101=0,"-",'Health Facility 19'!$J$101)</f>
        <v>-</v>
      </c>
      <c r="I156" s="128" t="str">
        <f>IF('Health Facility 19'!$J$102=0,"-",'Health Facility 19'!$J$102)</f>
        <v>-</v>
      </c>
      <c r="J156" s="128" t="str">
        <f>IF('Health Facility 19'!$J$103=0,"-",'Health Facility 19'!$J$103)</f>
        <v>-</v>
      </c>
    </row>
    <row r="157" spans="1:10" x14ac:dyDescent="0.3">
      <c r="A157">
        <v>20</v>
      </c>
      <c r="B157" t="str">
        <f>IF('Facility Information'!$D$33=0,"-",'Facility Information'!$D$33)</f>
        <v>-</v>
      </c>
      <c r="C157" s="128" t="str">
        <f>IF('Health Facility 20'!$AN$27=0,"-",'Health Facility 20'!$AN$27)</f>
        <v>-</v>
      </c>
      <c r="D157" s="128" t="str">
        <f>IF('Health Facility 20'!$AO$27=0,"-",'Health Facility 20'!$AO$27)</f>
        <v>-</v>
      </c>
      <c r="E157" s="128" t="str">
        <f>IF('Health Facility 20'!$AP$27=0,"-",'Health Facility 20'!$AP$27)</f>
        <v>-</v>
      </c>
      <c r="F157" s="128" t="str">
        <f>IF('Health Facility 20'!$AQ$27=0,"-",'Health Facility 20'!$AQ$27)</f>
        <v>-</v>
      </c>
      <c r="G157" s="128" t="str">
        <f>IF('Health Facility 20'!$J$107=0,"-",'Health Facility 20'!$J$107)</f>
        <v>-</v>
      </c>
      <c r="H157" s="128" t="str">
        <f>IF('Health Facility 20'!$J$101=0,"-",'Health Facility 20'!$J$101)</f>
        <v>-</v>
      </c>
      <c r="I157" s="128" t="str">
        <f>IF('Health Facility 20'!$J$102=0,"-",'Health Facility 20'!$J$102)</f>
        <v>-</v>
      </c>
      <c r="J157" s="128" t="str">
        <f>IF('Health Facility 20'!$J$103=0,"-",'Health Facility 20'!$J$103)</f>
        <v>-</v>
      </c>
    </row>
    <row r="158" spans="1:10" x14ac:dyDescent="0.3">
      <c r="A158">
        <v>21</v>
      </c>
      <c r="B158" t="str">
        <f>IF('Facility Information'!$D$34=0,"-",'Facility Information'!$D$34)</f>
        <v>-</v>
      </c>
      <c r="C158" s="128" t="str">
        <f>IF('Health Facility 21'!$AN$27=0,"-",'Health Facility 21'!$AN$27)</f>
        <v>-</v>
      </c>
      <c r="D158" s="128" t="str">
        <f>IF('Health Facility 21'!$AO$27=0,"-",'Health Facility 21'!$AO$27)</f>
        <v>-</v>
      </c>
      <c r="E158" s="128" t="str">
        <f>IF('Health Facility 21'!$AP$27=0,"-",'Health Facility 21'!$AP$27)</f>
        <v>-</v>
      </c>
      <c r="F158" s="128" t="str">
        <f>IF('Health Facility 21'!$AQ$27=0,"-",'Health Facility 21'!$AQ$27)</f>
        <v>-</v>
      </c>
      <c r="G158" s="128" t="str">
        <f>IF('Health Facility 21'!$J$107=0,"-",'Health Facility 21'!$J$107)</f>
        <v>-</v>
      </c>
      <c r="H158" s="128" t="str">
        <f>IF('Health Facility 21'!$J$101=0,"-",'Health Facility 21'!$J$101)</f>
        <v>-</v>
      </c>
      <c r="I158" s="128" t="str">
        <f>IF('Health Facility 21'!$J$102=0,"-",'Health Facility 21'!$J$102)</f>
        <v>-</v>
      </c>
      <c r="J158" s="128" t="str">
        <f>IF('Health Facility 21'!$J$103=0,"-",'Health Facility 21'!$J$103)</f>
        <v>-</v>
      </c>
    </row>
    <row r="159" spans="1:10" x14ac:dyDescent="0.3">
      <c r="A159">
        <v>22</v>
      </c>
      <c r="B159" t="str">
        <f>IF('Facility Information'!$D$35=0,"-",'Facility Information'!$D$35)</f>
        <v>-</v>
      </c>
      <c r="C159" s="128" t="str">
        <f>IF('Health Facility 22'!$AN$27=0,"-",'Health Facility 22'!$AN$27)</f>
        <v>-</v>
      </c>
      <c r="D159" s="128" t="str">
        <f>IF('Health Facility 22'!$AO$27=0,"-",'Health Facility 22'!$AO$27)</f>
        <v>-</v>
      </c>
      <c r="E159" s="128" t="str">
        <f>IF('Health Facility 22'!$AP$27=0,"-",'Health Facility 22'!$AP$27)</f>
        <v>-</v>
      </c>
      <c r="F159" s="128" t="str">
        <f>IF('Health Facility 22'!$AQ$27=0,"-",'Health Facility 22'!$AQ$27)</f>
        <v>-</v>
      </c>
      <c r="G159" s="128" t="str">
        <f>IF('Health Facility 22'!$J$107=0,"-",'Health Facility 22'!$J$107)</f>
        <v>-</v>
      </c>
      <c r="H159" s="128" t="str">
        <f>IF('Health Facility 22'!$J$101=0,"-",'Health Facility 22'!$J$101)</f>
        <v>-</v>
      </c>
      <c r="I159" s="128" t="str">
        <f>IF('Health Facility 22'!$J$102=0,"-",'Health Facility 22'!$J$102)</f>
        <v>-</v>
      </c>
      <c r="J159" s="128" t="str">
        <f>IF('Health Facility 22'!$J$103=0,"-",'Health Facility 22'!$J$103)</f>
        <v>-</v>
      </c>
    </row>
    <row r="160" spans="1:10" x14ac:dyDescent="0.3">
      <c r="A160">
        <v>23</v>
      </c>
      <c r="B160" t="str">
        <f>IF('Facility Information'!$D$36=0,"-",'Facility Information'!$D$36)</f>
        <v>-</v>
      </c>
      <c r="C160" s="128" t="str">
        <f>IF('Health Facility 23'!$AN$27=0,"-",'Health Facility 23'!$AN$27)</f>
        <v>-</v>
      </c>
      <c r="D160" s="128" t="str">
        <f>IF('Health Facility 23'!$AO$27=0,"-",'Health Facility 23'!$AO$27)</f>
        <v>-</v>
      </c>
      <c r="E160" s="128" t="str">
        <f>IF('Health Facility 23'!$AP$27=0,"-",'Health Facility 23'!$AP$27)</f>
        <v>-</v>
      </c>
      <c r="F160" s="128" t="str">
        <f>IF('Health Facility 23'!$AQ$27=0,"-",'Health Facility 23'!$AQ$27)</f>
        <v>-</v>
      </c>
      <c r="G160" s="128" t="str">
        <f>IF('Health Facility 23'!$J$107=0,"-",'Health Facility 23'!$J$107)</f>
        <v>-</v>
      </c>
      <c r="H160" s="128" t="str">
        <f>IF('Health Facility 23'!$J$101=0,"-",'Health Facility 23'!$J$101)</f>
        <v>-</v>
      </c>
      <c r="I160" s="128" t="str">
        <f>IF('Health Facility 23'!$J$102=0,"-",'Health Facility 23'!$J$102)</f>
        <v>-</v>
      </c>
      <c r="J160" s="128" t="str">
        <f>IF('Health Facility 23'!$J$103=0,"-",'Health Facility 23'!$J$103)</f>
        <v>-</v>
      </c>
    </row>
    <row r="161" spans="1:25" x14ac:dyDescent="0.3">
      <c r="A161">
        <v>24</v>
      </c>
      <c r="B161" t="str">
        <f>IF('Facility Information'!$D$37=0,"-",'Facility Information'!$D$37)</f>
        <v>-</v>
      </c>
      <c r="C161" s="314" t="str">
        <f>IF('Health Facility 24'!$AN$27=0,"-",'Health Facility 24'!$AN$27)</f>
        <v>-</v>
      </c>
      <c r="D161" s="314" t="str">
        <f>IF('Health Facility 24'!$AO$27=0,"-",'Health Facility 24'!$AO$27)</f>
        <v>-</v>
      </c>
      <c r="E161" s="314" t="str">
        <f>IF('Health Facility 24'!$AP$27=0,"-",'Health Facility 24'!$AP$27)</f>
        <v>-</v>
      </c>
      <c r="F161" s="314" t="str">
        <f>IF('Health Facility 24'!$AQ$27=0,"-",'Health Facility 24'!$AQ$27)</f>
        <v>-</v>
      </c>
      <c r="G161" s="314" t="str">
        <f>IF('Health Facility 24'!$J$107=0,"-",'Health Facility 24'!$J$107)</f>
        <v>-</v>
      </c>
      <c r="H161" s="314" t="str">
        <f>IF('Health Facility 24'!$J$101=0,"-",'Health Facility 24'!$J$101)</f>
        <v>-</v>
      </c>
      <c r="I161" s="314" t="str">
        <f>IF('Health Facility 24'!$J$102=0,"-",'Health Facility 24'!$J$102)</f>
        <v>-</v>
      </c>
      <c r="J161" s="314" t="str">
        <f>IF('Health Facility 24'!$J$103=0,"-",'Health Facility 24'!$J$103)</f>
        <v>-</v>
      </c>
    </row>
    <row r="166" spans="1:25" x14ac:dyDescent="0.3">
      <c r="B166">
        <v>1</v>
      </c>
      <c r="C166">
        <v>2</v>
      </c>
      <c r="D166">
        <v>3</v>
      </c>
      <c r="E166">
        <v>4</v>
      </c>
      <c r="F166">
        <v>5</v>
      </c>
      <c r="G166">
        <v>6</v>
      </c>
      <c r="H166">
        <v>7</v>
      </c>
      <c r="I166">
        <v>8</v>
      </c>
      <c r="J166">
        <v>9</v>
      </c>
      <c r="K166">
        <v>10</v>
      </c>
      <c r="L166">
        <v>11</v>
      </c>
      <c r="M166">
        <v>12</v>
      </c>
      <c r="N166">
        <v>13</v>
      </c>
      <c r="O166">
        <v>14</v>
      </c>
      <c r="P166">
        <v>15</v>
      </c>
      <c r="Q166">
        <v>16</v>
      </c>
      <c r="R166">
        <v>17</v>
      </c>
      <c r="S166">
        <v>18</v>
      </c>
      <c r="T166">
        <v>19</v>
      </c>
      <c r="U166">
        <v>20</v>
      </c>
      <c r="V166">
        <v>21</v>
      </c>
      <c r="W166">
        <v>22</v>
      </c>
      <c r="X166">
        <v>23</v>
      </c>
      <c r="Y166">
        <v>24</v>
      </c>
    </row>
    <row r="167" spans="1:25" x14ac:dyDescent="0.3">
      <c r="B167" t="str">
        <f>IF('Facility Information'!$D$14=0,"-",'Facility Information'!$D$14)</f>
        <v>-</v>
      </c>
      <c r="C167" t="str">
        <f>IF('Facility Information'!$D$15=0,"-",'Facility Information'!$D$15)</f>
        <v>-</v>
      </c>
      <c r="D167" t="str">
        <f>IF('Facility Information'!$D$16=0,"-",'Facility Information'!$D$16)</f>
        <v>-</v>
      </c>
      <c r="E167" t="str">
        <f>IF('Facility Information'!$D$17=0,"-",'Facility Information'!$D$17)</f>
        <v>-</v>
      </c>
      <c r="F167" t="str">
        <f>IF('Facility Information'!$D$18=0,"-",'Facility Information'!$D$18)</f>
        <v>-</v>
      </c>
      <c r="G167" t="str">
        <f>IF('Facility Information'!$D$19=0,"-",'Facility Information'!$D$19)</f>
        <v>-</v>
      </c>
      <c r="H167" t="str">
        <f>IF('Facility Information'!$D$20=0,"-",'Facility Information'!$D$20)</f>
        <v>-</v>
      </c>
      <c r="I167" t="str">
        <f>IF('Facility Information'!$D$21=0,"-",'Facility Information'!$D$21)</f>
        <v>-</v>
      </c>
      <c r="J167" t="str">
        <f>IF('Facility Information'!$D$22=0,"-",'Facility Information'!$D$22)</f>
        <v>-</v>
      </c>
      <c r="K167" t="str">
        <f>IF('Facility Information'!$D$23=0,"-",'Facility Information'!$D$23)</f>
        <v>-</v>
      </c>
      <c r="L167" t="str">
        <f>IF('Facility Information'!$D$24=0,"-",'Facility Information'!$D$24)</f>
        <v>-</v>
      </c>
      <c r="M167" t="str">
        <f>IF('Facility Information'!$D$25=0,"-",'Facility Information'!$D$25)</f>
        <v>-</v>
      </c>
      <c r="N167" t="str">
        <f>IF('Facility Information'!$D$26=0,"-",'Facility Information'!$D$26)</f>
        <v>-</v>
      </c>
      <c r="O167" t="str">
        <f>IF('Facility Information'!$D$27=0,"-",'Facility Information'!$D$27)</f>
        <v>-</v>
      </c>
      <c r="P167" t="str">
        <f>IF('Facility Information'!$D$28=0,"-",'Facility Information'!$D$28)</f>
        <v>-</v>
      </c>
      <c r="Q167" t="str">
        <f>IF('Facility Information'!$D$29=0,"-",'Facility Information'!$D$29)</f>
        <v>-</v>
      </c>
      <c r="R167" t="str">
        <f>IF('Facility Information'!$D$30=0,"-",'Facility Information'!$D$30)</f>
        <v>-</v>
      </c>
      <c r="S167" t="str">
        <f>IF('Facility Information'!$D$31=0,"-",'Facility Information'!$D$31)</f>
        <v>-</v>
      </c>
      <c r="T167" t="str">
        <f>IF('Facility Information'!$D$32=0,"-",'Facility Information'!$D$32)</f>
        <v>-</v>
      </c>
      <c r="U167" t="str">
        <f>IF('Facility Information'!$D$33=0,"-",'Facility Information'!$D$33)</f>
        <v>-</v>
      </c>
      <c r="V167" t="str">
        <f>IF('Facility Information'!$D$34=0,"-",'Facility Information'!$D$34)</f>
        <v>-</v>
      </c>
      <c r="W167" t="str">
        <f>IF('Facility Information'!$D$35=0,"-",'Facility Information'!$D$35)</f>
        <v>-</v>
      </c>
      <c r="X167" t="str">
        <f>IF('Facility Information'!$D$36=0,"-",'Facility Information'!$D$36)</f>
        <v>-</v>
      </c>
      <c r="Y167" t="str">
        <f>IF('Facility Information'!$D$37=0,"-",'Facility Information'!$D$37)</f>
        <v>-</v>
      </c>
    </row>
    <row r="168" spans="1:25" x14ac:dyDescent="0.3">
      <c r="A168" s="128" t="str">
        <f>'Health Facility 1'!$F$106</f>
        <v>-</v>
      </c>
      <c r="B168" s="128" t="str">
        <f>IF('Health Facility 1'!$AN$27=0,"-",'Health Facility 1'!$AN$27)</f>
        <v>-</v>
      </c>
      <c r="C168" s="128" t="str">
        <f>IF('Health Facility 2'!$AN$27=0,"-",'Health Facility 2'!$AN$27)</f>
        <v>-</v>
      </c>
      <c r="D168" s="128" t="str">
        <f>IF('Health Facility 3'!$AN$27=0,"-",'Health Facility 3'!$AN$27)</f>
        <v>-</v>
      </c>
      <c r="E168" s="128" t="str">
        <f>IF('Health Facility 4'!$AN$27=0,"-",'Health Facility 4'!$AN$27)</f>
        <v>-</v>
      </c>
      <c r="F168" s="128" t="str">
        <f>IF('Health Facility 5'!$AN$27=0,"-",'Health Facility 5'!$AN$27)</f>
        <v>-</v>
      </c>
      <c r="G168" s="128" t="str">
        <f>IF('Health Facility 6'!$AN$27=0,"-",'Health Facility 6'!$AN$27)</f>
        <v>-</v>
      </c>
      <c r="H168" s="128" t="str">
        <f>IF('Health Facility 7'!$AN$27=0,"-",'Health Facility 7'!$AN$27)</f>
        <v>-</v>
      </c>
      <c r="I168" s="128" t="str">
        <f>IF('Health Facility 8'!$AN$27=0,"-",'Health Facility 8'!$AN$27)</f>
        <v>-</v>
      </c>
      <c r="J168" s="128" t="str">
        <f>IF('Health Facility 9'!$AN$27=0,"-",'Health Facility 9'!$AN$27)</f>
        <v>-</v>
      </c>
      <c r="K168" s="128" t="str">
        <f>IF('Health Facility 10'!$AN$27=0,"-",'Health Facility 10'!$AN$27)</f>
        <v>-</v>
      </c>
      <c r="L168" s="128" t="str">
        <f>IF('Health Facility 11'!$AN$27=0,"-",'Health Facility 11'!$AN$27)</f>
        <v>-</v>
      </c>
      <c r="M168" s="128" t="str">
        <f>IF('Health Facility 12'!$AN$27=0,"-",'Health Facility 12'!$AN$27)</f>
        <v>-</v>
      </c>
      <c r="N168" s="128" t="str">
        <f>IF('Health Facility 13'!$AN$27=0,"-",'Health Facility 13'!$AN$27)</f>
        <v>-</v>
      </c>
      <c r="O168" s="128" t="str">
        <f>IF('Health Facility 14'!$AN$27=0,"-",'Health Facility 14'!$AN$27)</f>
        <v>-</v>
      </c>
      <c r="P168" s="128" t="str">
        <f>IF('Health Facility 15'!$AN$27=0,"-",'Health Facility 15'!$AN$27)</f>
        <v>-</v>
      </c>
      <c r="Q168" s="128" t="str">
        <f>IF('Health Facility 16'!$AN$27=0,"-",'Health Facility 16'!$AN$27)</f>
        <v>-</v>
      </c>
      <c r="R168" s="128" t="str">
        <f>IF('Health Facility 17'!$AN$27=0,"-",'Health Facility 17'!$AN$27)</f>
        <v>-</v>
      </c>
      <c r="S168" s="128" t="str">
        <f>IF('Health Facility 18'!$AN$27=0,"-",'Health Facility 18'!$AN$27)</f>
        <v>-</v>
      </c>
      <c r="T168" s="128" t="str">
        <f>IF('Health Facility 19'!$AN$27=0,"-",'Health Facility 19'!$AN$27)</f>
        <v>-</v>
      </c>
      <c r="U168" s="128" t="str">
        <f>IF('Health Facility 20'!$AN$27=0,"-",'Health Facility 20'!$AN$27)</f>
        <v>-</v>
      </c>
      <c r="V168" s="128" t="str">
        <f>IF('Health Facility 21'!$AN$27=0,"-",'Health Facility 21'!$AN$27)</f>
        <v>-</v>
      </c>
      <c r="W168" s="128" t="str">
        <f>IF('Health Facility 22'!$AN$27=0,"-",'Health Facility 22'!$AN$27)</f>
        <v>-</v>
      </c>
      <c r="X168" s="128" t="str">
        <f>IF('Health Facility 23'!$AN$27=0,"-",'Health Facility 23'!$AN$27)</f>
        <v>-</v>
      </c>
      <c r="Y168" s="314" t="str">
        <f>IF('Health Facility 24'!$AN$27=0,"-",'Health Facility 24'!$AN$27)</f>
        <v>-</v>
      </c>
    </row>
    <row r="169" spans="1:25" x14ac:dyDescent="0.3">
      <c r="A169" s="128" t="str">
        <f>'Health Facility 1'!$G$106</f>
        <v>-</v>
      </c>
      <c r="B169" s="128" t="str">
        <f>IF('Health Facility 1'!$AO$27=0,"-",'Health Facility 1'!$AO$27)</f>
        <v>-</v>
      </c>
      <c r="C169" s="128" t="str">
        <f>IF('Health Facility 2'!$AO$27=0,"-",'Health Facility 2'!$AO$27)</f>
        <v>-</v>
      </c>
      <c r="D169" s="128" t="str">
        <f>IF('Health Facility 3'!$AO$27=0,"-",'Health Facility 3'!$AO$27)</f>
        <v>-</v>
      </c>
      <c r="E169" s="128" t="str">
        <f>IF('Health Facility 4'!$AO$27=0,"-",'Health Facility 4'!$AO$27)</f>
        <v>-</v>
      </c>
      <c r="F169" s="128" t="str">
        <f>IF('Health Facility 5'!$AO$27=0,"-",'Health Facility 5'!$AO$27)</f>
        <v>-</v>
      </c>
      <c r="G169" s="128" t="str">
        <f>IF('Health Facility 6'!$AO$27=0,"-",'Health Facility 6'!$AO$27)</f>
        <v>-</v>
      </c>
      <c r="H169" s="128" t="str">
        <f>IF('Health Facility 7'!$AO$27=0,"-",'Health Facility 7'!$AO$27)</f>
        <v>-</v>
      </c>
      <c r="I169" s="128" t="str">
        <f>IF('Health Facility 8'!$AO$27=0,"-",'Health Facility 8'!$AO$27)</f>
        <v>-</v>
      </c>
      <c r="J169" s="128" t="str">
        <f>IF('Health Facility 9'!$AO$27=0,"-",'Health Facility 9'!$AO$27)</f>
        <v>-</v>
      </c>
      <c r="K169" s="128" t="str">
        <f>IF('Health Facility 10'!$AO$27=0,"-",'Health Facility 10'!$AO$27)</f>
        <v>-</v>
      </c>
      <c r="L169" s="128" t="str">
        <f>IF('Health Facility 11'!$AO$27=0,"-",'Health Facility 11'!$AO$27)</f>
        <v>-</v>
      </c>
      <c r="M169" s="128" t="str">
        <f>IF('Health Facility 12'!$AO$27=0,"-",'Health Facility 12'!$AO$27)</f>
        <v>-</v>
      </c>
      <c r="N169" s="128" t="str">
        <f>IF('Health Facility 13'!$AO$27=0,"-",'Health Facility 13'!$AO$27)</f>
        <v>-</v>
      </c>
      <c r="O169" s="128" t="str">
        <f>IF('Health Facility 14'!$AO$27=0,"-",'Health Facility 14'!$AO$27)</f>
        <v>-</v>
      </c>
      <c r="P169" s="128" t="str">
        <f>IF('Health Facility 15'!$AO$27=0,"-",'Health Facility 15'!$AO$27)</f>
        <v>-</v>
      </c>
      <c r="Q169" s="128" t="str">
        <f>IF('Health Facility 16'!$AO$27=0,"-",'Health Facility 16'!$AO$27)</f>
        <v>-</v>
      </c>
      <c r="R169" s="128" t="str">
        <f>IF('Health Facility 17'!$AO$27=0,"-",'Health Facility 17'!$AO$27)</f>
        <v>-</v>
      </c>
      <c r="S169" s="128" t="str">
        <f>IF('Health Facility 18'!$AO$27=0,"-",'Health Facility 18'!$AO$27)</f>
        <v>-</v>
      </c>
      <c r="T169" s="128" t="str">
        <f>IF('Health Facility 19'!$AO$27=0,"-",'Health Facility 19'!$AO$27)</f>
        <v>-</v>
      </c>
      <c r="U169" s="128" t="str">
        <f>IF('Health Facility 20'!$AO$27=0,"-",'Health Facility 20'!$AO$27)</f>
        <v>-</v>
      </c>
      <c r="V169" s="128" t="str">
        <f>IF('Health Facility 21'!$AO$27=0,"-",'Health Facility 21'!$AO$27)</f>
        <v>-</v>
      </c>
      <c r="W169" s="128" t="str">
        <f>IF('Health Facility 22'!$AO$27=0,"-",'Health Facility 22'!$AO$27)</f>
        <v>-</v>
      </c>
      <c r="X169" s="128" t="str">
        <f>IF('Health Facility 23'!$AO$27=0,"-",'Health Facility 23'!$AO$27)</f>
        <v>-</v>
      </c>
      <c r="Y169" s="314" t="str">
        <f>IF('Health Facility 24'!$AO$27=0,"-",'Health Facility 24'!$AO$27)</f>
        <v>-</v>
      </c>
    </row>
    <row r="170" spans="1:25" x14ac:dyDescent="0.3">
      <c r="A170" s="128" t="str">
        <f>'Health Facility 1'!$H$106</f>
        <v>-</v>
      </c>
      <c r="B170" s="128" t="str">
        <f>IF('Health Facility 1'!$AP$27=0,"-",'Health Facility 1'!$AP$27)</f>
        <v>-</v>
      </c>
      <c r="C170" s="128" t="str">
        <f>IF('Health Facility 2'!$AP$27=0,"-",'Health Facility 2'!$AP$27)</f>
        <v>-</v>
      </c>
      <c r="D170" s="128" t="str">
        <f>IF('Health Facility 3'!$AP$27=0,"-",'Health Facility 3'!$AP$27)</f>
        <v>-</v>
      </c>
      <c r="E170" s="128" t="str">
        <f>IF('Health Facility 4'!$AP$27=0,"-",'Health Facility 4'!$AP$27)</f>
        <v>-</v>
      </c>
      <c r="F170" s="128" t="str">
        <f>IF('Health Facility 5'!$AP$27=0,"-",'Health Facility 5'!$AP$27)</f>
        <v>-</v>
      </c>
      <c r="G170" s="128" t="str">
        <f>IF('Health Facility 6'!$AP$27=0,"-",'Health Facility 6'!$AP$27)</f>
        <v>-</v>
      </c>
      <c r="H170" s="128" t="str">
        <f>IF('Health Facility 7'!$AP$27=0,"-",'Health Facility 7'!$AP$27)</f>
        <v>-</v>
      </c>
      <c r="I170" s="128" t="str">
        <f>IF('Health Facility 8'!$AP$27=0,"-",'Health Facility 8'!$AP$27)</f>
        <v>-</v>
      </c>
      <c r="J170" s="128" t="str">
        <f>IF('Health Facility 9'!$AP$27=0,"-",'Health Facility 9'!$AP$27)</f>
        <v>-</v>
      </c>
      <c r="K170" s="128" t="str">
        <f>IF('Health Facility 10'!$AP$27=0,"-",'Health Facility 10'!$AP$27)</f>
        <v>-</v>
      </c>
      <c r="L170" s="128" t="str">
        <f>IF('Health Facility 11'!$AP$27=0,"-",'Health Facility 11'!$AP$27)</f>
        <v>-</v>
      </c>
      <c r="M170" s="128" t="str">
        <f>IF('Health Facility 12'!$AP$27=0,"-",'Health Facility 12'!$AP$27)</f>
        <v>-</v>
      </c>
      <c r="N170" s="128" t="str">
        <f>IF('Health Facility 13'!$AP$27=0,"-",'Health Facility 13'!$AP$27)</f>
        <v>-</v>
      </c>
      <c r="O170" s="128" t="str">
        <f>IF('Health Facility 14'!$AP$27=0,"-",'Health Facility 14'!$AP$27)</f>
        <v>-</v>
      </c>
      <c r="P170" s="128" t="str">
        <f>IF('Health Facility 15'!$AP$27=0,"-",'Health Facility 15'!$AP$27)</f>
        <v>-</v>
      </c>
      <c r="Q170" s="128" t="str">
        <f>IF('Health Facility 16'!$AP$27=0,"-",'Health Facility 16'!$AP$27)</f>
        <v>-</v>
      </c>
      <c r="R170" s="128" t="str">
        <f>IF('Health Facility 17'!$AP$27=0,"-",'Health Facility 17'!$AP$27)</f>
        <v>-</v>
      </c>
      <c r="S170" s="128" t="str">
        <f>IF('Health Facility 18'!$AP$27=0,"-",'Health Facility 18'!$AP$27)</f>
        <v>-</v>
      </c>
      <c r="T170" s="128" t="str">
        <f>IF('Health Facility 19'!$AP$27=0,"-",'Health Facility 19'!$AP$27)</f>
        <v>-</v>
      </c>
      <c r="U170" s="128" t="str">
        <f>IF('Health Facility 20'!$AP$27=0,"-",'Health Facility 20'!$AP$27)</f>
        <v>-</v>
      </c>
      <c r="V170" s="128" t="str">
        <f>IF('Health Facility 21'!$AP$27=0,"-",'Health Facility 21'!$AP$27)</f>
        <v>-</v>
      </c>
      <c r="W170" s="128" t="str">
        <f>IF('Health Facility 22'!$AP$27=0,"-",'Health Facility 22'!$AP$27)</f>
        <v>-</v>
      </c>
      <c r="X170" s="128" t="str">
        <f>IF('Health Facility 23'!$AP$27=0,"-",'Health Facility 23'!$AP$27)</f>
        <v>-</v>
      </c>
      <c r="Y170" s="314" t="str">
        <f>IF('Health Facility 24'!$AP$27=0,"-",'Health Facility 24'!$AP$27)</f>
        <v>-</v>
      </c>
    </row>
    <row r="171" spans="1:25" x14ac:dyDescent="0.3">
      <c r="A171" s="128" t="str">
        <f>'Health Facility 1'!$I$106</f>
        <v>-</v>
      </c>
      <c r="B171" s="128" t="str">
        <f>IF('Health Facility 1'!$AQ$27=0,"-",'Health Facility 1'!$AQ$27)</f>
        <v>-</v>
      </c>
      <c r="C171" s="128" t="str">
        <f>IF('Health Facility 2'!$AQ$27=0,"-",'Health Facility 2'!$AQ$27)</f>
        <v>-</v>
      </c>
      <c r="D171" s="128" t="str">
        <f>IF('Health Facility 3'!$AQ$27=0,"-",'Health Facility 3'!$AQ$27)</f>
        <v>-</v>
      </c>
      <c r="E171" s="128" t="str">
        <f>IF('Health Facility 4'!$AQ$27=0,"-",'Health Facility 4'!$AQ$27)</f>
        <v>-</v>
      </c>
      <c r="F171" s="128" t="str">
        <f>IF('Health Facility 5'!$AQ$27=0,"-",'Health Facility 5'!$AQ$27)</f>
        <v>-</v>
      </c>
      <c r="G171" s="128" t="str">
        <f>IF('Health Facility 6'!$AQ$27=0,"-",'Health Facility 6'!$AQ$27)</f>
        <v>-</v>
      </c>
      <c r="H171" s="128" t="str">
        <f>IF('Health Facility 7'!$AQ$27=0,"-",'Health Facility 7'!$AQ$27)</f>
        <v>-</v>
      </c>
      <c r="I171" s="128" t="str">
        <f>IF('Health Facility 8'!$AQ$27=0,"-",'Health Facility 8'!$AQ$27)</f>
        <v>-</v>
      </c>
      <c r="J171" s="128" t="str">
        <f>IF('Health Facility 9'!$AQ$27=0,"-",'Health Facility 9'!$AQ$27)</f>
        <v>-</v>
      </c>
      <c r="K171" s="128" t="str">
        <f>IF('Health Facility 10'!$AQ$27=0,"-",'Health Facility 10'!$AQ$27)</f>
        <v>-</v>
      </c>
      <c r="L171" s="128" t="str">
        <f>IF('Health Facility 11'!$AQ$27=0,"-",'Health Facility 11'!$AQ$27)</f>
        <v>-</v>
      </c>
      <c r="M171" s="128" t="str">
        <f>IF('Health Facility 12'!$AQ$27=0,"-",'Health Facility 12'!$AQ$27)</f>
        <v>-</v>
      </c>
      <c r="N171" s="128" t="str">
        <f>IF('Health Facility 13'!$AQ$27=0,"-",'Health Facility 13'!$AQ$27)</f>
        <v>-</v>
      </c>
      <c r="O171" s="128" t="str">
        <f>IF('Health Facility 14'!$AQ$27=0,"-",'Health Facility 14'!$AQ$27)</f>
        <v>-</v>
      </c>
      <c r="P171" s="128" t="str">
        <f>IF('Health Facility 15'!$AQ$27=0,"-",'Health Facility 15'!$AQ$27)</f>
        <v>-</v>
      </c>
      <c r="Q171" s="128" t="str">
        <f>IF('Health Facility 16'!$AQ$27=0,"-",'Health Facility 16'!$AQ$27)</f>
        <v>-</v>
      </c>
      <c r="R171" s="128" t="str">
        <f>IF('Health Facility 17'!$AQ$27=0,"-",'Health Facility 17'!$AQ$27)</f>
        <v>-</v>
      </c>
      <c r="S171" s="128" t="str">
        <f>IF('Health Facility 18'!$AQ$27=0,"-",'Health Facility 18'!$AQ$27)</f>
        <v>-</v>
      </c>
      <c r="T171" s="128" t="str">
        <f>IF('Health Facility 19'!$AQ$27=0,"-",'Health Facility 19'!$AQ$27)</f>
        <v>-</v>
      </c>
      <c r="U171" s="128" t="str">
        <f>IF('Health Facility 20'!$AQ$27=0,"-",'Health Facility 20'!$AQ$27)</f>
        <v>-</v>
      </c>
      <c r="V171" s="128" t="str">
        <f>IF('Health Facility 21'!$AQ$27=0,"-",'Health Facility 21'!$AQ$27)</f>
        <v>-</v>
      </c>
      <c r="W171" s="128" t="str">
        <f>IF('Health Facility 22'!$AQ$27=0,"-",'Health Facility 22'!$AQ$27)</f>
        <v>-</v>
      </c>
      <c r="X171" s="128" t="str">
        <f>IF('Health Facility 23'!$AQ$27=0,"-",'Health Facility 23'!$AQ$27)</f>
        <v>-</v>
      </c>
      <c r="Y171" s="314" t="str">
        <f>IF('Health Facility 24'!$AQ$27=0,"-",'Health Facility 24'!$AQ$27)</f>
        <v>-</v>
      </c>
    </row>
    <row r="172" spans="1:25" ht="48.6" x14ac:dyDescent="0.3">
      <c r="A172" s="306" t="s">
        <v>716</v>
      </c>
      <c r="B172" s="128" t="str">
        <f>IF('Health Facility 1'!$J$107=0,"-",'Health Facility 1'!$J$107)</f>
        <v>-</v>
      </c>
      <c r="C172" s="128" t="str">
        <f>IF('Health Facility 2'!$J$107=0,"-",'Health Facility 2'!$J$107)</f>
        <v>-</v>
      </c>
      <c r="D172" s="128" t="str">
        <f>IF('Health Facility 3'!$J$107=0,"-",'Health Facility 3'!$J$107)</f>
        <v>-</v>
      </c>
      <c r="E172" s="128" t="str">
        <f>IF('Health Facility 4'!$J$107=0,"-",'Health Facility 4'!$J$107)</f>
        <v>-</v>
      </c>
      <c r="F172" s="128" t="str">
        <f>IF('Health Facility 5'!$J$107=0,"-",'Health Facility 5'!$J$107)</f>
        <v>-</v>
      </c>
      <c r="G172" s="128" t="str">
        <f>IF('Health Facility 6'!$J$107=0,"-",'Health Facility 6'!$J$107)</f>
        <v>-</v>
      </c>
      <c r="H172" s="128" t="str">
        <f>IF('Health Facility 7'!$J$107=0,"-",'Health Facility 7'!$J$107)</f>
        <v>-</v>
      </c>
      <c r="I172" s="128" t="str">
        <f>IF('Health Facility 8'!$J$107=0,"-",'Health Facility 8'!$J$107)</f>
        <v>-</v>
      </c>
      <c r="J172" s="128" t="str">
        <f>IF('Health Facility 9'!$J$107=0,"-",'Health Facility 9'!$J$107)</f>
        <v>-</v>
      </c>
      <c r="K172" s="128" t="str">
        <f>IF('Health Facility 10'!$J$107=0,"-",'Health Facility 10'!$J$107)</f>
        <v>-</v>
      </c>
      <c r="L172" s="128" t="str">
        <f>IF('Health Facility 11'!$J$107=0,"-",'Health Facility 11'!$J$107)</f>
        <v>-</v>
      </c>
      <c r="M172" s="128" t="str">
        <f>IF('Health Facility 12'!$J$107=0,"-",'Health Facility 12'!$J$107)</f>
        <v>-</v>
      </c>
      <c r="N172" s="128" t="str">
        <f>IF('Health Facility 13'!$J$107=0,"-",'Health Facility 13'!$J$107)</f>
        <v>-</v>
      </c>
      <c r="O172" s="128" t="str">
        <f>IF('Health Facility 14'!$J$107=0,"-",'Health Facility 14'!$J$107)</f>
        <v>-</v>
      </c>
      <c r="P172" s="128" t="str">
        <f>IF('Health Facility 15'!$J$107=0,"-",'Health Facility 15'!$J$107)</f>
        <v>-</v>
      </c>
      <c r="Q172" s="128" t="str">
        <f>IF('Health Facility 16'!$J$107=0,"-",'Health Facility 16'!$J$107)</f>
        <v>-</v>
      </c>
      <c r="R172" s="128" t="str">
        <f>IF('Health Facility 17'!$J$107=0,"-",'Health Facility 17'!$J$107)</f>
        <v>-</v>
      </c>
      <c r="S172" s="128" t="str">
        <f>IF('Health Facility 18'!$J$107=0,"-",'Health Facility 18'!$J$107)</f>
        <v>-</v>
      </c>
      <c r="T172" s="128" t="str">
        <f>IF('Health Facility 19'!$J$107=0,"-",'Health Facility 19'!$J$107)</f>
        <v>-</v>
      </c>
      <c r="U172" s="128" t="str">
        <f>IF('Health Facility 20'!$J$107=0,"-",'Health Facility 20'!$J$107)</f>
        <v>-</v>
      </c>
      <c r="V172" s="128" t="str">
        <f>IF('Health Facility 21'!$J$107=0,"-",'Health Facility 21'!$J$107)</f>
        <v>-</v>
      </c>
      <c r="W172" s="128" t="str">
        <f>IF('Health Facility 22'!$J$107=0,"-",'Health Facility 22'!$J$107)</f>
        <v>-</v>
      </c>
      <c r="X172" s="128" t="str">
        <f>IF('Health Facility 23'!$J$107=0,"-",'Health Facility 23'!$J$107)</f>
        <v>-</v>
      </c>
      <c r="Y172" s="314" t="str">
        <f>IF('Health Facility 24'!$J$107=0,"-",'Health Facility 24'!$J$107)</f>
        <v>-</v>
      </c>
    </row>
    <row r="173" spans="1:25" x14ac:dyDescent="0.3">
      <c r="A173" s="306" t="s">
        <v>705</v>
      </c>
      <c r="B173" s="128" t="str">
        <f>IF('Health Facility 1'!$J$101=0,"-",'Health Facility 1'!$J$101)</f>
        <v>-</v>
      </c>
      <c r="C173" s="128" t="str">
        <f>IF('Health Facility 2'!$J$101=0,"-",'Health Facility 2'!$J$101)</f>
        <v>-</v>
      </c>
      <c r="D173" s="128" t="str">
        <f>IF('Health Facility 3'!$J$101=0,"-",'Health Facility 3'!$J$101)</f>
        <v>-</v>
      </c>
      <c r="E173" s="128" t="str">
        <f>IF('Health Facility 4'!$J$101=0,"-",'Health Facility 4'!$J$101)</f>
        <v>-</v>
      </c>
      <c r="F173" s="128" t="str">
        <f>IF('Health Facility 5'!$J$101=0,"-",'Health Facility 5'!$J$101)</f>
        <v>-</v>
      </c>
      <c r="G173" s="128" t="str">
        <f>IF('Health Facility 6'!$J$101=0,"-",'Health Facility 6'!$J$101)</f>
        <v>-</v>
      </c>
      <c r="H173" s="128" t="str">
        <f>IF('Health Facility 7'!$J$101=0,"-",'Health Facility 7'!$J$101)</f>
        <v>-</v>
      </c>
      <c r="I173" s="128" t="str">
        <f>IF('Health Facility 8'!$J$101=0,"-",'Health Facility 8'!$J$101)</f>
        <v>-</v>
      </c>
      <c r="J173" s="128" t="str">
        <f>IF('Health Facility 9'!$J$101=0,"-",'Health Facility 9'!$J$101)</f>
        <v>-</v>
      </c>
      <c r="K173" s="128" t="str">
        <f>IF('Health Facility 10'!$J$101=0,"-",'Health Facility 10'!$J$101)</f>
        <v>-</v>
      </c>
      <c r="L173" s="128" t="str">
        <f>IF('Health Facility 11'!$J$101=0,"-",'Health Facility 11'!$J$101)</f>
        <v>-</v>
      </c>
      <c r="M173" s="128" t="str">
        <f>IF('Health Facility 12'!$J$101=0,"-",'Health Facility 12'!$J$101)</f>
        <v>-</v>
      </c>
      <c r="N173" s="128" t="str">
        <f>IF('Health Facility 13'!$J$101=0,"-",'Health Facility 13'!$J$101)</f>
        <v>-</v>
      </c>
      <c r="O173" s="128" t="str">
        <f>IF('Health Facility 14'!$J$101=0,"-",'Health Facility 14'!$J$101)</f>
        <v>-</v>
      </c>
      <c r="P173" s="128" t="str">
        <f>IF('Health Facility 15'!$J$101=0,"-",'Health Facility 15'!$J$101)</f>
        <v>-</v>
      </c>
      <c r="Q173" s="128" t="str">
        <f>IF('Health Facility 16'!$J$101=0,"-",'Health Facility 16'!$J$101)</f>
        <v>-</v>
      </c>
      <c r="R173" s="128" t="str">
        <f>IF('Health Facility 17'!$J$101=0,"-",'Health Facility 17'!$J$101)</f>
        <v>-</v>
      </c>
      <c r="S173" s="128" t="str">
        <f>IF('Health Facility 18'!$J$101=0,"-",'Health Facility 18'!$J$101)</f>
        <v>-</v>
      </c>
      <c r="T173" s="128" t="str">
        <f>IF('Health Facility 19'!$J$101=0,"-",'Health Facility 19'!$J$101)</f>
        <v>-</v>
      </c>
      <c r="U173" s="128" t="str">
        <f>IF('Health Facility 20'!$J$101=0,"-",'Health Facility 20'!$J$101)</f>
        <v>-</v>
      </c>
      <c r="V173" s="128" t="str">
        <f>IF('Health Facility 21'!$J$101=0,"-",'Health Facility 21'!$J$101)</f>
        <v>-</v>
      </c>
      <c r="W173" s="128" t="str">
        <f>IF('Health Facility 22'!$J$101=0,"-",'Health Facility 22'!$J$101)</f>
        <v>-</v>
      </c>
      <c r="X173" s="128" t="str">
        <f>IF('Health Facility 23'!$J$101=0,"-",'Health Facility 23'!$J$101)</f>
        <v>-</v>
      </c>
      <c r="Y173" s="314" t="str">
        <f>IF('Health Facility 24'!$J$101=0,"-",'Health Facility 24'!$J$101)</f>
        <v>-</v>
      </c>
    </row>
    <row r="174" spans="1:25" x14ac:dyDescent="0.3">
      <c r="A174" s="307" t="s">
        <v>714</v>
      </c>
      <c r="B174" s="128" t="str">
        <f>IF('Health Facility 1'!$J$102=0,"-",'Health Facility 1'!$J$102)</f>
        <v>-</v>
      </c>
      <c r="C174" s="128" t="str">
        <f>IF('Health Facility 2'!$J$102=0,"-",'Health Facility 2'!$J$102)</f>
        <v>-</v>
      </c>
      <c r="D174" s="128" t="str">
        <f>IF('Health Facility 3'!$J$102=0,"-",'Health Facility 3'!$J$102)</f>
        <v>-</v>
      </c>
      <c r="E174" s="128" t="str">
        <f>IF('Health Facility 4'!$J$102=0,"-",'Health Facility 4'!$J$102)</f>
        <v>-</v>
      </c>
      <c r="F174" s="128" t="str">
        <f>IF('Health Facility 5'!$J$102=0,"-",'Health Facility 5'!$J$102)</f>
        <v>-</v>
      </c>
      <c r="G174" s="128" t="str">
        <f>IF('Health Facility 6'!$J$102=0,"-",'Health Facility 6'!$J$102)</f>
        <v>-</v>
      </c>
      <c r="H174" s="128" t="str">
        <f>IF('Health Facility 7'!$J$102=0,"-",'Health Facility 7'!$J$102)</f>
        <v>-</v>
      </c>
      <c r="I174" s="128" t="str">
        <f>IF('Health Facility 8'!$J$102=0,"-",'Health Facility 8'!$J$102)</f>
        <v>-</v>
      </c>
      <c r="J174" s="128" t="str">
        <f>IF('Health Facility 9'!$J$102=0,"-",'Health Facility 9'!$J$102)</f>
        <v>-</v>
      </c>
      <c r="K174" s="128" t="str">
        <f>IF('Health Facility 10'!$J$102=0,"-",'Health Facility 10'!$J$102)</f>
        <v>-</v>
      </c>
      <c r="L174" s="128" t="str">
        <f>IF('Health Facility 11'!$J$102=0,"-",'Health Facility 11'!$J$102)</f>
        <v>-</v>
      </c>
      <c r="M174" s="128" t="str">
        <f>IF('Health Facility 12'!$J$102=0,"-",'Health Facility 12'!$J$102)</f>
        <v>-</v>
      </c>
      <c r="N174" s="128" t="str">
        <f>IF('Health Facility 13'!$J$102=0,"-",'Health Facility 13'!$J$102)</f>
        <v>-</v>
      </c>
      <c r="O174" s="128" t="str">
        <f>IF('Health Facility 14'!$J$102=0,"-",'Health Facility 14'!$J$102)</f>
        <v>-</v>
      </c>
      <c r="P174" s="128" t="str">
        <f>IF('Health Facility 15'!$J$102=0,"-",'Health Facility 15'!$J$102)</f>
        <v>-</v>
      </c>
      <c r="Q174" s="128" t="str">
        <f>IF('Health Facility 16'!$J$102=0,"-",'Health Facility 16'!$J$102)</f>
        <v>-</v>
      </c>
      <c r="R174" s="128" t="str">
        <f>IF('Health Facility 17'!$J$102=0,"-",'Health Facility 17'!$J$102)</f>
        <v>-</v>
      </c>
      <c r="S174" s="128" t="str">
        <f>IF('Health Facility 18'!$J$102=0,"-",'Health Facility 18'!$J$102)</f>
        <v>-</v>
      </c>
      <c r="T174" s="128" t="str">
        <f>IF('Health Facility 19'!$J$102=0,"-",'Health Facility 19'!$J$102)</f>
        <v>-</v>
      </c>
      <c r="U174" s="128" t="str">
        <f>IF('Health Facility 20'!$J$102=0,"-",'Health Facility 20'!$J$102)</f>
        <v>-</v>
      </c>
      <c r="V174" s="128" t="str">
        <f>IF('Health Facility 21'!$J$102=0,"-",'Health Facility 21'!$J$102)</f>
        <v>-</v>
      </c>
      <c r="W174" s="128" t="str">
        <f>IF('Health Facility 22'!$J$102=0,"-",'Health Facility 22'!$J$102)</f>
        <v>-</v>
      </c>
      <c r="X174" s="128" t="str">
        <f>IF('Health Facility 23'!$J$102=0,"-",'Health Facility 23'!$J$102)</f>
        <v>-</v>
      </c>
      <c r="Y174" s="314" t="str">
        <f>IF('Health Facility 24'!$J$102=0,"-",'Health Facility 24'!$J$102)</f>
        <v>-</v>
      </c>
    </row>
    <row r="175" spans="1:25" x14ac:dyDescent="0.3">
      <c r="A175" s="307" t="s">
        <v>715</v>
      </c>
      <c r="B175" s="128" t="str">
        <f>IF('Health Facility 1'!$J$103=0,"-",'Health Facility 1'!$J$103)</f>
        <v>-</v>
      </c>
      <c r="C175" s="128" t="str">
        <f>IF('Health Facility 2'!$J$103=0,"-",'Health Facility 2'!$J$103)</f>
        <v>-</v>
      </c>
      <c r="D175" s="128" t="str">
        <f>IF('Health Facility 3'!$J$103=0,"-",'Health Facility 3'!$J$103)</f>
        <v>-</v>
      </c>
      <c r="E175" s="128" t="str">
        <f>IF('Health Facility 4'!$J$103=0,"-",'Health Facility 4'!$J$103)</f>
        <v>-</v>
      </c>
      <c r="F175" s="128" t="str">
        <f>IF('Health Facility 5'!$J$103=0,"-",'Health Facility 5'!$J$103)</f>
        <v>-</v>
      </c>
      <c r="G175" s="128" t="str">
        <f>IF('Health Facility 6'!$J$103=0,"-",'Health Facility 6'!$J$103)</f>
        <v>-</v>
      </c>
      <c r="H175" s="128" t="str">
        <f>IF('Health Facility 7'!$J$103=0,"-",'Health Facility 7'!$J$103)</f>
        <v>-</v>
      </c>
      <c r="I175" s="128" t="str">
        <f>IF('Health Facility 8'!$J$103=0,"-",'Health Facility 8'!$J$103)</f>
        <v>-</v>
      </c>
      <c r="J175" s="128" t="str">
        <f>IF('Health Facility 9'!$J$103=0,"-",'Health Facility 9'!$J$103)</f>
        <v>-</v>
      </c>
      <c r="K175" s="128" t="str">
        <f>IF('Health Facility 10'!$J$103=0,"-",'Health Facility 10'!$J$103)</f>
        <v>-</v>
      </c>
      <c r="L175" s="128" t="str">
        <f>IF('Health Facility 11'!$J$103=0,"-",'Health Facility 11'!$J$103)</f>
        <v>-</v>
      </c>
      <c r="M175" s="128" t="str">
        <f>IF('Health Facility 12'!$J$103=0,"-",'Health Facility 12'!$J$103)</f>
        <v>-</v>
      </c>
      <c r="N175" s="128" t="str">
        <f>IF('Health Facility 13'!$J$103=0,"-",'Health Facility 13'!$J$103)</f>
        <v>-</v>
      </c>
      <c r="O175" s="128" t="str">
        <f>IF('Health Facility 14'!$J$103=0,"-",'Health Facility 14'!$J$103)</f>
        <v>-</v>
      </c>
      <c r="P175" s="128" t="str">
        <f>IF('Health Facility 15'!$J$103=0,"-",'Health Facility 15'!$J$103)</f>
        <v>-</v>
      </c>
      <c r="Q175" s="128" t="str">
        <f>IF('Health Facility 16'!$J$103=0,"-",'Health Facility 16'!$J$103)</f>
        <v>-</v>
      </c>
      <c r="R175" s="128" t="str">
        <f>IF('Health Facility 17'!$J$103=0,"-",'Health Facility 17'!$J$103)</f>
        <v>-</v>
      </c>
      <c r="S175" s="128" t="str">
        <f>IF('Health Facility 18'!$J$103=0,"-",'Health Facility 18'!$J$103)</f>
        <v>-</v>
      </c>
      <c r="T175" s="128" t="str">
        <f>IF('Health Facility 19'!$J$103=0,"-",'Health Facility 19'!$J$103)</f>
        <v>-</v>
      </c>
      <c r="U175" s="128" t="str">
        <f>IF('Health Facility 20'!$J$103=0,"-",'Health Facility 20'!$J$103)</f>
        <v>-</v>
      </c>
      <c r="V175" s="128" t="str">
        <f>IF('Health Facility 21'!$J$103=0,"-",'Health Facility 21'!$J$103)</f>
        <v>-</v>
      </c>
      <c r="W175" s="128" t="str">
        <f>IF('Health Facility 22'!$J$103=0,"-",'Health Facility 22'!$J$103)</f>
        <v>-</v>
      </c>
      <c r="X175" s="128" t="str">
        <f>IF('Health Facility 23'!$J$103=0,"-",'Health Facility 23'!$J$103)</f>
        <v>-</v>
      </c>
      <c r="Y175" s="314" t="str">
        <f>IF('Health Facility 24'!$J$103=0,"-",'Health Facility 24'!$J$103)</f>
        <v>-</v>
      </c>
    </row>
  </sheetData>
  <mergeCells count="82">
    <mergeCell ref="BJ39:BQ39"/>
    <mergeCell ref="BO40:BQ40"/>
    <mergeCell ref="BJ40:BN40"/>
    <mergeCell ref="BD39:BI39"/>
    <mergeCell ref="BD40:BD41"/>
    <mergeCell ref="BE40:BE41"/>
    <mergeCell ref="BF40:BF41"/>
    <mergeCell ref="BG40:BG41"/>
    <mergeCell ref="BH40:BH41"/>
    <mergeCell ref="BI40:BI41"/>
    <mergeCell ref="AX39:BC39"/>
    <mergeCell ref="AX40:AX41"/>
    <mergeCell ref="AY40:AY41"/>
    <mergeCell ref="AZ40:AZ41"/>
    <mergeCell ref="BA40:BA41"/>
    <mergeCell ref="BB40:BB41"/>
    <mergeCell ref="BC40:BC41"/>
    <mergeCell ref="AR39:AW39"/>
    <mergeCell ref="AR40:AR41"/>
    <mergeCell ref="AS40:AS41"/>
    <mergeCell ref="AT40:AT41"/>
    <mergeCell ref="AU40:AU41"/>
    <mergeCell ref="AV40:AV41"/>
    <mergeCell ref="AW40:AW41"/>
    <mergeCell ref="C69:C70"/>
    <mergeCell ref="E3:K3"/>
    <mergeCell ref="M2:AJ2"/>
    <mergeCell ref="M3:O3"/>
    <mergeCell ref="AF40:AF41"/>
    <mergeCell ref="AH40:AH41"/>
    <mergeCell ref="AJ40:AJ41"/>
    <mergeCell ref="AG40:AG41"/>
    <mergeCell ref="AI40:AI41"/>
    <mergeCell ref="AD39:AD41"/>
    <mergeCell ref="R38:AD38"/>
    <mergeCell ref="D69:E69"/>
    <mergeCell ref="F69:G69"/>
    <mergeCell ref="H69:I69"/>
    <mergeCell ref="J69:K69"/>
    <mergeCell ref="L69:M69"/>
    <mergeCell ref="AK40:AK41"/>
    <mergeCell ref="AF39:AK39"/>
    <mergeCell ref="AL39:AQ39"/>
    <mergeCell ref="AL40:AL41"/>
    <mergeCell ref="AM40:AM41"/>
    <mergeCell ref="AN40:AN41"/>
    <mergeCell ref="AO40:AO41"/>
    <mergeCell ref="AP40:AP41"/>
    <mergeCell ref="AQ40:AQ41"/>
    <mergeCell ref="N69:N70"/>
    <mergeCell ref="R39:R41"/>
    <mergeCell ref="S39:S41"/>
    <mergeCell ref="T39:T41"/>
    <mergeCell ref="U39:U41"/>
    <mergeCell ref="W39:W41"/>
    <mergeCell ref="X39:X41"/>
    <mergeCell ref="P39:P40"/>
    <mergeCell ref="Y39:Y41"/>
    <mergeCell ref="Z39:Z41"/>
    <mergeCell ref="AB3:AD3"/>
    <mergeCell ref="AE3:AG3"/>
    <mergeCell ref="AH3:AJ3"/>
    <mergeCell ref="P3:R3"/>
    <mergeCell ref="S3:U3"/>
    <mergeCell ref="V3:X3"/>
    <mergeCell ref="Y3:AA3"/>
    <mergeCell ref="D36:M36"/>
    <mergeCell ref="AA39:AA41"/>
    <mergeCell ref="AB39:AB41"/>
    <mergeCell ref="AC39:AC41"/>
    <mergeCell ref="N38:P38"/>
    <mergeCell ref="D40:E40"/>
    <mergeCell ref="D39:E39"/>
    <mergeCell ref="F39:G39"/>
    <mergeCell ref="F40:G40"/>
    <mergeCell ref="V39:V41"/>
    <mergeCell ref="J39:K39"/>
    <mergeCell ref="J40:K40"/>
    <mergeCell ref="L39:M39"/>
    <mergeCell ref="L40:M40"/>
    <mergeCell ref="H39:I39"/>
    <mergeCell ref="H40:I40"/>
  </mergeCells>
  <hyperlinks>
    <hyperlink ref="A2" location="Dashboard!A1" display="Go to Dashboard" xr:uid="{00000000-0004-0000-1D00-000000000000}"/>
    <hyperlink ref="A1" location="'Facility Information'!A1" display="Go back to facility information tab" xr:uid="{00000000-0004-0000-1D00-000001000000}"/>
    <hyperlink ref="A3" location="Indicators!A1" display="Go to indicators" xr:uid="{00000000-0004-0000-1D00-000002000000}"/>
  </hyperlinks>
  <pageMargins left="0.7" right="0.7" top="0.75" bottom="0.75" header="0.3" footer="0.3"/>
  <pageSetup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B3:AC31"/>
  <sheetViews>
    <sheetView topLeftCell="L1" zoomScale="55" zoomScaleNormal="55" workbookViewId="0"/>
  </sheetViews>
  <sheetFormatPr defaultColWidth="8.77734375" defaultRowHeight="14.4" x14ac:dyDescent="0.3"/>
  <cols>
    <col min="2" max="2" width="15.44140625" bestFit="1" customWidth="1"/>
    <col min="3" max="12" width="10.77734375" customWidth="1"/>
  </cols>
  <sheetData>
    <row r="3" spans="2:29" x14ac:dyDescent="0.3">
      <c r="C3" s="751" t="s">
        <v>133</v>
      </c>
      <c r="D3" s="751"/>
      <c r="E3" s="751"/>
      <c r="F3" s="751"/>
      <c r="G3" s="751"/>
      <c r="H3" s="751"/>
      <c r="I3" s="751"/>
      <c r="J3" s="751"/>
      <c r="K3" s="751"/>
      <c r="L3" s="751"/>
      <c r="M3" s="728" t="str">
        <f>'Health Facility 24'!A79</f>
        <v>III.  Cross Checks</v>
      </c>
      <c r="N3" s="728"/>
      <c r="O3" s="728"/>
      <c r="P3" s="67"/>
      <c r="Q3" s="728" t="str">
        <f>"System Assessment ("&amp;F50&amp;" sites)"</f>
        <v>System Assessment ( sites)</v>
      </c>
      <c r="R3" s="728"/>
      <c r="S3" s="728"/>
      <c r="T3" s="728"/>
      <c r="U3" s="728"/>
      <c r="V3" s="728"/>
      <c r="W3" s="728"/>
      <c r="X3" s="728"/>
      <c r="Y3" s="728"/>
      <c r="Z3" s="728"/>
      <c r="AA3" s="728"/>
      <c r="AB3" s="728"/>
      <c r="AC3" s="728"/>
    </row>
    <row r="4" spans="2:29" ht="43.05" customHeight="1" x14ac:dyDescent="0.3">
      <c r="C4" s="729" t="str">
        <f>"1. "&amp;IF(Indicators!$R$13=0,"-",Indicators!$R$13)</f>
        <v>1. Select type</v>
      </c>
      <c r="D4" s="729"/>
      <c r="E4" s="729" t="str">
        <f>"1. "&amp;IF(Indicators!$R$16=0,"-",Indicators!$R$16)</f>
        <v>1. Select type</v>
      </c>
      <c r="F4" s="729"/>
      <c r="G4" s="729" t="str">
        <f>"1. "&amp;IF(Indicators!$R$19=0,"-",Indicators!$R$19)</f>
        <v>1. Select type</v>
      </c>
      <c r="H4" s="729"/>
      <c r="I4" s="729" t="str">
        <f>"1. "&amp;IF(Indicators!$R$22=0,"-",Indicators!$R$22)</f>
        <v>1. Malaria_treatment</v>
      </c>
      <c r="J4" s="729"/>
      <c r="K4" s="729" t="str">
        <f>"1. "&amp;IF(Indicators!$R$25=0,"-",Indicators!$R$25)</f>
        <v>1. Malaria_commodity_availability</v>
      </c>
      <c r="L4" s="729"/>
      <c r="M4" s="733" t="str">
        <f>'Health Facility 1'!A80</f>
        <v>A — Malaria case register : Laboratory register (quality target = 90%)</v>
      </c>
      <c r="N4" s="733" t="str">
        <f>'Health Facility 1'!A85</f>
        <v>B — Malaria case register : Pharmacy dispensation log (quality target = 90%)</v>
      </c>
      <c r="O4" s="733" t="str">
        <f>'Health Facility 1'!A90</f>
        <v>C — Malaria case register : ACT stock management log (quality target:  &gt;=90%, &lt;=110%)</v>
      </c>
      <c r="P4" s="68"/>
      <c r="Q4" s="726" t="str">
        <f>'Health Facility 1'!B65</f>
        <v>DHIS 2 Verification factor(VF):</v>
      </c>
      <c r="R4" s="726" t="str">
        <f>'Health Facility 1'!B66</f>
        <v>Reasons for discrepancy (use code below - mark all that apply)</v>
      </c>
      <c r="S4" s="726" t="str">
        <f>'Health Facility 1'!B67</f>
        <v>Other reason (specify)</v>
      </c>
      <c r="T4" s="726" t="str">
        <f>'Health Facility 1'!B68</f>
        <v>Select indicator type:</v>
      </c>
      <c r="U4" s="726" t="str">
        <f>'Health Facility 1'!B69</f>
        <v>Select indicator:</v>
      </c>
      <c r="V4" s="726" t="str">
        <f>'Health Facility 1'!B70</f>
        <v>Source document re-count</v>
      </c>
      <c r="W4" s="726" t="str">
        <f>'Health Facility 1'!B71</f>
        <v>HMIS monthly report value</v>
      </c>
      <c r="X4" s="726" t="str">
        <f>'Health Facility 1'!B72</f>
        <v>DHIS2 monthly value</v>
      </c>
      <c r="Y4" s="726" t="str">
        <f>'Health Facility 1'!B73</f>
        <v xml:space="preserve"> Monthly Report Verification factor(VF):</v>
      </c>
      <c r="Z4" s="726" t="str">
        <f>'Health Facility 1'!B74</f>
        <v>DHIS 2 Verification factor(VF):</v>
      </c>
      <c r="AA4" s="726" t="str">
        <f>'Health Facility 1'!B75</f>
        <v>Reasons for discrepancy (use code below - mark all that apply)</v>
      </c>
      <c r="AB4" s="726" t="str">
        <f>'Health Facility 1'!B76</f>
        <v>Other reason (specify)</v>
      </c>
      <c r="AC4" s="736" t="str">
        <f>"Percent of all items present - "&amp;Q3</f>
        <v>Percent of all items present - System Assessment ( sites)</v>
      </c>
    </row>
    <row r="5" spans="2:29" ht="62.1" customHeight="1" x14ac:dyDescent="0.3">
      <c r="C5" s="729" t="str">
        <f>IF(Indicators!$S$13=0,"-",Indicators!$S$13)</f>
        <v>Select indicator</v>
      </c>
      <c r="D5" s="729"/>
      <c r="E5" s="729" t="str">
        <f>IF(Indicators!$S$16=0,"-",Indicators!$S$16)</f>
        <v>Select indicator</v>
      </c>
      <c r="F5" s="729"/>
      <c r="G5" s="729" t="str">
        <f>IF(Indicators!$S$19=0,"-",Indicators!$S$19)</f>
        <v>Select indicator</v>
      </c>
      <c r="H5" s="729"/>
      <c r="I5" s="729" t="str">
        <f>IF(Indicators!$S$22=0,"-",Indicators!$S$22)</f>
        <v>4.1:  Number of children (&lt; 5) with confirmed malaria receiving ACT</v>
      </c>
      <c r="J5" s="729"/>
      <c r="K5" s="729" t="str">
        <f>IF(Indicators!$S$25=0,"-",Indicators!$S$25)</f>
        <v>5.1:  Stock out of ACTs for 7 consecutive days in the past month</v>
      </c>
      <c r="L5" s="729"/>
      <c r="M5" s="726"/>
      <c r="N5" s="726"/>
      <c r="O5" s="726"/>
      <c r="P5" s="68"/>
      <c r="Q5" s="726"/>
      <c r="R5" s="726"/>
      <c r="S5" s="726"/>
      <c r="T5" s="726"/>
      <c r="U5" s="726"/>
      <c r="V5" s="726"/>
      <c r="W5" s="726"/>
      <c r="X5" s="726"/>
      <c r="Y5" s="726"/>
      <c r="Z5" s="726"/>
      <c r="AA5" s="726"/>
      <c r="AB5" s="726"/>
      <c r="AC5" s="736"/>
    </row>
    <row r="6" spans="2:29" ht="28.8" x14ac:dyDescent="0.3">
      <c r="B6" s="4" t="s">
        <v>76</v>
      </c>
      <c r="C6" s="50" t="s">
        <v>126</v>
      </c>
      <c r="D6" s="50" t="s">
        <v>127</v>
      </c>
      <c r="E6" s="50" t="s">
        <v>126</v>
      </c>
      <c r="F6" s="50" t="s">
        <v>127</v>
      </c>
      <c r="G6" s="50" t="s">
        <v>126</v>
      </c>
      <c r="H6" s="50" t="s">
        <v>127</v>
      </c>
      <c r="I6" s="50" t="s">
        <v>126</v>
      </c>
      <c r="J6" s="50" t="s">
        <v>127</v>
      </c>
      <c r="K6" s="50" t="s">
        <v>126</v>
      </c>
      <c r="L6" s="50" t="s">
        <v>127</v>
      </c>
      <c r="M6" s="727"/>
      <c r="N6" s="727"/>
      <c r="O6" s="727"/>
      <c r="P6" s="68"/>
      <c r="Q6" s="727"/>
      <c r="R6" s="727"/>
      <c r="S6" s="727"/>
      <c r="T6" s="727"/>
      <c r="U6" s="727"/>
      <c r="V6" s="727"/>
      <c r="W6" s="727"/>
      <c r="X6" s="727"/>
      <c r="Y6" s="727"/>
      <c r="Z6" s="727"/>
      <c r="AA6" s="727"/>
      <c r="AB6" s="727"/>
      <c r="AC6" s="736"/>
    </row>
    <row r="7" spans="2:29" x14ac:dyDescent="0.3">
      <c r="B7" s="24" t="str">
        <f>IF('Facility Information'!D14=0,"-",'Facility Information'!D14)</f>
        <v>-</v>
      </c>
      <c r="C7" s="123" t="str">
        <f>'Health Facility 1'!$J$37</f>
        <v>-</v>
      </c>
      <c r="D7" s="123" t="str">
        <f>'Health Facility 1'!$J$38</f>
        <v>-</v>
      </c>
      <c r="E7" s="123" t="str">
        <f>'Health Facility 1'!$J$46</f>
        <v>-</v>
      </c>
      <c r="F7" s="123" t="str">
        <f>'Health Facility 1'!$J$47</f>
        <v>-</v>
      </c>
      <c r="G7" s="123" t="str">
        <f>'Health Facility 1'!$J$55</f>
        <v>-</v>
      </c>
      <c r="H7" s="123" t="str">
        <f>'Health Facility 1'!$J$56</f>
        <v>-</v>
      </c>
      <c r="I7" s="123">
        <f>'Health Facility 1'!$J$64</f>
        <v>0.93179469109701663</v>
      </c>
      <c r="J7" s="123">
        <f>'Health Facility 1'!$J$65</f>
        <v>0.87230188097440642</v>
      </c>
      <c r="K7" s="123">
        <f>'Health Facility 1'!$J$73</f>
        <v>0.91662376662376666</v>
      </c>
      <c r="L7" s="123">
        <f>'Health Facility 1'!$J$74</f>
        <v>0.84608636977058038</v>
      </c>
      <c r="M7" s="124" t="str">
        <f>'Health Facility 1'!$J$84</f>
        <v>-</v>
      </c>
      <c r="N7" s="125" t="str">
        <f>'Health Facility 1'!$J$89</f>
        <v>-</v>
      </c>
      <c r="O7" s="125" t="str">
        <f>'Health Facility 1'!$J$95</f>
        <v>-</v>
      </c>
      <c r="P7" s="69"/>
      <c r="Q7" s="54">
        <f>'Health Facility 1'!$J$112</f>
        <v>0</v>
      </c>
      <c r="R7" s="25">
        <f>'Health Facility 1'!$J$113</f>
        <v>0</v>
      </c>
      <c r="S7" s="25">
        <f>'Health Facility 1'!$J$114</f>
        <v>0</v>
      </c>
      <c r="T7" s="25">
        <f>'Health Facility 1'!$J$115</f>
        <v>0</v>
      </c>
      <c r="U7" s="25">
        <f>'Health Facility 1'!$J$116</f>
        <v>0</v>
      </c>
      <c r="V7" s="25">
        <f>'Health Facility 1'!$J$117</f>
        <v>0</v>
      </c>
      <c r="W7" s="25">
        <f>'Health Facility 1'!$J$118</f>
        <v>0</v>
      </c>
      <c r="X7" s="25">
        <f>'Health Facility 1'!$J$119</f>
        <v>0</v>
      </c>
      <c r="Y7" s="25">
        <f>'Health Facility 1'!$J$120</f>
        <v>0</v>
      </c>
      <c r="Z7" s="25">
        <f>'Health Facility 1'!$J$121</f>
        <v>0</v>
      </c>
      <c r="AA7" s="25">
        <f>'Health Facility 1'!$J$122</f>
        <v>0</v>
      </c>
      <c r="AB7" s="25">
        <f>'Health Facility 1'!$J$123</f>
        <v>0</v>
      </c>
      <c r="AC7" s="109">
        <f>COUNTIF(Q7:AB7,"Yes")/(COUNTIF(Q7:AB7,"Yes")+COUNTIF(Q7:AB7,"No")+COUNTIF(Q7:AB7,"=0"))</f>
        <v>0</v>
      </c>
    </row>
    <row r="8" spans="2:29" x14ac:dyDescent="0.3">
      <c r="B8" s="24" t="str">
        <f>IF('Facility Information'!D15=0,"-",'Facility Information'!D15)</f>
        <v>-</v>
      </c>
      <c r="C8" s="123" t="str">
        <f>'Health Facility 2'!$J$37</f>
        <v>-</v>
      </c>
      <c r="D8" s="123" t="str">
        <f>'Health Facility 2'!$J$38</f>
        <v>-</v>
      </c>
      <c r="E8" s="123" t="str">
        <f>'Health Facility 2'!$J$46</f>
        <v>-</v>
      </c>
      <c r="F8" s="123" t="str">
        <f>'Health Facility 2'!$J$47</f>
        <v>-</v>
      </c>
      <c r="G8" s="123" t="str">
        <f>'Health Facility 2'!$J$55</f>
        <v>-</v>
      </c>
      <c r="H8" s="123" t="str">
        <f>'Health Facility 2'!$J$56</f>
        <v>-</v>
      </c>
      <c r="I8" s="123">
        <f>'Health Facility 2'!$J$64</f>
        <v>0.94534231200897867</v>
      </c>
      <c r="J8" s="123">
        <f>'Health Facility 2'!$J$65</f>
        <v>0.97192749778956677</v>
      </c>
      <c r="K8" s="123">
        <f>'Health Facility 2'!$J$73</f>
        <v>0.92911674888419071</v>
      </c>
      <c r="L8" s="123">
        <f>'Health Facility 2'!$J$74</f>
        <v>0.96051103368176538</v>
      </c>
      <c r="M8" s="123" t="str">
        <f>'Health Facility 2'!$J$84</f>
        <v>-</v>
      </c>
      <c r="N8" s="125" t="str">
        <f>'Health Facility 2'!$J$89</f>
        <v>-</v>
      </c>
      <c r="O8" s="125" t="str">
        <f>'Health Facility 2'!$J$95</f>
        <v>-</v>
      </c>
      <c r="P8" s="69"/>
      <c r="Q8" s="54">
        <f>'Health Facility 2'!$J$118</f>
        <v>0</v>
      </c>
      <c r="R8" s="25">
        <f>'Health Facility 2'!$J$119</f>
        <v>0</v>
      </c>
      <c r="S8" s="25">
        <f>'Health Facility 2'!$J$120</f>
        <v>0</v>
      </c>
      <c r="T8" s="25">
        <f>'Health Facility 2'!$J$121</f>
        <v>0</v>
      </c>
      <c r="U8" s="25">
        <f>'Health Facility 2'!$J$122</f>
        <v>0</v>
      </c>
      <c r="V8" s="25">
        <f>'Health Facility 2'!$J$123</f>
        <v>0</v>
      </c>
      <c r="W8" s="25">
        <f>'Health Facility 2'!$J$124</f>
        <v>0</v>
      </c>
      <c r="X8" s="25">
        <f>'Health Facility 2'!$J$125</f>
        <v>0</v>
      </c>
      <c r="Y8" s="25" t="str">
        <f>'Health Facility 2'!$J$126</f>
        <v>Time Line</v>
      </c>
      <c r="Z8" s="25">
        <f>'Health Facility 2'!$J$127</f>
        <v>0</v>
      </c>
      <c r="AA8" s="25">
        <f>'Health Facility 2'!$J$128</f>
        <v>0</v>
      </c>
      <c r="AB8" s="25">
        <f>'Health Facility 2'!$J$129</f>
        <v>0</v>
      </c>
      <c r="AC8" s="109">
        <f t="shared" ref="AC8:AC31" si="0">COUNTIF(Q8:AB8,"Yes")/(COUNTIF(Q8:AB8,"Yes")+COUNTIF(Q8:AB8,"No")+COUNTIF(Q8:AB8,"=0"))</f>
        <v>0</v>
      </c>
    </row>
    <row r="9" spans="2:29" x14ac:dyDescent="0.3">
      <c r="B9" s="24" t="str">
        <f>IF('Facility Information'!D16=0,"-",'Facility Information'!D16)</f>
        <v>-</v>
      </c>
      <c r="C9" s="123" t="str">
        <f>'Health Facility 3'!$J$37</f>
        <v>-</v>
      </c>
      <c r="D9" s="123" t="str">
        <f>'Health Facility 3'!$J$38</f>
        <v>-</v>
      </c>
      <c r="E9" s="123" t="str">
        <f>'Health Facility 3'!$J$46</f>
        <v>-</v>
      </c>
      <c r="F9" s="123" t="str">
        <f>'Health Facility 3'!$J$47</f>
        <v>-</v>
      </c>
      <c r="G9" s="123" t="str">
        <f>'Health Facility 3'!$J$55</f>
        <v>-</v>
      </c>
      <c r="H9" s="123" t="str">
        <f>'Health Facility 3'!$J$56</f>
        <v>-</v>
      </c>
      <c r="I9" s="123">
        <f>'Health Facility 3'!$J$64</f>
        <v>0.95376602564102564</v>
      </c>
      <c r="J9" s="123">
        <f>'Health Facility 3'!$J$65</f>
        <v>0.97596457938013914</v>
      </c>
      <c r="K9" s="123">
        <f>'Health Facility 3'!$J$73</f>
        <v>0.96171265147168761</v>
      </c>
      <c r="L9" s="123">
        <f>'Health Facility 3'!$J$74</f>
        <v>0.97789799787302911</v>
      </c>
      <c r="M9" s="123" t="str">
        <f>'Health Facility 3'!$J$84</f>
        <v>-</v>
      </c>
      <c r="N9" s="125" t="str">
        <f>'Health Facility 3'!$J$89</f>
        <v>-</v>
      </c>
      <c r="O9" s="125" t="str">
        <f>'Health Facility 3'!$J$95</f>
        <v>-</v>
      </c>
      <c r="P9" s="69"/>
      <c r="Q9" s="54">
        <f>'Health Facility 3'!$J$118</f>
        <v>0</v>
      </c>
      <c r="R9" s="25">
        <f>'Health Facility 3'!$J$119</f>
        <v>0</v>
      </c>
      <c r="S9" s="25">
        <f>'Health Facility 3'!$J$120</f>
        <v>0</v>
      </c>
      <c r="T9" s="25">
        <f>'Health Facility 3'!$J$121</f>
        <v>0</v>
      </c>
      <c r="U9" s="25">
        <f>'Health Facility 3'!$J$122</f>
        <v>0</v>
      </c>
      <c r="V9" s="25">
        <f>'Health Facility 3'!$J$123</f>
        <v>0</v>
      </c>
      <c r="W9" s="25">
        <f>'Health Facility 3'!$J$124</f>
        <v>0</v>
      </c>
      <c r="X9" s="25">
        <f>'Health Facility 3'!$J$125</f>
        <v>0</v>
      </c>
      <c r="Y9" s="25" t="str">
        <f>'Health Facility 3'!$J$126</f>
        <v>Time Line</v>
      </c>
      <c r="Z9" s="25">
        <f>'Health Facility 3'!$J$127</f>
        <v>0</v>
      </c>
      <c r="AA9" s="25">
        <f>'Health Facility 3'!$J$128</f>
        <v>0</v>
      </c>
      <c r="AB9" s="25">
        <f>'Health Facility 3'!$J$129</f>
        <v>0</v>
      </c>
      <c r="AC9" s="109">
        <f t="shared" si="0"/>
        <v>0</v>
      </c>
    </row>
    <row r="10" spans="2:29" x14ac:dyDescent="0.3">
      <c r="B10" s="24" t="str">
        <f>IF('Facility Information'!D17=0,"-",'Facility Information'!D17)</f>
        <v>-</v>
      </c>
      <c r="C10" s="123" t="str">
        <f>'Health Facility 4'!$J$37</f>
        <v>-</v>
      </c>
      <c r="D10" s="123" t="str">
        <f>'Health Facility 4'!$J$38</f>
        <v>-</v>
      </c>
      <c r="E10" s="123" t="str">
        <f>'Health Facility 4'!$J$46</f>
        <v>-</v>
      </c>
      <c r="F10" s="123" t="str">
        <f>'Health Facility 4'!$J$47</f>
        <v>-</v>
      </c>
      <c r="G10" s="123" t="str">
        <f>'Health Facility 4'!$J$55</f>
        <v>-</v>
      </c>
      <c r="H10" s="123" t="str">
        <f>'Health Facility 4'!$J$56</f>
        <v>-</v>
      </c>
      <c r="I10" s="123">
        <f>'Health Facility 4'!$J$64</f>
        <v>0.87944444444444458</v>
      </c>
      <c r="J10" s="123">
        <f>'Health Facility 4'!$J$65</f>
        <v>0.94372294372294363</v>
      </c>
      <c r="K10" s="123">
        <f>'Health Facility 4'!$J$73</f>
        <v>0.95028497510115162</v>
      </c>
      <c r="L10" s="123">
        <f>'Health Facility 4'!$J$74</f>
        <v>0.97164805575354407</v>
      </c>
      <c r="M10" s="123" t="str">
        <f>'Health Facility 4'!$J$84</f>
        <v>-</v>
      </c>
      <c r="N10" s="125" t="str">
        <f>'Health Facility 4'!$J$89</f>
        <v>-</v>
      </c>
      <c r="O10" s="125" t="str">
        <f>'Health Facility 4'!$J$95</f>
        <v>-</v>
      </c>
      <c r="P10" s="69"/>
      <c r="Q10" s="54">
        <f>'Health Facility 4'!$J$118</f>
        <v>0</v>
      </c>
      <c r="R10" s="25">
        <f>'Health Facility 4'!$J$119</f>
        <v>0</v>
      </c>
      <c r="S10" s="25">
        <f>'Health Facility 4'!$J$120</f>
        <v>0</v>
      </c>
      <c r="T10" s="25">
        <f>'Health Facility 4'!$J$121</f>
        <v>0</v>
      </c>
      <c r="U10" s="25">
        <f>'Health Facility 4'!$J$122</f>
        <v>0</v>
      </c>
      <c r="V10" s="25">
        <f>'Health Facility 4'!$J$123</f>
        <v>0</v>
      </c>
      <c r="W10" s="25">
        <f>'Health Facility 4'!$J$124</f>
        <v>0</v>
      </c>
      <c r="X10" s="25">
        <f>'Health Facility 4'!$J$125</f>
        <v>0</v>
      </c>
      <c r="Y10" s="25" t="str">
        <f>'Health Facility 4'!$J$126</f>
        <v>Time Line</v>
      </c>
      <c r="Z10" s="25">
        <f>'Health Facility 4'!$J$127</f>
        <v>0</v>
      </c>
      <c r="AA10" s="25">
        <f>'Health Facility 4'!$J$128</f>
        <v>0</v>
      </c>
      <c r="AB10" s="25">
        <f>'Health Facility 4'!$J$129</f>
        <v>0</v>
      </c>
      <c r="AC10" s="109">
        <f t="shared" si="0"/>
        <v>0</v>
      </c>
    </row>
    <row r="11" spans="2:29" x14ac:dyDescent="0.3">
      <c r="B11" s="24" t="str">
        <f>IF('Facility Information'!D18=0,"-",'Facility Information'!D18)</f>
        <v>-</v>
      </c>
      <c r="C11" s="123" t="str">
        <f>'Health Facility 5'!$J$37</f>
        <v>-</v>
      </c>
      <c r="D11" s="123" t="str">
        <f>'Health Facility 5'!$J$38</f>
        <v>-</v>
      </c>
      <c r="E11" s="123" t="str">
        <f>'Health Facility 5'!$J$46</f>
        <v>-</v>
      </c>
      <c r="F11" s="123" t="str">
        <f>'Health Facility 5'!$J$47</f>
        <v>-</v>
      </c>
      <c r="G11" s="123" t="str">
        <f>'Health Facility 5'!$J$55</f>
        <v>-</v>
      </c>
      <c r="H11" s="123" t="str">
        <f>'Health Facility 5'!$J$56</f>
        <v>-</v>
      </c>
      <c r="I11" s="123">
        <f>'Health Facility 5'!$J$64</f>
        <v>0.87944444444444458</v>
      </c>
      <c r="J11" s="123">
        <f>'Health Facility 5'!$J$65</f>
        <v>0.94372294372294363</v>
      </c>
      <c r="K11" s="123">
        <f>'Health Facility 5'!$J$73</f>
        <v>0.9567412512617991</v>
      </c>
      <c r="L11" s="123">
        <f>'Health Facility 5'!$J$74</f>
        <v>0.9751589707018482</v>
      </c>
      <c r="M11" s="123" t="str">
        <f>'Health Facility 5'!$J$84</f>
        <v>-</v>
      </c>
      <c r="N11" s="125" t="str">
        <f>'Health Facility 5'!$J$89</f>
        <v>-</v>
      </c>
      <c r="O11" s="125" t="str">
        <f>'Health Facility 5'!$J$95</f>
        <v>-</v>
      </c>
      <c r="P11" s="69"/>
      <c r="Q11" s="54">
        <f>'Health Facility 5'!$J$118</f>
        <v>0</v>
      </c>
      <c r="R11" s="25">
        <f>'Health Facility 5'!$J$119</f>
        <v>0</v>
      </c>
      <c r="S11" s="25">
        <f>'Health Facility 5'!$J$120</f>
        <v>0</v>
      </c>
      <c r="T11" s="25">
        <f>'Health Facility 5'!$J$121</f>
        <v>0</v>
      </c>
      <c r="U11" s="25">
        <f>'Health Facility 5'!$J$122</f>
        <v>0</v>
      </c>
      <c r="V11" s="25">
        <f>'Health Facility 5'!$J$123</f>
        <v>0</v>
      </c>
      <c r="W11" s="25">
        <f>'Health Facility 5'!$J$124</f>
        <v>0</v>
      </c>
      <c r="X11" s="25">
        <f>'Health Facility 5'!$J$125</f>
        <v>0</v>
      </c>
      <c r="Y11" s="25" t="str">
        <f>'Health Facility 5'!$J$126</f>
        <v>Time Line</v>
      </c>
      <c r="Z11" s="25">
        <f>'Health Facility 5'!$J$127</f>
        <v>0</v>
      </c>
      <c r="AA11" s="25">
        <f>'Health Facility 5'!$J$128</f>
        <v>0</v>
      </c>
      <c r="AB11" s="25">
        <f>'Health Facility 5'!$J$129</f>
        <v>0</v>
      </c>
      <c r="AC11" s="109">
        <f t="shared" si="0"/>
        <v>0</v>
      </c>
    </row>
    <row r="12" spans="2:29" x14ac:dyDescent="0.3">
      <c r="B12" s="24" t="str">
        <f>IF('Facility Information'!D19=0,"-",'Facility Information'!D19)</f>
        <v>-</v>
      </c>
      <c r="C12" s="123" t="str">
        <f>'Health Facility 6'!$J$37</f>
        <v>-</v>
      </c>
      <c r="D12" s="123" t="str">
        <f>'Health Facility 6'!$J$38</f>
        <v>-</v>
      </c>
      <c r="E12" s="123" t="str">
        <f>'Health Facility 6'!$J$46</f>
        <v>-</v>
      </c>
      <c r="F12" s="123" t="str">
        <f>'Health Facility 6'!$J$47</f>
        <v>-</v>
      </c>
      <c r="G12" s="123" t="str">
        <f>'Health Facility 6'!$J$55</f>
        <v>-</v>
      </c>
      <c r="H12" s="123" t="str">
        <f>'Health Facility 6'!$J$56</f>
        <v>-</v>
      </c>
      <c r="I12" s="123" t="str">
        <f>'Health Facility 6'!$J$64</f>
        <v>-</v>
      </c>
      <c r="J12" s="123" t="str">
        <f>'Health Facility 6'!$J$65</f>
        <v>-</v>
      </c>
      <c r="K12" s="123" t="str">
        <f>'Health Facility 6'!$J$73</f>
        <v>-</v>
      </c>
      <c r="L12" s="123" t="str">
        <f>'Health Facility 6'!$J$74</f>
        <v>-</v>
      </c>
      <c r="M12" s="123" t="str">
        <f>'Health Facility 6'!$J$84</f>
        <v>-</v>
      </c>
      <c r="N12" s="125" t="str">
        <f>'Health Facility 6'!$J$89</f>
        <v>-</v>
      </c>
      <c r="O12" s="125" t="str">
        <f>'Health Facility 6'!$J$95</f>
        <v>-</v>
      </c>
      <c r="P12" s="69"/>
      <c r="Q12" s="54">
        <f>'Health Facility 6'!$J$118</f>
        <v>0</v>
      </c>
      <c r="R12" s="25">
        <f>'Health Facility 6'!$J$119</f>
        <v>0</v>
      </c>
      <c r="S12" s="25">
        <f>'Health Facility 6'!$J$120</f>
        <v>0</v>
      </c>
      <c r="T12" s="25">
        <f>'Health Facility 6'!$J$121</f>
        <v>0</v>
      </c>
      <c r="U12" s="25">
        <f>'Health Facility 6'!$J$122</f>
        <v>0</v>
      </c>
      <c r="V12" s="25">
        <f>'Health Facility 6'!$J$123</f>
        <v>0</v>
      </c>
      <c r="W12" s="25">
        <f>'Health Facility 6'!$J$124</f>
        <v>0</v>
      </c>
      <c r="X12" s="25">
        <f>'Health Facility 6'!$J$125</f>
        <v>0</v>
      </c>
      <c r="Y12" s="25" t="str">
        <f>'Health Facility 6'!$J$126</f>
        <v>Time Line</v>
      </c>
      <c r="Z12" s="25">
        <f>'Health Facility 6'!$J$127</f>
        <v>0</v>
      </c>
      <c r="AA12" s="25">
        <f>'Health Facility 6'!$J$128</f>
        <v>0</v>
      </c>
      <c r="AB12" s="25">
        <f>'Health Facility 6'!$J$129</f>
        <v>0</v>
      </c>
      <c r="AC12" s="109">
        <f t="shared" si="0"/>
        <v>0</v>
      </c>
    </row>
    <row r="13" spans="2:29" x14ac:dyDescent="0.3">
      <c r="B13" s="24" t="str">
        <f>IF('Facility Information'!D20=0,"-",'Facility Information'!D20)</f>
        <v>-</v>
      </c>
      <c r="C13" s="123" t="str">
        <f>'Health Facility 7'!$J$37</f>
        <v>-</v>
      </c>
      <c r="D13" s="123" t="str">
        <f>'Health Facility 7'!$J$38</f>
        <v>-</v>
      </c>
      <c r="E13" s="123" t="str">
        <f>'Health Facility 7'!$J$46</f>
        <v>-</v>
      </c>
      <c r="F13" s="123" t="str">
        <f>'Health Facility 7'!$J$47</f>
        <v>-</v>
      </c>
      <c r="G13" s="123" t="str">
        <f>'Health Facility 7'!$J$55</f>
        <v>-</v>
      </c>
      <c r="H13" s="123" t="str">
        <f>'Health Facility 7'!$J$56</f>
        <v>-</v>
      </c>
      <c r="I13" s="123" t="str">
        <f>'Health Facility 7'!$J$64</f>
        <v>-</v>
      </c>
      <c r="J13" s="123" t="str">
        <f>'Health Facility 7'!$J$65</f>
        <v>-</v>
      </c>
      <c r="K13" s="123" t="str">
        <f>'Health Facility 7'!$J$73</f>
        <v>-</v>
      </c>
      <c r="L13" s="123" t="str">
        <f>'Health Facility 7'!$J$74</f>
        <v>-</v>
      </c>
      <c r="M13" s="123" t="str">
        <f>'Health Facility 7'!$J$84</f>
        <v>-</v>
      </c>
      <c r="N13" s="125" t="str">
        <f>'Health Facility 7'!$J$89</f>
        <v>-</v>
      </c>
      <c r="O13" s="125" t="str">
        <f>'Health Facility 7'!$J$95</f>
        <v>-</v>
      </c>
      <c r="P13" s="69"/>
      <c r="Q13" s="54">
        <f>'Health Facility 7'!$J$118</f>
        <v>0</v>
      </c>
      <c r="R13" s="25">
        <f>'Health Facility 7'!$J$119</f>
        <v>0</v>
      </c>
      <c r="S13" s="25">
        <f>'Health Facility 7'!$J$120</f>
        <v>0</v>
      </c>
      <c r="T13" s="25">
        <f>'Health Facility 7'!$J$121</f>
        <v>0</v>
      </c>
      <c r="U13" s="25">
        <f>'Health Facility 7'!$J$122</f>
        <v>0</v>
      </c>
      <c r="V13" s="25">
        <f>'Health Facility 7'!$J$123</f>
        <v>0</v>
      </c>
      <c r="W13" s="25">
        <f>'Health Facility 7'!$J$124</f>
        <v>0</v>
      </c>
      <c r="X13" s="25">
        <f>'Health Facility 7'!$J$125</f>
        <v>0</v>
      </c>
      <c r="Y13" s="25" t="str">
        <f>'Health Facility 7'!$J$126</f>
        <v>Time Line</v>
      </c>
      <c r="Z13" s="25">
        <f>'Health Facility 7'!$J$127</f>
        <v>0</v>
      </c>
      <c r="AA13" s="25">
        <f>'Health Facility 7'!$J$128</f>
        <v>0</v>
      </c>
      <c r="AB13" s="25">
        <f>'Health Facility 7'!$J$129</f>
        <v>0</v>
      </c>
      <c r="AC13" s="109">
        <f t="shared" si="0"/>
        <v>0</v>
      </c>
    </row>
    <row r="14" spans="2:29" x14ac:dyDescent="0.3">
      <c r="B14" s="24" t="str">
        <f>IF('Facility Information'!D21=0,"-",'Facility Information'!D21)</f>
        <v>-</v>
      </c>
      <c r="C14" s="123" t="str">
        <f>'Health Facility 8'!$J$37</f>
        <v>-</v>
      </c>
      <c r="D14" s="123" t="str">
        <f>'Health Facility 8'!$J$38</f>
        <v>-</v>
      </c>
      <c r="E14" s="123" t="str">
        <f>'Health Facility 8'!$J$46</f>
        <v>-</v>
      </c>
      <c r="F14" s="123" t="str">
        <f>'Health Facility 8'!$J$47</f>
        <v>-</v>
      </c>
      <c r="G14" s="123" t="str">
        <f>'Health Facility 8'!$J$55</f>
        <v>-</v>
      </c>
      <c r="H14" s="123" t="str">
        <f>'Health Facility 8'!$J$56</f>
        <v>-</v>
      </c>
      <c r="I14" s="123" t="str">
        <f>'Health Facility 8'!$J$64</f>
        <v>-</v>
      </c>
      <c r="J14" s="123" t="str">
        <f>'Health Facility 8'!$J$65</f>
        <v>-</v>
      </c>
      <c r="K14" s="123" t="str">
        <f>'Health Facility 8'!$J$73</f>
        <v>-</v>
      </c>
      <c r="L14" s="123" t="str">
        <f>'Health Facility 8'!$J$74</f>
        <v>-</v>
      </c>
      <c r="M14" s="123" t="str">
        <f>'Health Facility 8'!$J$84</f>
        <v>-</v>
      </c>
      <c r="N14" s="125" t="str">
        <f>'Health Facility 8'!$J$89</f>
        <v>-</v>
      </c>
      <c r="O14" s="125" t="str">
        <f>'Health Facility 8'!$J$95</f>
        <v>-</v>
      </c>
      <c r="P14" s="69"/>
      <c r="Q14" s="54">
        <f>'Health Facility 8'!$J$118</f>
        <v>0</v>
      </c>
      <c r="R14" s="25">
        <f>'Health Facility 8'!$J$119</f>
        <v>0</v>
      </c>
      <c r="S14" s="25">
        <f>'Health Facility 8'!$J$120</f>
        <v>0</v>
      </c>
      <c r="T14" s="25">
        <f>'Health Facility 8'!$J$121</f>
        <v>0</v>
      </c>
      <c r="U14" s="25">
        <f>'Health Facility 8'!$J$122</f>
        <v>0</v>
      </c>
      <c r="V14" s="25">
        <f>'Health Facility 8'!$J$123</f>
        <v>0</v>
      </c>
      <c r="W14" s="25">
        <f>'Health Facility 8'!$J$124</f>
        <v>0</v>
      </c>
      <c r="X14" s="25">
        <f>'Health Facility 8'!$J$125</f>
        <v>0</v>
      </c>
      <c r="Y14" s="25" t="str">
        <f>'Health Facility 8'!$J$126</f>
        <v>Time Line</v>
      </c>
      <c r="Z14" s="25">
        <f>'Health Facility 8'!$J$127</f>
        <v>0</v>
      </c>
      <c r="AA14" s="25">
        <f>'Health Facility 8'!$J$128</f>
        <v>0</v>
      </c>
      <c r="AB14" s="25">
        <f>'Health Facility 8'!$J$129</f>
        <v>0</v>
      </c>
      <c r="AC14" s="109">
        <f t="shared" si="0"/>
        <v>0</v>
      </c>
    </row>
    <row r="15" spans="2:29" x14ac:dyDescent="0.3">
      <c r="B15" s="24" t="str">
        <f>IF('Facility Information'!D22=0,"-",'Facility Information'!D22)</f>
        <v>-</v>
      </c>
      <c r="C15" s="123" t="str">
        <f>'Health Facility 9'!$J$37</f>
        <v>-</v>
      </c>
      <c r="D15" s="123" t="str">
        <f>'Health Facility 9'!$J$38</f>
        <v>-</v>
      </c>
      <c r="E15" s="123" t="str">
        <f>'Health Facility 9'!$J$46</f>
        <v>-</v>
      </c>
      <c r="F15" s="123" t="str">
        <f>'Health Facility 9'!$J$47</f>
        <v>-</v>
      </c>
      <c r="G15" s="123" t="str">
        <f>'Health Facility 9'!$J$55</f>
        <v>-</v>
      </c>
      <c r="H15" s="123" t="str">
        <f>'Health Facility 9'!$J$56</f>
        <v>-</v>
      </c>
      <c r="I15" s="123" t="str">
        <f>'Health Facility 9'!$J$64</f>
        <v>-</v>
      </c>
      <c r="J15" s="123" t="str">
        <f>'Health Facility 9'!$J$65</f>
        <v>-</v>
      </c>
      <c r="K15" s="123" t="str">
        <f>'Health Facility 9'!$J$73</f>
        <v>-</v>
      </c>
      <c r="L15" s="123" t="str">
        <f>'Health Facility 9'!$J$74</f>
        <v>-</v>
      </c>
      <c r="M15" s="123" t="str">
        <f>'Health Facility 9'!$J$84</f>
        <v>-</v>
      </c>
      <c r="N15" s="125" t="str">
        <f>'Health Facility 9'!$J$89</f>
        <v>-</v>
      </c>
      <c r="O15" s="125" t="str">
        <f>'Health Facility 9'!$J$95</f>
        <v>-</v>
      </c>
      <c r="P15" s="69"/>
      <c r="Q15" s="54">
        <f>'Health Facility 9'!$J$118</f>
        <v>0</v>
      </c>
      <c r="R15" s="25">
        <f>'Health Facility 9'!$J$119</f>
        <v>0</v>
      </c>
      <c r="S15" s="25">
        <f>'Health Facility 9'!$J$120</f>
        <v>0</v>
      </c>
      <c r="T15" s="25">
        <f>'Health Facility 9'!$J$121</f>
        <v>0</v>
      </c>
      <c r="U15" s="25">
        <f>'Health Facility 9'!$J$122</f>
        <v>0</v>
      </c>
      <c r="V15" s="25">
        <f>'Health Facility 9'!$J$123</f>
        <v>0</v>
      </c>
      <c r="W15" s="25">
        <f>'Health Facility 9'!$J$124</f>
        <v>0</v>
      </c>
      <c r="X15" s="25">
        <f>'Health Facility 9'!$J$125</f>
        <v>0</v>
      </c>
      <c r="Y15" s="25" t="str">
        <f>'Health Facility 9'!$J$126</f>
        <v>Time Line</v>
      </c>
      <c r="Z15" s="25">
        <f>'Health Facility 9'!$J$127</f>
        <v>0</v>
      </c>
      <c r="AA15" s="25">
        <f>'Health Facility 9'!$J$128</f>
        <v>0</v>
      </c>
      <c r="AB15" s="25">
        <f>'Health Facility 9'!$J$129</f>
        <v>0</v>
      </c>
      <c r="AC15" s="109">
        <f t="shared" si="0"/>
        <v>0</v>
      </c>
    </row>
    <row r="16" spans="2:29" x14ac:dyDescent="0.3">
      <c r="B16" s="24" t="str">
        <f>IF('Facility Information'!D23=0,"-",'Facility Information'!D23)</f>
        <v>-</v>
      </c>
      <c r="C16" s="123" t="str">
        <f>'Health Facility 10'!$J$37</f>
        <v>-</v>
      </c>
      <c r="D16" s="123" t="str">
        <f>'Health Facility 10'!$J$38</f>
        <v>-</v>
      </c>
      <c r="E16" s="123" t="str">
        <f>'Health Facility 10'!$J$46</f>
        <v>-</v>
      </c>
      <c r="F16" s="123" t="str">
        <f>'Health Facility 10'!$J$47</f>
        <v>-</v>
      </c>
      <c r="G16" s="123" t="str">
        <f>'Health Facility 10'!$J$55</f>
        <v>-</v>
      </c>
      <c r="H16" s="123" t="str">
        <f>'Health Facility 10'!$J$56</f>
        <v>-</v>
      </c>
      <c r="I16" s="123" t="str">
        <f>'Health Facility 10'!$J$64</f>
        <v>-</v>
      </c>
      <c r="J16" s="123" t="str">
        <f>'Health Facility 10'!$J$65</f>
        <v>-</v>
      </c>
      <c r="K16" s="123" t="str">
        <f>'Health Facility 10'!$J$73</f>
        <v>-</v>
      </c>
      <c r="L16" s="123" t="str">
        <f>'Health Facility 10'!$J$74</f>
        <v>-</v>
      </c>
      <c r="M16" s="123" t="str">
        <f>'Health Facility 10'!$J$84</f>
        <v>-</v>
      </c>
      <c r="N16" s="125" t="str">
        <f>'Health Facility 10'!$J$89</f>
        <v>-</v>
      </c>
      <c r="O16" s="125" t="str">
        <f>'Health Facility 10'!$J$95</f>
        <v>-</v>
      </c>
      <c r="P16" s="69"/>
      <c r="Q16" s="54">
        <f>'Health Facility 10'!$J$118</f>
        <v>0</v>
      </c>
      <c r="R16" s="25">
        <f>'Health Facility 10'!$J$119</f>
        <v>0</v>
      </c>
      <c r="S16" s="25">
        <f>'Health Facility 10'!$J$120</f>
        <v>0</v>
      </c>
      <c r="T16" s="25">
        <f>'Health Facility 10'!$J$121</f>
        <v>0</v>
      </c>
      <c r="U16" s="25">
        <f>'Health Facility 10'!$J$122</f>
        <v>0</v>
      </c>
      <c r="V16" s="25">
        <f>'Health Facility 10'!$J$123</f>
        <v>0</v>
      </c>
      <c r="W16" s="25">
        <f>'Health Facility 10'!$J$124</f>
        <v>0</v>
      </c>
      <c r="X16" s="25">
        <f>'Health Facility 10'!$J$125</f>
        <v>0</v>
      </c>
      <c r="Y16" s="25" t="str">
        <f>'Health Facility 10'!$J$126</f>
        <v>Time Line</v>
      </c>
      <c r="Z16" s="25">
        <f>'Health Facility 10'!$J$127</f>
        <v>0</v>
      </c>
      <c r="AA16" s="25">
        <f>'Health Facility 10'!$J$128</f>
        <v>0</v>
      </c>
      <c r="AB16" s="25">
        <f>'Health Facility 10'!$J$129</f>
        <v>0</v>
      </c>
      <c r="AC16" s="109">
        <f t="shared" si="0"/>
        <v>0</v>
      </c>
    </row>
    <row r="17" spans="2:29" x14ac:dyDescent="0.3">
      <c r="B17" s="24" t="str">
        <f>IF('Facility Information'!D24=0,"-",'Facility Information'!D24)</f>
        <v>-</v>
      </c>
      <c r="C17" s="123" t="str">
        <f>'Health Facility 11'!$J$37</f>
        <v>-</v>
      </c>
      <c r="D17" s="123" t="str">
        <f>'Health Facility 11'!$J$38</f>
        <v>-</v>
      </c>
      <c r="E17" s="123" t="str">
        <f>'Health Facility 11'!$J$46</f>
        <v>-</v>
      </c>
      <c r="F17" s="123" t="str">
        <f>'Health Facility 11'!$J$47</f>
        <v>-</v>
      </c>
      <c r="G17" s="123" t="str">
        <f>'Health Facility 11'!$J$55</f>
        <v>-</v>
      </c>
      <c r="H17" s="123" t="str">
        <f>'Health Facility 11'!$J$56</f>
        <v>-</v>
      </c>
      <c r="I17" s="123" t="str">
        <f>'Health Facility 11'!$J$64</f>
        <v>-</v>
      </c>
      <c r="J17" s="123" t="str">
        <f>'Health Facility 11'!$J$65</f>
        <v>-</v>
      </c>
      <c r="K17" s="123" t="str">
        <f>'Health Facility 11'!$J$73</f>
        <v>-</v>
      </c>
      <c r="L17" s="123" t="str">
        <f>'Health Facility 11'!$J$74</f>
        <v>-</v>
      </c>
      <c r="M17" s="123" t="str">
        <f>'Health Facility 11'!$J$84</f>
        <v>-</v>
      </c>
      <c r="N17" s="125" t="str">
        <f>'Health Facility 11'!$J$89</f>
        <v>-</v>
      </c>
      <c r="O17" s="125" t="str">
        <f>'Health Facility 11'!$J$95</f>
        <v>-</v>
      </c>
      <c r="P17" s="69"/>
      <c r="Q17" s="54">
        <f>'Health Facility 11'!$J$118</f>
        <v>0</v>
      </c>
      <c r="R17" s="25">
        <f>'Health Facility 11'!$J$119</f>
        <v>0</v>
      </c>
      <c r="S17" s="25">
        <f>'Health Facility 11'!$J$120</f>
        <v>0</v>
      </c>
      <c r="T17" s="25">
        <f>'Health Facility 11'!$J$121</f>
        <v>0</v>
      </c>
      <c r="U17" s="25">
        <f>'Health Facility 11'!$J$122</f>
        <v>0</v>
      </c>
      <c r="V17" s="25">
        <f>'Health Facility 11'!$J$123</f>
        <v>0</v>
      </c>
      <c r="W17" s="25">
        <f>'Health Facility 11'!$J$124</f>
        <v>0</v>
      </c>
      <c r="X17" s="25">
        <f>'Health Facility 11'!$J$125</f>
        <v>0</v>
      </c>
      <c r="Y17" s="25" t="str">
        <f>'Health Facility 11'!$J$126</f>
        <v>Time Line</v>
      </c>
      <c r="Z17" s="25">
        <f>'Health Facility 11'!$J$127</f>
        <v>0</v>
      </c>
      <c r="AA17" s="25">
        <f>'Health Facility 11'!$J$128</f>
        <v>0</v>
      </c>
      <c r="AB17" s="25">
        <f>'Health Facility 11'!$J$129</f>
        <v>0</v>
      </c>
      <c r="AC17" s="109">
        <f t="shared" si="0"/>
        <v>0</v>
      </c>
    </row>
    <row r="18" spans="2:29" x14ac:dyDescent="0.3">
      <c r="B18" s="24" t="str">
        <f>IF('Facility Information'!D25=0,"-",'Facility Information'!D25)</f>
        <v>-</v>
      </c>
      <c r="C18" s="123" t="str">
        <f>'Health Facility 12'!$J$37</f>
        <v>-</v>
      </c>
      <c r="D18" s="123" t="str">
        <f>'Health Facility 12'!$J$38</f>
        <v>-</v>
      </c>
      <c r="E18" s="123" t="str">
        <f>'Health Facility 12'!$J$46</f>
        <v>-</v>
      </c>
      <c r="F18" s="123" t="str">
        <f>'Health Facility 12'!$J$47</f>
        <v>-</v>
      </c>
      <c r="G18" s="123" t="str">
        <f>'Health Facility 12'!$J$55</f>
        <v>-</v>
      </c>
      <c r="H18" s="123" t="str">
        <f>'Health Facility 12'!$J$56</f>
        <v>-</v>
      </c>
      <c r="I18" s="123" t="str">
        <f>'Health Facility 12'!$J$64</f>
        <v>-</v>
      </c>
      <c r="J18" s="123" t="str">
        <f>'Health Facility 12'!$J$65</f>
        <v>-</v>
      </c>
      <c r="K18" s="123" t="str">
        <f>'Health Facility 12'!$J$73</f>
        <v>-</v>
      </c>
      <c r="L18" s="123" t="str">
        <f>'Health Facility 12'!$J$74</f>
        <v>-</v>
      </c>
      <c r="M18" s="123" t="str">
        <f>'Health Facility 12'!$J$84</f>
        <v>-</v>
      </c>
      <c r="N18" s="125" t="str">
        <f>'Health Facility 12'!$J$89</f>
        <v>-</v>
      </c>
      <c r="O18" s="125" t="str">
        <f>'Health Facility 12'!$J$95</f>
        <v>-</v>
      </c>
      <c r="P18" s="69"/>
      <c r="Q18" s="54">
        <f>'Health Facility 12'!$J$118</f>
        <v>0</v>
      </c>
      <c r="R18" s="25">
        <f>'Health Facility 12'!$J$119</f>
        <v>0</v>
      </c>
      <c r="S18" s="25">
        <f>'Health Facility 12'!$J$120</f>
        <v>0</v>
      </c>
      <c r="T18" s="25">
        <f>'Health Facility 12'!$J$121</f>
        <v>0</v>
      </c>
      <c r="U18" s="25">
        <f>'Health Facility 12'!$J$122</f>
        <v>0</v>
      </c>
      <c r="V18" s="25">
        <f>'Health Facility 12'!$J$123</f>
        <v>0</v>
      </c>
      <c r="W18" s="25">
        <f>'Health Facility 12'!$J$124</f>
        <v>0</v>
      </c>
      <c r="X18" s="25">
        <f>'Health Facility 12'!$J$125</f>
        <v>0</v>
      </c>
      <c r="Y18" s="25" t="str">
        <f>'Health Facility 12'!$J$126</f>
        <v>Time Line</v>
      </c>
      <c r="Z18" s="25">
        <f>'Health Facility 12'!$J$127</f>
        <v>0</v>
      </c>
      <c r="AA18" s="25">
        <f>'Health Facility 12'!$J$128</f>
        <v>0</v>
      </c>
      <c r="AB18" s="25">
        <f>'Health Facility 12'!$J$129</f>
        <v>0</v>
      </c>
      <c r="AC18" s="109">
        <f t="shared" si="0"/>
        <v>0</v>
      </c>
    </row>
    <row r="19" spans="2:29" x14ac:dyDescent="0.3">
      <c r="B19" s="24" t="str">
        <f>IF('Facility Information'!D26=0,"-",'Facility Information'!D26)</f>
        <v>-</v>
      </c>
      <c r="C19" s="123" t="str">
        <f>'Health Facility 13'!$J$37</f>
        <v>-</v>
      </c>
      <c r="D19" s="123" t="str">
        <f>'Health Facility 13'!$J$38</f>
        <v>-</v>
      </c>
      <c r="E19" s="123" t="str">
        <f>'Health Facility 13'!$J$46</f>
        <v>-</v>
      </c>
      <c r="F19" s="123" t="str">
        <f>'Health Facility 13'!$J$47</f>
        <v>-</v>
      </c>
      <c r="G19" s="123" t="str">
        <f>'Health Facility 13'!$J$55</f>
        <v>-</v>
      </c>
      <c r="H19" s="123" t="str">
        <f>'Health Facility 13'!$J$56</f>
        <v>-</v>
      </c>
      <c r="I19" s="123" t="str">
        <f>'Health Facility 13'!$J$64</f>
        <v>-</v>
      </c>
      <c r="J19" s="123" t="str">
        <f>'Health Facility 13'!$J$65</f>
        <v>-</v>
      </c>
      <c r="K19" s="123" t="str">
        <f>'Health Facility 13'!$J$73</f>
        <v>-</v>
      </c>
      <c r="L19" s="123" t="str">
        <f>'Health Facility 13'!$J$74</f>
        <v>-</v>
      </c>
      <c r="M19" s="123" t="str">
        <f>'Health Facility 13'!$J$84</f>
        <v>-</v>
      </c>
      <c r="N19" s="125" t="str">
        <f>'Health Facility 13'!$J$89</f>
        <v>-</v>
      </c>
      <c r="O19" s="125" t="str">
        <f>'Health Facility 13'!$J$95</f>
        <v>-</v>
      </c>
      <c r="P19" s="69"/>
      <c r="Q19" s="54">
        <f>'Health Facility 13'!$J$118</f>
        <v>0</v>
      </c>
      <c r="R19" s="25">
        <f>'Health Facility 13'!$J$119</f>
        <v>0</v>
      </c>
      <c r="S19" s="25">
        <f>'Health Facility 13'!$J$120</f>
        <v>0</v>
      </c>
      <c r="T19" s="25">
        <f>'Health Facility 13'!$J$121</f>
        <v>0</v>
      </c>
      <c r="U19" s="25">
        <f>'Health Facility 13'!$J$122</f>
        <v>0</v>
      </c>
      <c r="V19" s="25">
        <f>'Health Facility 13'!$J$123</f>
        <v>0</v>
      </c>
      <c r="W19" s="25">
        <f>'Health Facility 13'!$J$124</f>
        <v>0</v>
      </c>
      <c r="X19" s="25">
        <f>'Health Facility 13'!$J$125</f>
        <v>0</v>
      </c>
      <c r="Y19" s="25" t="str">
        <f>'Health Facility 13'!$J$126</f>
        <v>Time Line</v>
      </c>
      <c r="Z19" s="25">
        <f>'Health Facility 13'!$J$127</f>
        <v>0</v>
      </c>
      <c r="AA19" s="25">
        <f>'Health Facility 13'!$J$128</f>
        <v>0</v>
      </c>
      <c r="AB19" s="25">
        <f>'Health Facility 13'!$J$129</f>
        <v>0</v>
      </c>
      <c r="AC19" s="109">
        <f t="shared" si="0"/>
        <v>0</v>
      </c>
    </row>
    <row r="20" spans="2:29" x14ac:dyDescent="0.3">
      <c r="B20" s="24" t="str">
        <f>IF('Facility Information'!D27=0,"-",'Facility Information'!D27)</f>
        <v>-</v>
      </c>
      <c r="C20" s="123" t="str">
        <f>'Health Facility 14'!$J$37</f>
        <v>-</v>
      </c>
      <c r="D20" s="123" t="str">
        <f>'Health Facility 14'!$J$38</f>
        <v>-</v>
      </c>
      <c r="E20" s="123" t="str">
        <f>'Health Facility 14'!$J$46</f>
        <v>-</v>
      </c>
      <c r="F20" s="123" t="str">
        <f>'Health Facility 14'!$J$47</f>
        <v>-</v>
      </c>
      <c r="G20" s="123" t="str">
        <f>'Health Facility 14'!$J$55</f>
        <v>-</v>
      </c>
      <c r="H20" s="123" t="str">
        <f>'Health Facility 14'!$J$56</f>
        <v>-</v>
      </c>
      <c r="I20" s="123" t="str">
        <f>'Health Facility 14'!$J$64</f>
        <v>-</v>
      </c>
      <c r="J20" s="123" t="str">
        <f>'Health Facility 14'!$J$65</f>
        <v>-</v>
      </c>
      <c r="K20" s="123" t="str">
        <f>'Health Facility 14'!$J$73</f>
        <v>-</v>
      </c>
      <c r="L20" s="123" t="str">
        <f>'Health Facility 14'!$J$74</f>
        <v>-</v>
      </c>
      <c r="M20" s="123" t="str">
        <f>'Health Facility 14'!$J$84</f>
        <v>-</v>
      </c>
      <c r="N20" s="125" t="str">
        <f>'Health Facility 14'!$J$89</f>
        <v>-</v>
      </c>
      <c r="O20" s="125" t="str">
        <f>'Health Facility 14'!$J$95</f>
        <v>-</v>
      </c>
      <c r="P20" s="69"/>
      <c r="Q20" s="54">
        <f>'Health Facility 14'!$J$118</f>
        <v>0</v>
      </c>
      <c r="R20" s="25">
        <f>'Health Facility 14'!$J$119</f>
        <v>0</v>
      </c>
      <c r="S20" s="25">
        <f>'Health Facility 14'!$J$120</f>
        <v>0</v>
      </c>
      <c r="T20" s="25">
        <f>'Health Facility 14'!$J$121</f>
        <v>0</v>
      </c>
      <c r="U20" s="25">
        <f>'Health Facility 14'!$J$122</f>
        <v>0</v>
      </c>
      <c r="V20" s="25">
        <f>'Health Facility 14'!$J$123</f>
        <v>0</v>
      </c>
      <c r="W20" s="25">
        <f>'Health Facility 14'!$J$124</f>
        <v>0</v>
      </c>
      <c r="X20" s="25">
        <f>'Health Facility 14'!$J$125</f>
        <v>0</v>
      </c>
      <c r="Y20" s="25" t="str">
        <f>'Health Facility 14'!$J$126</f>
        <v>Time Line</v>
      </c>
      <c r="Z20" s="25">
        <f>'Health Facility 14'!$J$127</f>
        <v>0</v>
      </c>
      <c r="AA20" s="25">
        <f>'Health Facility 14'!$J$128</f>
        <v>0</v>
      </c>
      <c r="AB20" s="25">
        <f>'Health Facility 14'!$J$129</f>
        <v>0</v>
      </c>
      <c r="AC20" s="109">
        <f t="shared" si="0"/>
        <v>0</v>
      </c>
    </row>
    <row r="21" spans="2:29" x14ac:dyDescent="0.3">
      <c r="B21" s="24" t="str">
        <f>IF('Facility Information'!D28=0,"-",'Facility Information'!D28)</f>
        <v>-</v>
      </c>
      <c r="C21" s="123" t="str">
        <f>'Health Facility 15'!$J$37</f>
        <v>-</v>
      </c>
      <c r="D21" s="123" t="str">
        <f>'Health Facility 15'!$J$38</f>
        <v>-</v>
      </c>
      <c r="E21" s="123" t="str">
        <f>'Health Facility 15'!$J$46</f>
        <v>-</v>
      </c>
      <c r="F21" s="123" t="str">
        <f>'Health Facility 15'!$J$47</f>
        <v>-</v>
      </c>
      <c r="G21" s="123" t="str">
        <f>'Health Facility 15'!$J$55</f>
        <v>-</v>
      </c>
      <c r="H21" s="123" t="str">
        <f>'Health Facility 15'!$J$56</f>
        <v>-</v>
      </c>
      <c r="I21" s="123" t="str">
        <f>'Health Facility 15'!$J$64</f>
        <v>-</v>
      </c>
      <c r="J21" s="123" t="str">
        <f>'Health Facility 15'!$J$65</f>
        <v>-</v>
      </c>
      <c r="K21" s="123" t="str">
        <f>'Health Facility 15'!$J$73</f>
        <v>-</v>
      </c>
      <c r="L21" s="123" t="str">
        <f>'Health Facility 15'!$J$74</f>
        <v>-</v>
      </c>
      <c r="M21" s="123" t="str">
        <f>'Health Facility 15'!$J$84</f>
        <v>-</v>
      </c>
      <c r="N21" s="125" t="str">
        <f>'Health Facility 15'!$J$89</f>
        <v>-</v>
      </c>
      <c r="O21" s="125" t="str">
        <f>'Health Facility 15'!$J$95</f>
        <v>-</v>
      </c>
      <c r="P21" s="69"/>
      <c r="Q21" s="54">
        <f>'Health Facility 15'!$J$118</f>
        <v>0</v>
      </c>
      <c r="R21" s="25">
        <f>'Health Facility 15'!$J$119</f>
        <v>0</v>
      </c>
      <c r="S21" s="25">
        <f>'Health Facility 15'!$J$120</f>
        <v>0</v>
      </c>
      <c r="T21" s="25">
        <f>'Health Facility 15'!$J$121</f>
        <v>0</v>
      </c>
      <c r="U21" s="25">
        <f>'Health Facility 15'!$J$122</f>
        <v>0</v>
      </c>
      <c r="V21" s="25">
        <f>'Health Facility 15'!$J$123</f>
        <v>0</v>
      </c>
      <c r="W21" s="25">
        <f>'Health Facility 15'!$J$124</f>
        <v>0</v>
      </c>
      <c r="X21" s="25">
        <f>'Health Facility 15'!$J$125</f>
        <v>0</v>
      </c>
      <c r="Y21" s="25" t="str">
        <f>'Health Facility 15'!$J$126</f>
        <v>Time Line</v>
      </c>
      <c r="Z21" s="25">
        <f>'Health Facility 15'!$J$127</f>
        <v>0</v>
      </c>
      <c r="AA21" s="25">
        <f>'Health Facility 15'!$J$128</f>
        <v>0</v>
      </c>
      <c r="AB21" s="25">
        <f>'Health Facility 15'!$J$129</f>
        <v>0</v>
      </c>
      <c r="AC21" s="109">
        <f t="shared" si="0"/>
        <v>0</v>
      </c>
    </row>
    <row r="22" spans="2:29" x14ac:dyDescent="0.3">
      <c r="B22" s="24" t="str">
        <f>IF('Facility Information'!D29=0,"-",'Facility Information'!D29)</f>
        <v>-</v>
      </c>
      <c r="C22" s="123" t="str">
        <f>'Health Facility 16'!$J$37</f>
        <v>-</v>
      </c>
      <c r="D22" s="123" t="str">
        <f>'Health Facility 16'!$J$38</f>
        <v>-</v>
      </c>
      <c r="E22" s="123" t="str">
        <f>'Health Facility 16'!$J$46</f>
        <v>-</v>
      </c>
      <c r="F22" s="123" t="str">
        <f>'Health Facility 16'!$J$47</f>
        <v>-</v>
      </c>
      <c r="G22" s="123" t="str">
        <f>'Health Facility 16'!$J$55</f>
        <v>-</v>
      </c>
      <c r="H22" s="123" t="str">
        <f>'Health Facility 16'!$J$56</f>
        <v>-</v>
      </c>
      <c r="I22" s="123" t="str">
        <f>'Health Facility 16'!$J$64</f>
        <v>-</v>
      </c>
      <c r="J22" s="123" t="str">
        <f>'Health Facility 16'!$J$65</f>
        <v>-</v>
      </c>
      <c r="K22" s="123" t="str">
        <f>'Health Facility 16'!$J$73</f>
        <v>-</v>
      </c>
      <c r="L22" s="123" t="str">
        <f>'Health Facility 16'!$J$74</f>
        <v>-</v>
      </c>
      <c r="M22" s="123" t="str">
        <f>'Health Facility 16'!$J$84</f>
        <v>-</v>
      </c>
      <c r="N22" s="125" t="str">
        <f>'Health Facility 16'!$J$89</f>
        <v>-</v>
      </c>
      <c r="O22" s="125" t="str">
        <f>'Health Facility 16'!$J$95</f>
        <v>-</v>
      </c>
      <c r="P22" s="69"/>
      <c r="Q22" s="54">
        <f>'Health Facility 16'!$J$118</f>
        <v>0</v>
      </c>
      <c r="R22" s="25">
        <f>'Health Facility 16'!$J$119</f>
        <v>0</v>
      </c>
      <c r="S22" s="25">
        <f>'Health Facility 16'!$J$120</f>
        <v>0</v>
      </c>
      <c r="T22" s="25">
        <f>'Health Facility 16'!$J$121</f>
        <v>0</v>
      </c>
      <c r="U22" s="25">
        <f>'Health Facility 16'!$J$122</f>
        <v>0</v>
      </c>
      <c r="V22" s="25">
        <f>'Health Facility 16'!$J$123</f>
        <v>0</v>
      </c>
      <c r="W22" s="25">
        <f>'Health Facility 16'!$J$124</f>
        <v>0</v>
      </c>
      <c r="X22" s="25">
        <f>'Health Facility 16'!$J$125</f>
        <v>0</v>
      </c>
      <c r="Y22" s="25" t="str">
        <f>'Health Facility 16'!$J$126</f>
        <v>Time Line</v>
      </c>
      <c r="Z22" s="25">
        <f>'Health Facility 16'!$J$127</f>
        <v>0</v>
      </c>
      <c r="AA22" s="25">
        <f>'Health Facility 16'!$J$128</f>
        <v>0</v>
      </c>
      <c r="AB22" s="25">
        <f>'Health Facility 16'!$J$129</f>
        <v>0</v>
      </c>
      <c r="AC22" s="109">
        <f t="shared" si="0"/>
        <v>0</v>
      </c>
    </row>
    <row r="23" spans="2:29" x14ac:dyDescent="0.3">
      <c r="B23" s="24" t="str">
        <f>IF('Facility Information'!D30=0,"-",'Facility Information'!D30)</f>
        <v>-</v>
      </c>
      <c r="C23" s="123" t="str">
        <f>'Health Facility 17'!$J$37</f>
        <v>-</v>
      </c>
      <c r="D23" s="123" t="str">
        <f>'Health Facility 17'!$J$38</f>
        <v>-</v>
      </c>
      <c r="E23" s="123" t="str">
        <f>'Health Facility 17'!$J$46</f>
        <v>-</v>
      </c>
      <c r="F23" s="123" t="str">
        <f>'Health Facility 17'!$J$47</f>
        <v>-</v>
      </c>
      <c r="G23" s="123" t="str">
        <f>'Health Facility 17'!$J$55</f>
        <v>-</v>
      </c>
      <c r="H23" s="123" t="str">
        <f>'Health Facility 17'!$J$56</f>
        <v>-</v>
      </c>
      <c r="I23" s="123" t="str">
        <f>'Health Facility 17'!$J$64</f>
        <v>-</v>
      </c>
      <c r="J23" s="123" t="str">
        <f>'Health Facility 17'!$J$65</f>
        <v>-</v>
      </c>
      <c r="K23" s="123" t="str">
        <f>'Health Facility 17'!$J$73</f>
        <v>-</v>
      </c>
      <c r="L23" s="123" t="str">
        <f>'Health Facility 17'!$J$74</f>
        <v>-</v>
      </c>
      <c r="M23" s="123" t="str">
        <f>'Health Facility 17'!$J$84</f>
        <v>-</v>
      </c>
      <c r="N23" s="125" t="str">
        <f>'Health Facility 17'!$J$89</f>
        <v>-</v>
      </c>
      <c r="O23" s="125" t="str">
        <f>'Health Facility 17'!$J$95</f>
        <v>-</v>
      </c>
      <c r="P23" s="69"/>
      <c r="Q23" s="54">
        <f>'Health Facility 17'!$J$118</f>
        <v>0</v>
      </c>
      <c r="R23" s="25">
        <f>'Health Facility 17'!$J$119</f>
        <v>0</v>
      </c>
      <c r="S23" s="25">
        <f>'Health Facility 17'!$J$120</f>
        <v>0</v>
      </c>
      <c r="T23" s="25">
        <f>'Health Facility 17'!$J$121</f>
        <v>0</v>
      </c>
      <c r="U23" s="25">
        <f>'Health Facility 17'!$J$122</f>
        <v>0</v>
      </c>
      <c r="V23" s="25">
        <f>'Health Facility 17'!$J$123</f>
        <v>0</v>
      </c>
      <c r="W23" s="25">
        <f>'Health Facility 17'!$J$124</f>
        <v>0</v>
      </c>
      <c r="X23" s="25">
        <f>'Health Facility 17'!$J$125</f>
        <v>0</v>
      </c>
      <c r="Y23" s="25" t="str">
        <f>'Health Facility 17'!$J$126</f>
        <v>Time Line</v>
      </c>
      <c r="Z23" s="25">
        <f>'Health Facility 17'!$J$127</f>
        <v>0</v>
      </c>
      <c r="AA23" s="25">
        <f>'Health Facility 17'!$J$128</f>
        <v>0</v>
      </c>
      <c r="AB23" s="25">
        <f>'Health Facility 17'!$J$129</f>
        <v>0</v>
      </c>
      <c r="AC23" s="109">
        <f t="shared" si="0"/>
        <v>0</v>
      </c>
    </row>
    <row r="24" spans="2:29" x14ac:dyDescent="0.3">
      <c r="B24" s="24" t="str">
        <f>IF('Facility Information'!D31=0,"-",'Facility Information'!D31)</f>
        <v>-</v>
      </c>
      <c r="C24" s="123" t="str">
        <f>'Health Facility 18'!$J$37</f>
        <v>-</v>
      </c>
      <c r="D24" s="123" t="str">
        <f>'Health Facility 18'!$J$38</f>
        <v>-</v>
      </c>
      <c r="E24" s="123" t="str">
        <f>'Health Facility 18'!$J$46</f>
        <v>-</v>
      </c>
      <c r="F24" s="123" t="str">
        <f>'Health Facility 18'!$J$47</f>
        <v>-</v>
      </c>
      <c r="G24" s="123" t="str">
        <f>'Health Facility 18'!$J$55</f>
        <v>-</v>
      </c>
      <c r="H24" s="123" t="str">
        <f>'Health Facility 18'!$J$56</f>
        <v>-</v>
      </c>
      <c r="I24" s="123" t="str">
        <f>'Health Facility 18'!$J$64</f>
        <v>-</v>
      </c>
      <c r="J24" s="123" t="str">
        <f>'Health Facility 18'!$J$65</f>
        <v>-</v>
      </c>
      <c r="K24" s="123" t="str">
        <f>'Health Facility 18'!$J$73</f>
        <v>-</v>
      </c>
      <c r="L24" s="123" t="str">
        <f>'Health Facility 18'!$J$74</f>
        <v>-</v>
      </c>
      <c r="M24" s="123" t="str">
        <f>'Health Facility 18'!$J$84</f>
        <v>-</v>
      </c>
      <c r="N24" s="125" t="str">
        <f>'Health Facility 18'!$J$89</f>
        <v>-</v>
      </c>
      <c r="O24" s="125" t="str">
        <f>'Health Facility 18'!$J$95</f>
        <v>-</v>
      </c>
      <c r="P24" s="69"/>
      <c r="Q24" s="54">
        <f>'Health Facility 18'!$J$118</f>
        <v>0</v>
      </c>
      <c r="R24" s="25">
        <f>'Health Facility 18'!$J$119</f>
        <v>0</v>
      </c>
      <c r="S24" s="25">
        <f>'Health Facility 18'!$J$120</f>
        <v>0</v>
      </c>
      <c r="T24" s="25">
        <f>'Health Facility 18'!$J$121</f>
        <v>0</v>
      </c>
      <c r="U24" s="25">
        <f>'Health Facility 18'!$J$122</f>
        <v>0</v>
      </c>
      <c r="V24" s="25">
        <f>'Health Facility 18'!$J$123</f>
        <v>0</v>
      </c>
      <c r="W24" s="25">
        <f>'Health Facility 18'!$J$124</f>
        <v>0</v>
      </c>
      <c r="X24" s="25">
        <f>'Health Facility 18'!$J$125</f>
        <v>0</v>
      </c>
      <c r="Y24" s="25" t="str">
        <f>'Health Facility 18'!$J$126</f>
        <v>Time Line</v>
      </c>
      <c r="Z24" s="25">
        <f>'Health Facility 18'!$J$127</f>
        <v>0</v>
      </c>
      <c r="AA24" s="25">
        <f>'Health Facility 18'!$J$128</f>
        <v>0</v>
      </c>
      <c r="AB24" s="25">
        <f>'Health Facility 18'!$J$129</f>
        <v>0</v>
      </c>
      <c r="AC24" s="109">
        <f t="shared" si="0"/>
        <v>0</v>
      </c>
    </row>
    <row r="25" spans="2:29" x14ac:dyDescent="0.3">
      <c r="B25" s="24" t="str">
        <f>IF('Facility Information'!D32=0,"-",'Facility Information'!D32)</f>
        <v>-</v>
      </c>
      <c r="C25" s="123" t="str">
        <f>'Health Facility 19'!$J$37</f>
        <v>-</v>
      </c>
      <c r="D25" s="123" t="str">
        <f>'Health Facility 19'!$J$38</f>
        <v>-</v>
      </c>
      <c r="E25" s="123" t="str">
        <f>'Health Facility 19'!$J$46</f>
        <v>-</v>
      </c>
      <c r="F25" s="123" t="str">
        <f>'Health Facility 19'!$J$47</f>
        <v>-</v>
      </c>
      <c r="G25" s="123" t="str">
        <f>'Health Facility 19'!$J$55</f>
        <v>-</v>
      </c>
      <c r="H25" s="123" t="str">
        <f>'Health Facility 19'!$J$56</f>
        <v>-</v>
      </c>
      <c r="I25" s="123" t="str">
        <f>'Health Facility 19'!$J$64</f>
        <v>-</v>
      </c>
      <c r="J25" s="123" t="str">
        <f>'Health Facility 19'!$J$65</f>
        <v>-</v>
      </c>
      <c r="K25" s="123" t="str">
        <f>'Health Facility 19'!$J$73</f>
        <v>-</v>
      </c>
      <c r="L25" s="123" t="str">
        <f>'Health Facility 19'!$J$74</f>
        <v>-</v>
      </c>
      <c r="M25" s="123" t="str">
        <f>'Health Facility 19'!$J$84</f>
        <v>-</v>
      </c>
      <c r="N25" s="125" t="str">
        <f>'Health Facility 19'!$J$89</f>
        <v>-</v>
      </c>
      <c r="O25" s="125" t="str">
        <f>'Health Facility 19'!$J$95</f>
        <v>-</v>
      </c>
      <c r="P25" s="69"/>
      <c r="Q25" s="54">
        <f>'Health Facility 19'!$J$118</f>
        <v>0</v>
      </c>
      <c r="R25" s="25">
        <f>'Health Facility 19'!$J$119</f>
        <v>0</v>
      </c>
      <c r="S25" s="25">
        <f>'Health Facility 19'!$J$120</f>
        <v>0</v>
      </c>
      <c r="T25" s="25">
        <f>'Health Facility 19'!$J$121</f>
        <v>0</v>
      </c>
      <c r="U25" s="25">
        <f>'Health Facility 19'!$J$122</f>
        <v>0</v>
      </c>
      <c r="V25" s="25">
        <f>'Health Facility 19'!$J$123</f>
        <v>0</v>
      </c>
      <c r="W25" s="25">
        <f>'Health Facility 19'!$J$124</f>
        <v>0</v>
      </c>
      <c r="X25" s="25">
        <f>'Health Facility 19'!$J$125</f>
        <v>0</v>
      </c>
      <c r="Y25" s="25" t="str">
        <f>'Health Facility 19'!$J$126</f>
        <v>Time Line</v>
      </c>
      <c r="Z25" s="25">
        <f>'Health Facility 19'!$J$127</f>
        <v>0</v>
      </c>
      <c r="AA25" s="25">
        <f>'Health Facility 19'!$J$128</f>
        <v>0</v>
      </c>
      <c r="AB25" s="25">
        <f>'Health Facility 19'!$J$129</f>
        <v>0</v>
      </c>
      <c r="AC25" s="109">
        <f t="shared" si="0"/>
        <v>0</v>
      </c>
    </row>
    <row r="26" spans="2:29" x14ac:dyDescent="0.3">
      <c r="B26" s="24" t="str">
        <f>IF('Facility Information'!D33=0,"-",'Facility Information'!D33)</f>
        <v>-</v>
      </c>
      <c r="C26" s="123" t="str">
        <f>'Health Facility 20'!$J$37</f>
        <v>-</v>
      </c>
      <c r="D26" s="123" t="str">
        <f>'Health Facility 20'!$J$38</f>
        <v>-</v>
      </c>
      <c r="E26" s="123" t="str">
        <f>'Health Facility 20'!$J$46</f>
        <v>-</v>
      </c>
      <c r="F26" s="123" t="str">
        <f>'Health Facility 20'!$J$47</f>
        <v>-</v>
      </c>
      <c r="G26" s="123" t="str">
        <f>'Health Facility 20'!$J$55</f>
        <v>-</v>
      </c>
      <c r="H26" s="123" t="str">
        <f>'Health Facility 20'!$J$56</f>
        <v>-</v>
      </c>
      <c r="I26" s="123" t="str">
        <f>'Health Facility 20'!$J$64</f>
        <v>-</v>
      </c>
      <c r="J26" s="123" t="str">
        <f>'Health Facility 20'!$J$65</f>
        <v>-</v>
      </c>
      <c r="K26" s="123" t="str">
        <f>'Health Facility 20'!$J$73</f>
        <v>-</v>
      </c>
      <c r="L26" s="123" t="str">
        <f>'Health Facility 20'!$J$74</f>
        <v>-</v>
      </c>
      <c r="M26" s="123" t="str">
        <f>'Health Facility 20'!$J$84</f>
        <v>-</v>
      </c>
      <c r="N26" s="125" t="str">
        <f>'Health Facility 20'!$J$89</f>
        <v>-</v>
      </c>
      <c r="O26" s="125" t="str">
        <f>'Health Facility 20'!$J$95</f>
        <v>-</v>
      </c>
      <c r="P26" s="69"/>
      <c r="Q26" s="54">
        <f>'Health Facility 20'!$J$118</f>
        <v>0</v>
      </c>
      <c r="R26" s="25">
        <f>'Health Facility 20'!$J$119</f>
        <v>0</v>
      </c>
      <c r="S26" s="25">
        <f>'Health Facility 20'!$J$120</f>
        <v>0</v>
      </c>
      <c r="T26" s="25">
        <f>'Health Facility 20'!$J$121</f>
        <v>0</v>
      </c>
      <c r="U26" s="25">
        <f>'Health Facility 20'!$J$122</f>
        <v>0</v>
      </c>
      <c r="V26" s="25">
        <f>'Health Facility 20'!$J$123</f>
        <v>0</v>
      </c>
      <c r="W26" s="25">
        <f>'Health Facility 20'!$J$124</f>
        <v>0</v>
      </c>
      <c r="X26" s="25">
        <f>'Health Facility 20'!$J$125</f>
        <v>0</v>
      </c>
      <c r="Y26" s="25" t="str">
        <f>'Health Facility 20'!$J$126</f>
        <v>Time Line</v>
      </c>
      <c r="Z26" s="25">
        <f>'Health Facility 20'!$J$127</f>
        <v>0</v>
      </c>
      <c r="AA26" s="25">
        <f>'Health Facility 20'!$J$128</f>
        <v>0</v>
      </c>
      <c r="AB26" s="25">
        <f>'Health Facility 20'!$J$129</f>
        <v>0</v>
      </c>
      <c r="AC26" s="109">
        <f t="shared" si="0"/>
        <v>0</v>
      </c>
    </row>
    <row r="27" spans="2:29" x14ac:dyDescent="0.3">
      <c r="B27" s="24" t="str">
        <f>IF('Facility Information'!D34=0,"-",'Facility Information'!D34)</f>
        <v>-</v>
      </c>
      <c r="C27" s="123" t="str">
        <f>'Health Facility 21'!$J$37</f>
        <v>-</v>
      </c>
      <c r="D27" s="123" t="str">
        <f>'Health Facility 21'!$J$38</f>
        <v>-</v>
      </c>
      <c r="E27" s="123" t="str">
        <f>'Health Facility 21'!$J$46</f>
        <v>-</v>
      </c>
      <c r="F27" s="123" t="str">
        <f>'Health Facility 21'!$J$47</f>
        <v>-</v>
      </c>
      <c r="G27" s="123" t="str">
        <f>'Health Facility 21'!$J$55</f>
        <v>-</v>
      </c>
      <c r="H27" s="123" t="str">
        <f>'Health Facility 21'!$J$56</f>
        <v>-</v>
      </c>
      <c r="I27" s="123" t="str">
        <f>'Health Facility 21'!$J$64</f>
        <v>-</v>
      </c>
      <c r="J27" s="123" t="str">
        <f>'Health Facility 21'!$J$65</f>
        <v>-</v>
      </c>
      <c r="K27" s="123" t="str">
        <f>'Health Facility 21'!$J$73</f>
        <v>-</v>
      </c>
      <c r="L27" s="123" t="str">
        <f>'Health Facility 21'!$J$74</f>
        <v>-</v>
      </c>
      <c r="M27" s="123" t="str">
        <f>'Health Facility 21'!$J$84</f>
        <v>-</v>
      </c>
      <c r="N27" s="125" t="str">
        <f>'Health Facility 21'!$J$89</f>
        <v>-</v>
      </c>
      <c r="O27" s="125" t="str">
        <f>'Health Facility 21'!$J$95</f>
        <v>-</v>
      </c>
      <c r="P27" s="69"/>
      <c r="Q27" s="54">
        <f>'Health Facility 21'!$J$118</f>
        <v>0</v>
      </c>
      <c r="R27" s="25">
        <f>'Health Facility 21'!$J$119</f>
        <v>0</v>
      </c>
      <c r="S27" s="25">
        <f>'Health Facility 21'!$J$120</f>
        <v>0</v>
      </c>
      <c r="T27" s="25">
        <f>'Health Facility 21'!$J$121</f>
        <v>0</v>
      </c>
      <c r="U27" s="25">
        <f>'Health Facility 21'!$J$122</f>
        <v>0</v>
      </c>
      <c r="V27" s="25">
        <f>'Health Facility 21'!$J$123</f>
        <v>0</v>
      </c>
      <c r="W27" s="25">
        <f>'Health Facility 21'!$J$124</f>
        <v>0</v>
      </c>
      <c r="X27" s="25">
        <f>'Health Facility 21'!$J$125</f>
        <v>0</v>
      </c>
      <c r="Y27" s="25" t="str">
        <f>'Health Facility 21'!$J$126</f>
        <v>Time Line</v>
      </c>
      <c r="Z27" s="25">
        <f>'Health Facility 21'!$J$127</f>
        <v>0</v>
      </c>
      <c r="AA27" s="25">
        <f>'Health Facility 21'!$J$128</f>
        <v>0</v>
      </c>
      <c r="AB27" s="25">
        <f>'Health Facility 21'!$J$129</f>
        <v>0</v>
      </c>
      <c r="AC27" s="109">
        <f t="shared" si="0"/>
        <v>0</v>
      </c>
    </row>
    <row r="28" spans="2:29" x14ac:dyDescent="0.3">
      <c r="B28" s="24" t="str">
        <f>IF('Facility Information'!D35=0,"-",'Facility Information'!D35)</f>
        <v>-</v>
      </c>
      <c r="C28" s="123" t="str">
        <f>'Health Facility 22'!$J$37</f>
        <v>-</v>
      </c>
      <c r="D28" s="123" t="str">
        <f>'Health Facility 22'!$J$38</f>
        <v>-</v>
      </c>
      <c r="E28" s="123" t="str">
        <f>'Health Facility 22'!$J$46</f>
        <v>-</v>
      </c>
      <c r="F28" s="123" t="str">
        <f>'Health Facility 22'!$J$47</f>
        <v>-</v>
      </c>
      <c r="G28" s="123" t="str">
        <f>'Health Facility 22'!$J$55</f>
        <v>-</v>
      </c>
      <c r="H28" s="123" t="str">
        <f>'Health Facility 22'!$J$56</f>
        <v>-</v>
      </c>
      <c r="I28" s="123" t="str">
        <f>'Health Facility 22'!$J$64</f>
        <v>-</v>
      </c>
      <c r="J28" s="123" t="str">
        <f>'Health Facility 22'!$J$65</f>
        <v>-</v>
      </c>
      <c r="K28" s="123" t="str">
        <f>'Health Facility 22'!$J$73</f>
        <v>-</v>
      </c>
      <c r="L28" s="123" t="str">
        <f>'Health Facility 22'!$J$74</f>
        <v>-</v>
      </c>
      <c r="M28" s="123" t="str">
        <f>'Health Facility 22'!$J$84</f>
        <v>-</v>
      </c>
      <c r="N28" s="125" t="str">
        <f>'Health Facility 22'!$J$89</f>
        <v>-</v>
      </c>
      <c r="O28" s="125" t="str">
        <f>'Health Facility 22'!$J$95</f>
        <v>-</v>
      </c>
      <c r="P28" s="69"/>
      <c r="Q28" s="54">
        <f>'Health Facility 22'!$J$118</f>
        <v>0</v>
      </c>
      <c r="R28" s="25">
        <f>'Health Facility 22'!$J$119</f>
        <v>0</v>
      </c>
      <c r="S28" s="25">
        <f>'Health Facility 22'!$J$120</f>
        <v>0</v>
      </c>
      <c r="T28" s="25">
        <f>'Health Facility 22'!$J$121</f>
        <v>0</v>
      </c>
      <c r="U28" s="25">
        <f>'Health Facility 22'!$J$122</f>
        <v>0</v>
      </c>
      <c r="V28" s="25">
        <f>'Health Facility 22'!$J$123</f>
        <v>0</v>
      </c>
      <c r="W28" s="25">
        <f>'Health Facility 22'!$J$124</f>
        <v>0</v>
      </c>
      <c r="X28" s="25">
        <f>'Health Facility 22'!$J$125</f>
        <v>0</v>
      </c>
      <c r="Y28" s="25" t="str">
        <f>'Health Facility 22'!$J$126</f>
        <v>Time Line</v>
      </c>
      <c r="Z28" s="25">
        <f>'Health Facility 22'!$J$127</f>
        <v>0</v>
      </c>
      <c r="AA28" s="25">
        <f>'Health Facility 22'!$J$128</f>
        <v>0</v>
      </c>
      <c r="AB28" s="25">
        <f>'Health Facility 22'!$J$129</f>
        <v>0</v>
      </c>
      <c r="AC28" s="109">
        <f t="shared" si="0"/>
        <v>0</v>
      </c>
    </row>
    <row r="29" spans="2:29" x14ac:dyDescent="0.3">
      <c r="B29" s="24" t="str">
        <f>IF('Facility Information'!D36=0,"-",'Facility Information'!D36)</f>
        <v>-</v>
      </c>
      <c r="C29" s="123" t="str">
        <f>'Health Facility 23'!$J$37</f>
        <v>-</v>
      </c>
      <c r="D29" s="123" t="str">
        <f>'Health Facility 23'!$J$38</f>
        <v>-</v>
      </c>
      <c r="E29" s="123" t="str">
        <f>'Health Facility 23'!$J$46</f>
        <v>-</v>
      </c>
      <c r="F29" s="123" t="str">
        <f>'Health Facility 23'!$J$47</f>
        <v>-</v>
      </c>
      <c r="G29" s="123" t="str">
        <f>'Health Facility 23'!$J$55</f>
        <v>-</v>
      </c>
      <c r="H29" s="123" t="str">
        <f>'Health Facility 23'!$J$56</f>
        <v>-</v>
      </c>
      <c r="I29" s="123" t="str">
        <f>'Health Facility 23'!$J$64</f>
        <v>-</v>
      </c>
      <c r="J29" s="123" t="str">
        <f>'Health Facility 23'!$J$65</f>
        <v>-</v>
      </c>
      <c r="K29" s="123" t="str">
        <f>'Health Facility 23'!$J$73</f>
        <v>-</v>
      </c>
      <c r="L29" s="123" t="str">
        <f>'Health Facility 23'!$J$74</f>
        <v>-</v>
      </c>
      <c r="M29" s="123" t="str">
        <f>'Health Facility 23'!$J$84</f>
        <v>-</v>
      </c>
      <c r="N29" s="125" t="str">
        <f>'Health Facility 23'!$J$89</f>
        <v>-</v>
      </c>
      <c r="O29" s="125" t="str">
        <f>'Health Facility 23'!$J$95</f>
        <v>-</v>
      </c>
      <c r="P29" s="69"/>
      <c r="Q29" s="54">
        <f>'Health Facility 23'!$J$118</f>
        <v>0</v>
      </c>
      <c r="R29" s="25">
        <f>'Health Facility 23'!$J$119</f>
        <v>0</v>
      </c>
      <c r="S29" s="25">
        <f>'Health Facility 23'!$J$120</f>
        <v>0</v>
      </c>
      <c r="T29" s="25">
        <f>'Health Facility 23'!$J$121</f>
        <v>0</v>
      </c>
      <c r="U29" s="25">
        <f>'Health Facility 23'!$J$122</f>
        <v>0</v>
      </c>
      <c r="V29" s="25">
        <f>'Health Facility 23'!$J$123</f>
        <v>0</v>
      </c>
      <c r="W29" s="25">
        <f>'Health Facility 23'!$J$124</f>
        <v>0</v>
      </c>
      <c r="X29" s="25">
        <f>'Health Facility 23'!$J$125</f>
        <v>0</v>
      </c>
      <c r="Y29" s="25" t="str">
        <f>'Health Facility 23'!$J$126</f>
        <v>Time Line</v>
      </c>
      <c r="Z29" s="25">
        <f>'Health Facility 23'!$J$127</f>
        <v>0</v>
      </c>
      <c r="AA29" s="25">
        <f>'Health Facility 23'!$J$128</f>
        <v>0</v>
      </c>
      <c r="AB29" s="25">
        <f>'Health Facility 23'!$J$129</f>
        <v>0</v>
      </c>
      <c r="AC29" s="109">
        <f t="shared" si="0"/>
        <v>0</v>
      </c>
    </row>
    <row r="30" spans="2:29" ht="15" thickBot="1" x14ac:dyDescent="0.35">
      <c r="B30" s="24" t="str">
        <f>IF('Facility Information'!D37=0,"-",'Facility Information'!D37)</f>
        <v>-</v>
      </c>
      <c r="C30" s="126" t="str">
        <f>'Health Facility 24'!$J$37</f>
        <v>-</v>
      </c>
      <c r="D30" s="126" t="str">
        <f>'Health Facility 24'!$J$38</f>
        <v>-</v>
      </c>
      <c r="E30" s="126" t="str">
        <f>'Health Facility 24'!$J$46</f>
        <v>-</v>
      </c>
      <c r="F30" s="126" t="str">
        <f>'Health Facility 24'!$J$47</f>
        <v>-</v>
      </c>
      <c r="G30" s="126" t="str">
        <f>'Health Facility 24'!$J$55</f>
        <v>-</v>
      </c>
      <c r="H30" s="126" t="str">
        <f>'Health Facility 24'!$J$56</f>
        <v>-</v>
      </c>
      <c r="I30" s="126" t="str">
        <f>'Health Facility 24'!$J$64</f>
        <v>-</v>
      </c>
      <c r="J30" s="126" t="str">
        <f>'Health Facility 24'!$J$65</f>
        <v>-</v>
      </c>
      <c r="K30" s="126" t="str">
        <f>'Health Facility 24'!$J$73</f>
        <v>-</v>
      </c>
      <c r="L30" s="126" t="str">
        <f>'Health Facility 24'!$J$74</f>
        <v>-</v>
      </c>
      <c r="M30" s="126" t="str">
        <f>'Health Facility 24'!$J$84</f>
        <v>-</v>
      </c>
      <c r="N30" s="127" t="str">
        <f>'Health Facility 24'!$J$89</f>
        <v>-</v>
      </c>
      <c r="O30" s="127" t="str">
        <f>'Health Facility 24'!$J$95</f>
        <v>-</v>
      </c>
      <c r="P30" s="69"/>
      <c r="Q30" s="70">
        <f>'Health Facility 24'!$J$118</f>
        <v>0</v>
      </c>
      <c r="R30" s="71">
        <f>'Health Facility 24'!$J$119</f>
        <v>0</v>
      </c>
      <c r="S30" s="71">
        <f>'Health Facility 24'!$J$120</f>
        <v>0</v>
      </c>
      <c r="T30" s="71">
        <f>'Health Facility 24'!$J$121</f>
        <v>0</v>
      </c>
      <c r="U30" s="71">
        <f>'Health Facility 24'!$J$122</f>
        <v>0</v>
      </c>
      <c r="V30" s="71">
        <f>'Health Facility 24'!$J$123</f>
        <v>0</v>
      </c>
      <c r="W30" s="71">
        <f>'Health Facility 24'!$J$124</f>
        <v>0</v>
      </c>
      <c r="X30" s="71">
        <f>'Health Facility 24'!$J$125</f>
        <v>0</v>
      </c>
      <c r="Y30" s="71" t="str">
        <f>'Health Facility 24'!$J$126</f>
        <v>Time Line</v>
      </c>
      <c r="Z30" s="71">
        <f>'Health Facility 24'!$J$127</f>
        <v>0</v>
      </c>
      <c r="AA30" s="71">
        <f>'Health Facility 24'!$J$128</f>
        <v>0</v>
      </c>
      <c r="AB30" s="71">
        <f>'Health Facility 24'!$J$129</f>
        <v>0</v>
      </c>
      <c r="AC30" s="110">
        <f t="shared" si="0"/>
        <v>0</v>
      </c>
    </row>
    <row r="31" spans="2:29" ht="15" thickTop="1" x14ac:dyDescent="0.3">
      <c r="C31" s="123" t="str">
        <f>IF(ISERROR(AVERAGEIF(C7:C30,"&lt;&gt;-")),"-",AVERAGEIF(C7:C30,"&lt;&gt;-"))</f>
        <v>-</v>
      </c>
      <c r="D31" s="123" t="str">
        <f t="shared" ref="D31:O31" si="1">IF(ISERROR(AVERAGEIF(D7:D30,"&lt;&gt;-")),"-",AVERAGEIF(D7:D30,"&lt;&gt;-"))</f>
        <v>-</v>
      </c>
      <c r="E31" s="123" t="str">
        <f t="shared" si="1"/>
        <v>-</v>
      </c>
      <c r="F31" s="123" t="str">
        <f t="shared" si="1"/>
        <v>-</v>
      </c>
      <c r="G31" s="123" t="str">
        <f t="shared" si="1"/>
        <v>-</v>
      </c>
      <c r="H31" s="123" t="str">
        <f t="shared" si="1"/>
        <v>-</v>
      </c>
      <c r="I31" s="123">
        <f t="shared" si="1"/>
        <v>0.91795838352718206</v>
      </c>
      <c r="J31" s="123">
        <f t="shared" si="1"/>
        <v>0.94152796911799985</v>
      </c>
      <c r="K31" s="123">
        <f t="shared" si="1"/>
        <v>0.94289587866851909</v>
      </c>
      <c r="L31" s="123">
        <f t="shared" si="1"/>
        <v>0.94626048555615339</v>
      </c>
      <c r="M31" s="123" t="str">
        <f t="shared" si="1"/>
        <v>-</v>
      </c>
      <c r="N31" s="123" t="str">
        <f t="shared" si="1"/>
        <v>-</v>
      </c>
      <c r="O31" s="123" t="str">
        <f t="shared" si="1"/>
        <v>-</v>
      </c>
      <c r="P31" s="72" t="s">
        <v>148</v>
      </c>
      <c r="Q31" s="25">
        <f>COUNTIF(Q7:Q30,"Yes")</f>
        <v>0</v>
      </c>
      <c r="R31" s="25">
        <f t="shared" ref="R31:AB31" si="2">COUNTIF(R7:R30,"Yes")</f>
        <v>0</v>
      </c>
      <c r="S31" s="25">
        <f t="shared" si="2"/>
        <v>0</v>
      </c>
      <c r="T31" s="25">
        <f t="shared" si="2"/>
        <v>0</v>
      </c>
      <c r="U31" s="25">
        <f t="shared" si="2"/>
        <v>0</v>
      </c>
      <c r="V31" s="25">
        <f t="shared" si="2"/>
        <v>0</v>
      </c>
      <c r="W31" s="25">
        <f t="shared" si="2"/>
        <v>0</v>
      </c>
      <c r="X31" s="25">
        <f t="shared" si="2"/>
        <v>0</v>
      </c>
      <c r="Y31" s="25">
        <f t="shared" si="2"/>
        <v>0</v>
      </c>
      <c r="Z31" s="25">
        <f t="shared" si="2"/>
        <v>0</v>
      </c>
      <c r="AA31" s="25">
        <f t="shared" si="2"/>
        <v>0</v>
      </c>
      <c r="AB31" s="25">
        <f t="shared" si="2"/>
        <v>0</v>
      </c>
      <c r="AC31" s="25">
        <f t="shared" si="0"/>
        <v>0</v>
      </c>
    </row>
  </sheetData>
  <mergeCells count="29">
    <mergeCell ref="W4:W6"/>
    <mergeCell ref="X4:X6"/>
    <mergeCell ref="Y4:Y6"/>
    <mergeCell ref="Z4:Z6"/>
    <mergeCell ref="AA4:AA6"/>
    <mergeCell ref="K5:L5"/>
    <mergeCell ref="V4:V6"/>
    <mergeCell ref="O4:O6"/>
    <mergeCell ref="Q4:Q6"/>
    <mergeCell ref="R4:R6"/>
    <mergeCell ref="S4:S6"/>
    <mergeCell ref="T4:T6"/>
    <mergeCell ref="U4:U6"/>
    <mergeCell ref="C3:L3"/>
    <mergeCell ref="M3:O3"/>
    <mergeCell ref="Q3:AC3"/>
    <mergeCell ref="C4:D4"/>
    <mergeCell ref="E4:F4"/>
    <mergeCell ref="G4:H4"/>
    <mergeCell ref="I4:J4"/>
    <mergeCell ref="K4:L4"/>
    <mergeCell ref="M4:M6"/>
    <mergeCell ref="N4:N6"/>
    <mergeCell ref="AB4:AB6"/>
    <mergeCell ref="AC4:AC6"/>
    <mergeCell ref="C5:D5"/>
    <mergeCell ref="E5:F5"/>
    <mergeCell ref="G5:H5"/>
    <mergeCell ref="I5:J5"/>
  </mergeCells>
  <pageMargins left="0.7" right="0.7" top="0.75" bottom="0.75" header="0.3" footer="0.3"/>
  <pageSetup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dimension ref="A1:AM89"/>
  <sheetViews>
    <sheetView zoomScale="55" zoomScaleNormal="55" workbookViewId="0"/>
  </sheetViews>
  <sheetFormatPr defaultColWidth="8.77734375" defaultRowHeight="14.4" x14ac:dyDescent="0.3"/>
  <sheetData>
    <row r="1" spans="1:39"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row>
    <row r="2" spans="1:39" x14ac:dyDescent="0.3">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row>
    <row r="3" spans="1:39" x14ac:dyDescent="0.3">
      <c r="A3" s="20"/>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row>
    <row r="4" spans="1:39" x14ac:dyDescent="0.3">
      <c r="A4" s="20"/>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row>
    <row r="5" spans="1:39" x14ac:dyDescent="0.3">
      <c r="A5" s="20"/>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row>
    <row r="6" spans="1:39" x14ac:dyDescent="0.3">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row>
    <row r="7" spans="1:39" x14ac:dyDescent="0.3">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39" x14ac:dyDescent="0.3">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row>
    <row r="9" spans="1:39" x14ac:dyDescent="0.3">
      <c r="A9" s="20"/>
      <c r="B9" s="20"/>
      <c r="C9" s="20"/>
      <c r="D9" s="20"/>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row>
    <row r="10" spans="1:39" x14ac:dyDescent="0.3">
      <c r="A10" s="20"/>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row>
    <row r="11" spans="1:39" x14ac:dyDescent="0.3">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row>
    <row r="12" spans="1:39" x14ac:dyDescent="0.3">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row>
    <row r="13" spans="1:39" x14ac:dyDescent="0.3">
      <c r="A13" s="20"/>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row>
    <row r="14" spans="1:39" x14ac:dyDescent="0.3">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row>
    <row r="15" spans="1:39" x14ac:dyDescent="0.3">
      <c r="A15" s="20"/>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row>
    <row r="16" spans="1:39" x14ac:dyDescent="0.3">
      <c r="A16" s="20"/>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row>
    <row r="17" spans="1:39" x14ac:dyDescent="0.3">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row>
    <row r="18" spans="1:39" x14ac:dyDescent="0.3">
      <c r="A18" s="20"/>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row>
    <row r="19" spans="1:39" x14ac:dyDescent="0.3">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row>
    <row r="20" spans="1:39" x14ac:dyDescent="0.3">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row>
    <row r="21" spans="1:39" x14ac:dyDescent="0.3">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row>
    <row r="22" spans="1:39" x14ac:dyDescent="0.3">
      <c r="A22" s="20"/>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row>
    <row r="23" spans="1:39" x14ac:dyDescent="0.3">
      <c r="A23" s="20"/>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row>
    <row r="24" spans="1:39" x14ac:dyDescent="0.3">
      <c r="A24" s="20"/>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row>
    <row r="25" spans="1:39" x14ac:dyDescent="0.3">
      <c r="A25" s="20"/>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row>
    <row r="26" spans="1:39" x14ac:dyDescent="0.3">
      <c r="A26" s="20"/>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row>
    <row r="27" spans="1:39" x14ac:dyDescent="0.3">
      <c r="A27" s="20"/>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row>
    <row r="28" spans="1:39" x14ac:dyDescent="0.3">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row>
    <row r="29" spans="1:39" x14ac:dyDescent="0.3">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row>
    <row r="30" spans="1:39" x14ac:dyDescent="0.3">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row>
    <row r="31" spans="1:39" x14ac:dyDescent="0.3">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row>
    <row r="32" spans="1:39" x14ac:dyDescent="0.3">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row>
    <row r="33" spans="1:39" x14ac:dyDescent="0.3">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row>
    <row r="34" spans="1:39" x14ac:dyDescent="0.3">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row>
    <row r="35" spans="1:39" x14ac:dyDescent="0.3">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row>
    <row r="36" spans="1:39" x14ac:dyDescent="0.3">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row>
    <row r="37" spans="1:39" x14ac:dyDescent="0.3">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row>
    <row r="38" spans="1:39" x14ac:dyDescent="0.3">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row>
    <row r="39" spans="1:39" x14ac:dyDescent="0.3">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row>
    <row r="40" spans="1:39" x14ac:dyDescent="0.3">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row>
    <row r="41" spans="1:39" x14ac:dyDescent="0.3">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row>
    <row r="42" spans="1:39" x14ac:dyDescent="0.3">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row>
    <row r="43" spans="1:39" x14ac:dyDescent="0.3">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row>
    <row r="44" spans="1:39" x14ac:dyDescent="0.3">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row>
    <row r="45" spans="1:39" x14ac:dyDescent="0.3">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row>
    <row r="46" spans="1:39" x14ac:dyDescent="0.3">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row>
    <row r="47" spans="1:39" x14ac:dyDescent="0.3">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row>
    <row r="48" spans="1:39" x14ac:dyDescent="0.3">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row>
    <row r="49" spans="1:39" x14ac:dyDescent="0.3">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row>
    <row r="50" spans="1:39" x14ac:dyDescent="0.3">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row>
    <row r="51" spans="1:39" x14ac:dyDescent="0.3">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row>
    <row r="52" spans="1:39" x14ac:dyDescent="0.3">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row>
    <row r="53" spans="1:39" x14ac:dyDescent="0.3">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row>
    <row r="54" spans="1:39" x14ac:dyDescent="0.3">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row>
    <row r="55" spans="1:39" x14ac:dyDescent="0.3">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row>
    <row r="56" spans="1:39" x14ac:dyDescent="0.3">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row>
    <row r="57" spans="1:39" x14ac:dyDescent="0.3">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row>
    <row r="58" spans="1:39" x14ac:dyDescent="0.3">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row>
    <row r="59" spans="1:39" x14ac:dyDescent="0.3">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row>
    <row r="60" spans="1:39" x14ac:dyDescent="0.3">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row>
    <row r="61" spans="1:39" x14ac:dyDescent="0.3">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row>
    <row r="62" spans="1:39" x14ac:dyDescent="0.3">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row>
    <row r="63" spans="1:39" x14ac:dyDescent="0.3">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row>
    <row r="64" spans="1:39" x14ac:dyDescent="0.3">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row>
    <row r="65" spans="1:39" x14ac:dyDescent="0.3">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row>
    <row r="66" spans="1:39" x14ac:dyDescent="0.3">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row>
    <row r="67" spans="1:39" x14ac:dyDescent="0.3">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row>
    <row r="68" spans="1:39" x14ac:dyDescent="0.3">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row>
    <row r="69" spans="1:39" x14ac:dyDescent="0.3">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row>
    <row r="70" spans="1:39" x14ac:dyDescent="0.3">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row>
    <row r="71" spans="1:39" x14ac:dyDescent="0.3">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row>
    <row r="72" spans="1:39" x14ac:dyDescent="0.3">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row>
    <row r="73" spans="1:39" x14ac:dyDescent="0.3">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row>
    <row r="74" spans="1:39" x14ac:dyDescent="0.3">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row>
    <row r="75" spans="1:39" x14ac:dyDescent="0.3">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row>
    <row r="76" spans="1:39" x14ac:dyDescent="0.3">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row>
    <row r="77" spans="1:39" x14ac:dyDescent="0.3">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row>
    <row r="78" spans="1:39" x14ac:dyDescent="0.3">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row>
    <row r="79" spans="1:39" x14ac:dyDescent="0.3">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row>
    <row r="80" spans="1:39" x14ac:dyDescent="0.3">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row>
    <row r="81" spans="1:39" x14ac:dyDescent="0.3">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row>
    <row r="82" spans="1:39" x14ac:dyDescent="0.3">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row>
    <row r="83" spans="1:39" x14ac:dyDescent="0.3">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row>
    <row r="84" spans="1:39" x14ac:dyDescent="0.3">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row>
    <row r="85" spans="1:39" x14ac:dyDescent="0.3">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row>
    <row r="86" spans="1:39" x14ac:dyDescent="0.3">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row>
    <row r="87" spans="1:39" x14ac:dyDescent="0.3">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row>
    <row r="88" spans="1:39" x14ac:dyDescent="0.3">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row>
    <row r="89" spans="1:39" x14ac:dyDescent="0.3">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row>
  </sheetData>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16"/>
  <dimension ref="A1:AS400"/>
  <sheetViews>
    <sheetView view="pageBreakPreview" topLeftCell="B190" zoomScale="55" zoomScaleNormal="55" zoomScaleSheetLayoutView="55" zoomScalePageLayoutView="10" workbookViewId="0">
      <selection activeCell="Z198" sqref="Z198"/>
    </sheetView>
  </sheetViews>
  <sheetFormatPr defaultColWidth="8.77734375" defaultRowHeight="14.4" x14ac:dyDescent="0.3"/>
  <cols>
    <col min="1" max="1" width="4.44140625" customWidth="1"/>
    <col min="2" max="20" width="11.21875" customWidth="1"/>
    <col min="21" max="21" width="3.77734375" customWidth="1"/>
    <col min="25" max="25" width="8.77734375" hidden="1" customWidth="1"/>
  </cols>
  <sheetData>
    <row r="1" spans="1:45" ht="15" thickBot="1" x14ac:dyDescent="0.35">
      <c r="A1" s="20"/>
      <c r="B1" s="20"/>
      <c r="C1" s="20"/>
      <c r="D1" s="20"/>
      <c r="E1" s="20"/>
      <c r="F1" s="20"/>
      <c r="G1" s="20"/>
      <c r="H1" s="20"/>
      <c r="I1" s="20"/>
      <c r="J1" s="20"/>
      <c r="K1" s="20"/>
      <c r="L1" s="20"/>
      <c r="M1" s="20"/>
      <c r="N1" s="20"/>
      <c r="O1" s="20"/>
      <c r="P1" s="20"/>
      <c r="Q1" s="20"/>
      <c r="R1" s="20"/>
      <c r="S1" s="20"/>
      <c r="T1" s="20"/>
      <c r="U1" s="20"/>
      <c r="V1" s="20"/>
      <c r="W1" s="20"/>
      <c r="X1" s="20"/>
      <c r="Y1" s="20" t="s">
        <v>274</v>
      </c>
      <c r="Z1" s="20"/>
      <c r="AA1" s="20"/>
      <c r="AB1" s="20"/>
      <c r="AC1" s="20"/>
      <c r="AD1" s="20"/>
      <c r="AE1" s="20"/>
      <c r="AF1" s="20"/>
      <c r="AG1" s="20"/>
      <c r="AH1" s="20"/>
      <c r="AI1" s="20"/>
      <c r="AJ1" s="20"/>
      <c r="AK1" s="20"/>
      <c r="AL1" s="20"/>
      <c r="AM1" s="20"/>
      <c r="AN1" s="20"/>
      <c r="AO1" s="20"/>
      <c r="AP1" s="20"/>
      <c r="AQ1" s="20"/>
      <c r="AR1" s="20"/>
      <c r="AS1" s="20"/>
    </row>
    <row r="2" spans="1:45" ht="23.1" customHeight="1" x14ac:dyDescent="0.3">
      <c r="A2" s="20"/>
      <c r="B2" s="752" t="s">
        <v>273</v>
      </c>
      <c r="C2" s="753"/>
      <c r="D2" s="753"/>
      <c r="E2" s="753"/>
      <c r="F2" s="753"/>
      <c r="G2" s="753"/>
      <c r="H2" s="753"/>
      <c r="I2" s="753"/>
      <c r="J2" s="753"/>
      <c r="K2" s="753"/>
      <c r="L2" s="753"/>
      <c r="M2" s="753"/>
      <c r="N2" s="753"/>
      <c r="O2" s="753"/>
      <c r="P2" s="753"/>
      <c r="Q2" s="753"/>
      <c r="R2" s="753"/>
      <c r="S2" s="753"/>
      <c r="T2" s="754"/>
      <c r="U2" s="20"/>
      <c r="V2" s="55" t="s">
        <v>131</v>
      </c>
      <c r="W2" s="20"/>
      <c r="X2" s="20"/>
      <c r="Y2" s="20" t="s">
        <v>275</v>
      </c>
      <c r="Z2" s="20"/>
      <c r="AA2" s="20"/>
      <c r="AB2" s="20"/>
      <c r="AC2" s="20"/>
      <c r="AD2" s="20"/>
      <c r="AE2" s="20"/>
      <c r="AF2" s="20"/>
      <c r="AG2" s="20"/>
      <c r="AH2" s="20"/>
      <c r="AI2" s="20"/>
      <c r="AJ2" s="20"/>
      <c r="AK2" s="20"/>
      <c r="AL2" s="20"/>
      <c r="AM2" s="20"/>
      <c r="AN2" s="20"/>
      <c r="AO2" s="20"/>
      <c r="AP2" s="20"/>
      <c r="AQ2" s="20"/>
      <c r="AR2" s="20"/>
      <c r="AS2" s="20"/>
    </row>
    <row r="3" spans="1:45" ht="23.1" customHeight="1" thickBot="1" x14ac:dyDescent="0.35">
      <c r="A3" s="20"/>
      <c r="B3" s="755"/>
      <c r="C3" s="756"/>
      <c r="D3" s="756"/>
      <c r="E3" s="756"/>
      <c r="F3" s="756"/>
      <c r="G3" s="756"/>
      <c r="H3" s="756"/>
      <c r="I3" s="756"/>
      <c r="J3" s="756"/>
      <c r="K3" s="756"/>
      <c r="L3" s="756"/>
      <c r="M3" s="756"/>
      <c r="N3" s="756"/>
      <c r="O3" s="756"/>
      <c r="P3" s="756"/>
      <c r="Q3" s="756"/>
      <c r="R3" s="756"/>
      <c r="S3" s="756"/>
      <c r="T3" s="757"/>
      <c r="U3" s="20"/>
      <c r="V3" s="55" t="s">
        <v>132</v>
      </c>
      <c r="W3" s="20"/>
      <c r="X3" s="20"/>
      <c r="Y3" s="20" t="s">
        <v>731</v>
      </c>
      <c r="Z3" s="20"/>
      <c r="AA3" s="20"/>
      <c r="AB3" s="20"/>
      <c r="AC3" s="20"/>
      <c r="AD3" s="20"/>
      <c r="AE3" s="20"/>
      <c r="AF3" s="20"/>
      <c r="AG3" s="20"/>
      <c r="AH3" s="20"/>
      <c r="AI3" s="20"/>
      <c r="AJ3" s="20"/>
      <c r="AK3" s="20"/>
      <c r="AL3" s="20"/>
      <c r="AM3" s="20"/>
      <c r="AN3" s="20"/>
      <c r="AO3" s="20"/>
      <c r="AP3" s="20"/>
      <c r="AQ3" s="20"/>
      <c r="AR3" s="20"/>
      <c r="AS3" s="20"/>
    </row>
    <row r="4" spans="1:45" ht="40.049999999999997" customHeight="1" x14ac:dyDescent="0.3">
      <c r="A4" s="20"/>
      <c r="B4" s="312" t="s">
        <v>717</v>
      </c>
      <c r="C4" s="309"/>
      <c r="D4" s="309"/>
      <c r="E4" s="309"/>
      <c r="F4" s="309"/>
      <c r="G4" s="309"/>
      <c r="H4" s="309"/>
      <c r="I4" s="309"/>
      <c r="J4" s="309"/>
      <c r="K4" s="309"/>
      <c r="L4" s="309"/>
      <c r="M4" s="309"/>
      <c r="N4" s="309"/>
      <c r="O4" s="309"/>
      <c r="P4" s="309"/>
      <c r="Q4" s="77"/>
      <c r="R4" s="77"/>
      <c r="S4" s="77"/>
      <c r="T4" s="78"/>
      <c r="U4" s="20"/>
      <c r="V4" s="20"/>
      <c r="W4" s="20"/>
      <c r="X4" s="20"/>
      <c r="Y4" s="20" t="s">
        <v>734</v>
      </c>
      <c r="Z4" s="20"/>
      <c r="AA4" s="20"/>
      <c r="AB4" s="20"/>
      <c r="AC4" s="20"/>
      <c r="AD4" s="20"/>
      <c r="AE4" s="20"/>
      <c r="AF4" s="20"/>
      <c r="AG4" s="20"/>
      <c r="AH4" s="20"/>
      <c r="AI4" s="20"/>
      <c r="AJ4" s="20"/>
      <c r="AK4" s="20"/>
      <c r="AL4" s="20"/>
      <c r="AM4" s="20"/>
      <c r="AN4" s="20"/>
      <c r="AO4" s="20"/>
      <c r="AP4" s="20"/>
      <c r="AQ4" s="20"/>
      <c r="AR4" s="20"/>
      <c r="AS4" s="20"/>
    </row>
    <row r="5" spans="1:45" ht="17.100000000000001" customHeight="1" x14ac:dyDescent="0.3">
      <c r="A5" s="20"/>
      <c r="B5" s="79"/>
      <c r="C5" s="46"/>
      <c r="D5" s="46"/>
      <c r="E5" s="46"/>
      <c r="F5" s="46"/>
      <c r="G5" s="46"/>
      <c r="H5" s="46"/>
      <c r="I5" s="46"/>
      <c r="J5" s="46"/>
      <c r="K5" s="46"/>
      <c r="L5" s="46"/>
      <c r="M5" s="46"/>
      <c r="N5" s="46"/>
      <c r="O5" s="46"/>
      <c r="P5" s="46"/>
      <c r="Q5" s="46"/>
      <c r="R5" s="46"/>
      <c r="S5" s="46"/>
      <c r="T5" s="8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17.100000000000001" customHeight="1" x14ac:dyDescent="0.3">
      <c r="A6" s="20"/>
      <c r="B6" s="79"/>
      <c r="C6" s="46"/>
      <c r="D6" s="46"/>
      <c r="E6" s="46"/>
      <c r="F6" s="46"/>
      <c r="G6" s="46"/>
      <c r="H6" s="46"/>
      <c r="I6" s="46"/>
      <c r="J6" s="46"/>
      <c r="K6" s="46"/>
      <c r="L6" s="46"/>
      <c r="M6" s="46"/>
      <c r="N6" s="46"/>
      <c r="O6" s="46"/>
      <c r="P6" s="46"/>
      <c r="Q6" s="46"/>
      <c r="R6" s="46"/>
      <c r="S6" s="46"/>
      <c r="T6" s="8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17.100000000000001" customHeight="1" x14ac:dyDescent="0.3">
      <c r="A7" s="20"/>
      <c r="B7" s="79"/>
      <c r="C7" s="46"/>
      <c r="D7" s="46"/>
      <c r="E7" s="46"/>
      <c r="F7" s="46"/>
      <c r="G7" s="46"/>
      <c r="H7" s="46"/>
      <c r="I7" s="46"/>
      <c r="J7" s="46"/>
      <c r="K7" s="46"/>
      <c r="L7" s="46"/>
      <c r="M7" s="46"/>
      <c r="N7" s="46"/>
      <c r="O7" s="46"/>
      <c r="P7" s="46"/>
      <c r="Q7" s="46"/>
      <c r="R7" s="46"/>
      <c r="S7" s="46"/>
      <c r="T7" s="8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17.100000000000001" customHeight="1" x14ac:dyDescent="0.3">
      <c r="A8" s="20"/>
      <c r="B8" s="79"/>
      <c r="C8" s="46"/>
      <c r="D8" s="46"/>
      <c r="E8" s="46"/>
      <c r="F8" s="46"/>
      <c r="G8" s="46"/>
      <c r="H8" s="46"/>
      <c r="I8" s="46"/>
      <c r="J8" s="46"/>
      <c r="K8" s="46"/>
      <c r="L8" s="46"/>
      <c r="M8" s="46"/>
      <c r="N8" s="46"/>
      <c r="O8" s="46"/>
      <c r="P8" s="46"/>
      <c r="Q8" s="46"/>
      <c r="R8" s="46"/>
      <c r="S8" s="46"/>
      <c r="T8" s="8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ht="17.100000000000001" customHeight="1" x14ac:dyDescent="0.3">
      <c r="A9" s="20"/>
      <c r="B9" s="79"/>
      <c r="C9" s="46"/>
      <c r="D9" s="46"/>
      <c r="E9" s="46"/>
      <c r="F9" s="46"/>
      <c r="G9" s="46"/>
      <c r="H9" s="46"/>
      <c r="I9" s="46"/>
      <c r="J9" s="46"/>
      <c r="K9" s="46"/>
      <c r="L9" s="46"/>
      <c r="M9" s="46"/>
      <c r="N9" s="46"/>
      <c r="O9" s="46"/>
      <c r="P9" s="46"/>
      <c r="Q9" s="46"/>
      <c r="R9" s="46"/>
      <c r="S9" s="46"/>
      <c r="T9" s="80"/>
      <c r="U9" s="20"/>
      <c r="V9" s="20"/>
      <c r="W9" s="20"/>
      <c r="X9" s="20"/>
      <c r="Y9" s="20"/>
      <c r="Z9" s="20"/>
      <c r="AA9" s="20"/>
      <c r="AB9" s="20"/>
      <c r="AC9" s="20"/>
      <c r="AD9" s="20"/>
      <c r="AE9" s="20"/>
      <c r="AF9" s="20"/>
      <c r="AG9" s="20"/>
      <c r="AH9" s="20"/>
      <c r="AI9" s="20"/>
      <c r="AJ9" s="20"/>
      <c r="AK9" s="20"/>
      <c r="AL9" s="20"/>
      <c r="AM9" s="20"/>
      <c r="AN9" s="20"/>
      <c r="AO9" s="20"/>
      <c r="AP9" s="20"/>
      <c r="AQ9" s="20"/>
      <c r="AR9" s="20"/>
      <c r="AS9" s="20"/>
    </row>
    <row r="10" spans="1:45" ht="17.100000000000001" customHeight="1" x14ac:dyDescent="0.3">
      <c r="A10" s="20"/>
      <c r="B10" s="79"/>
      <c r="C10" s="46"/>
      <c r="D10" s="46"/>
      <c r="E10" s="46"/>
      <c r="F10" s="46"/>
      <c r="G10" s="46"/>
      <c r="H10" s="46"/>
      <c r="I10" s="46"/>
      <c r="J10" s="46"/>
      <c r="K10" s="46"/>
      <c r="L10" s="46"/>
      <c r="M10" s="46"/>
      <c r="N10" s="46"/>
      <c r="O10" s="46"/>
      <c r="P10" s="46"/>
      <c r="Q10" s="46"/>
      <c r="R10" s="46"/>
      <c r="S10" s="46"/>
      <c r="T10" s="8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row>
    <row r="11" spans="1:45" ht="17.100000000000001" customHeight="1" x14ac:dyDescent="0.3">
      <c r="A11" s="20"/>
      <c r="B11" s="79"/>
      <c r="C11" s="46"/>
      <c r="D11" s="46"/>
      <c r="E11" s="46"/>
      <c r="F11" s="46"/>
      <c r="G11" s="46"/>
      <c r="H11" s="46"/>
      <c r="I11" s="46"/>
      <c r="J11" s="46"/>
      <c r="K11" s="46"/>
      <c r="L11" s="46"/>
      <c r="M11" s="46"/>
      <c r="N11" s="46"/>
      <c r="O11" s="46"/>
      <c r="P11" s="46"/>
      <c r="Q11" s="46"/>
      <c r="R11" s="46"/>
      <c r="S11" s="46"/>
      <c r="T11" s="8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row>
    <row r="12" spans="1:45" ht="17.100000000000001" customHeight="1" x14ac:dyDescent="0.3">
      <c r="A12" s="20"/>
      <c r="B12" s="79"/>
      <c r="C12" s="46"/>
      <c r="D12" s="46"/>
      <c r="E12" s="46"/>
      <c r="F12" s="46"/>
      <c r="G12" s="46"/>
      <c r="H12" s="46"/>
      <c r="I12" s="46"/>
      <c r="J12" s="46"/>
      <c r="K12" s="46"/>
      <c r="L12" s="46"/>
      <c r="M12" s="46"/>
      <c r="N12" s="46"/>
      <c r="O12" s="46"/>
      <c r="P12" s="46"/>
      <c r="Q12" s="46"/>
      <c r="R12" s="46"/>
      <c r="S12" s="46"/>
      <c r="T12" s="8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row>
    <row r="13" spans="1:45" ht="17.100000000000001" customHeight="1" x14ac:dyDescent="0.3">
      <c r="A13" s="20"/>
      <c r="B13" s="79"/>
      <c r="C13" s="46"/>
      <c r="D13" s="46"/>
      <c r="E13" s="46"/>
      <c r="F13" s="46"/>
      <c r="G13" s="46"/>
      <c r="H13" s="46"/>
      <c r="I13" s="46"/>
      <c r="J13" s="46"/>
      <c r="K13" s="46"/>
      <c r="L13" s="46"/>
      <c r="M13" s="46"/>
      <c r="N13" s="46"/>
      <c r="O13" s="46"/>
      <c r="P13" s="46"/>
      <c r="Q13" s="46"/>
      <c r="R13" s="46"/>
      <c r="S13" s="46"/>
      <c r="T13" s="8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row>
    <row r="14" spans="1:45" ht="17.100000000000001" customHeight="1" x14ac:dyDescent="0.3">
      <c r="A14" s="20"/>
      <c r="B14" s="79"/>
      <c r="C14" s="46"/>
      <c r="D14" s="46"/>
      <c r="E14" s="46"/>
      <c r="F14" s="46"/>
      <c r="G14" s="46"/>
      <c r="H14" s="46"/>
      <c r="I14" s="46"/>
      <c r="J14" s="46"/>
      <c r="K14" s="46"/>
      <c r="L14" s="46"/>
      <c r="M14" s="46"/>
      <c r="N14" s="46"/>
      <c r="O14" s="46"/>
      <c r="P14" s="46"/>
      <c r="Q14" s="46"/>
      <c r="R14" s="46"/>
      <c r="S14" s="46"/>
      <c r="T14" s="8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row>
    <row r="15" spans="1:45" ht="17.100000000000001" customHeight="1" x14ac:dyDescent="0.3">
      <c r="A15" s="20"/>
      <c r="B15" s="79"/>
      <c r="C15" s="46"/>
      <c r="D15" s="46"/>
      <c r="E15" s="46"/>
      <c r="F15" s="46"/>
      <c r="G15" s="46"/>
      <c r="H15" s="46"/>
      <c r="I15" s="46"/>
      <c r="J15" s="46"/>
      <c r="K15" s="46"/>
      <c r="L15" s="46"/>
      <c r="M15" s="46"/>
      <c r="N15" s="46"/>
      <c r="O15" s="46"/>
      <c r="P15" s="46"/>
      <c r="Q15" s="46"/>
      <c r="R15" s="46"/>
      <c r="S15" s="46"/>
      <c r="T15" s="8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row>
    <row r="16" spans="1:45" ht="17.100000000000001" customHeight="1" x14ac:dyDescent="0.3">
      <c r="A16" s="20"/>
      <c r="B16" s="79"/>
      <c r="C16" s="46"/>
      <c r="D16" s="46"/>
      <c r="E16" s="46"/>
      <c r="F16" s="46"/>
      <c r="G16" s="46"/>
      <c r="H16" s="46"/>
      <c r="I16" s="46"/>
      <c r="J16" s="46"/>
      <c r="K16" s="46"/>
      <c r="L16" s="46"/>
      <c r="M16" s="46"/>
      <c r="N16" s="46"/>
      <c r="O16" s="46"/>
      <c r="P16" s="46"/>
      <c r="Q16" s="46"/>
      <c r="R16" s="46"/>
      <c r="S16" s="46"/>
      <c r="T16" s="8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row>
    <row r="17" spans="1:45" ht="17.100000000000001" customHeight="1" x14ac:dyDescent="0.3">
      <c r="A17" s="20"/>
      <c r="B17" s="79"/>
      <c r="C17" s="46"/>
      <c r="D17" s="46"/>
      <c r="E17" s="46"/>
      <c r="F17" s="46"/>
      <c r="G17" s="46"/>
      <c r="H17" s="46"/>
      <c r="I17" s="46"/>
      <c r="J17" s="46"/>
      <c r="K17" s="46"/>
      <c r="L17" s="46"/>
      <c r="M17" s="46"/>
      <c r="N17" s="46"/>
      <c r="O17" s="46"/>
      <c r="P17" s="46"/>
      <c r="Q17" s="46"/>
      <c r="R17" s="46"/>
      <c r="S17" s="46"/>
      <c r="T17" s="8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row>
    <row r="18" spans="1:45" ht="17.100000000000001" customHeight="1" x14ac:dyDescent="0.3">
      <c r="A18" s="20"/>
      <c r="B18" s="79"/>
      <c r="C18" s="46"/>
      <c r="D18" s="46"/>
      <c r="E18" s="46"/>
      <c r="F18" s="46"/>
      <c r="G18" s="46"/>
      <c r="H18" s="46"/>
      <c r="I18" s="46"/>
      <c r="J18" s="46"/>
      <c r="K18" s="46"/>
      <c r="L18" s="46"/>
      <c r="M18" s="46"/>
      <c r="N18" s="46"/>
      <c r="O18" s="46"/>
      <c r="P18" s="46"/>
      <c r="Q18" s="46"/>
      <c r="R18" s="46"/>
      <c r="S18" s="46"/>
      <c r="T18" s="8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row>
    <row r="19" spans="1:45" ht="17.100000000000001" customHeight="1" x14ac:dyDescent="0.3">
      <c r="A19" s="20"/>
      <c r="B19" s="79"/>
      <c r="C19" s="46"/>
      <c r="D19" s="46"/>
      <c r="E19" s="46"/>
      <c r="F19" s="46"/>
      <c r="G19" s="46"/>
      <c r="H19" s="46"/>
      <c r="I19" s="46"/>
      <c r="J19" s="46"/>
      <c r="K19" s="46"/>
      <c r="L19" s="46"/>
      <c r="M19" s="46"/>
      <c r="N19" s="46"/>
      <c r="O19" s="46"/>
      <c r="P19" s="46"/>
      <c r="Q19" s="46"/>
      <c r="R19" s="46"/>
      <c r="S19" s="46"/>
      <c r="T19" s="8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row>
    <row r="20" spans="1:45" ht="17.100000000000001" customHeight="1" x14ac:dyDescent="0.3">
      <c r="A20" s="20"/>
      <c r="B20" s="79"/>
      <c r="C20" s="46"/>
      <c r="D20" s="46"/>
      <c r="E20" s="46"/>
      <c r="F20" s="46"/>
      <c r="G20" s="46"/>
      <c r="H20" s="46"/>
      <c r="I20" s="46"/>
      <c r="J20" s="46"/>
      <c r="K20" s="46"/>
      <c r="L20" s="46"/>
      <c r="M20" s="46"/>
      <c r="N20" s="46"/>
      <c r="O20" s="46"/>
      <c r="P20" s="46"/>
      <c r="Q20" s="46"/>
      <c r="R20" s="46"/>
      <c r="S20" s="46"/>
      <c r="T20" s="8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row>
    <row r="21" spans="1:45" ht="17.100000000000001" customHeight="1" x14ac:dyDescent="0.3">
      <c r="A21" s="20"/>
      <c r="B21" s="79"/>
      <c r="C21" s="46"/>
      <c r="D21" s="46"/>
      <c r="E21" s="46"/>
      <c r="F21" s="46"/>
      <c r="G21" s="46"/>
      <c r="H21" s="46"/>
      <c r="I21" s="46"/>
      <c r="J21" s="46"/>
      <c r="K21" s="46"/>
      <c r="L21" s="46"/>
      <c r="M21" s="46"/>
      <c r="N21" s="46"/>
      <c r="O21" s="46"/>
      <c r="P21" s="46"/>
      <c r="Q21" s="46"/>
      <c r="R21" s="46"/>
      <c r="S21" s="46"/>
      <c r="T21" s="8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row>
    <row r="22" spans="1:45" ht="17.100000000000001" customHeight="1" x14ac:dyDescent="0.3">
      <c r="A22" s="20"/>
      <c r="B22" s="79"/>
      <c r="C22" s="46"/>
      <c r="D22" s="46"/>
      <c r="E22" s="46"/>
      <c r="F22" s="46"/>
      <c r="G22" s="46"/>
      <c r="H22" s="46"/>
      <c r="I22" s="46"/>
      <c r="J22" s="46"/>
      <c r="K22" s="46"/>
      <c r="L22" s="46"/>
      <c r="M22" s="46"/>
      <c r="N22" s="46"/>
      <c r="O22" s="46"/>
      <c r="P22" s="46"/>
      <c r="Q22" s="46"/>
      <c r="R22" s="46"/>
      <c r="S22" s="46"/>
      <c r="T22" s="8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row>
    <row r="23" spans="1:45" ht="17.100000000000001" customHeight="1" x14ac:dyDescent="0.3">
      <c r="A23" s="20"/>
      <c r="B23" s="79"/>
      <c r="C23" s="46"/>
      <c r="D23" s="46"/>
      <c r="E23" s="46"/>
      <c r="F23" s="46"/>
      <c r="G23" s="46"/>
      <c r="H23" s="46"/>
      <c r="I23" s="46"/>
      <c r="J23" s="46"/>
      <c r="K23" s="46"/>
      <c r="L23" s="46"/>
      <c r="M23" s="46"/>
      <c r="N23" s="46"/>
      <c r="O23" s="46"/>
      <c r="P23" s="46"/>
      <c r="Q23" s="46"/>
      <c r="R23" s="46"/>
      <c r="S23" s="46"/>
      <c r="T23" s="8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row>
    <row r="24" spans="1:45" ht="17.100000000000001" customHeight="1" x14ac:dyDescent="0.3">
      <c r="A24" s="20"/>
      <c r="B24" s="79"/>
      <c r="C24" s="46"/>
      <c r="D24" s="46"/>
      <c r="E24" s="46"/>
      <c r="F24" s="46"/>
      <c r="G24" s="46"/>
      <c r="H24" s="46"/>
      <c r="I24" s="46"/>
      <c r="J24" s="46"/>
      <c r="K24" s="46"/>
      <c r="L24" s="46"/>
      <c r="M24" s="46"/>
      <c r="N24" s="46"/>
      <c r="O24" s="46"/>
      <c r="P24" s="46"/>
      <c r="Q24" s="46"/>
      <c r="R24" s="46"/>
      <c r="S24" s="46"/>
      <c r="T24" s="8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row>
    <row r="25" spans="1:45" ht="17.100000000000001" customHeight="1" x14ac:dyDescent="0.3">
      <c r="A25" s="20"/>
      <c r="B25" s="79"/>
      <c r="C25" s="46"/>
      <c r="D25" s="46"/>
      <c r="E25" s="46"/>
      <c r="F25" s="46"/>
      <c r="G25" s="46"/>
      <c r="H25" s="46"/>
      <c r="I25" s="46"/>
      <c r="J25" s="46"/>
      <c r="K25" s="46"/>
      <c r="L25" s="46"/>
      <c r="M25" s="46"/>
      <c r="N25" s="46"/>
      <c r="O25" s="46"/>
      <c r="P25" s="46"/>
      <c r="Q25" s="46"/>
      <c r="R25" s="46"/>
      <c r="S25" s="46"/>
      <c r="T25" s="8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row>
    <row r="26" spans="1:45" ht="17.100000000000001" customHeight="1" x14ac:dyDescent="0.3">
      <c r="A26" s="20"/>
      <c r="B26" s="79"/>
      <c r="C26" s="46"/>
      <c r="D26" s="46"/>
      <c r="E26" s="46"/>
      <c r="F26" s="46"/>
      <c r="G26" s="46"/>
      <c r="H26" s="46"/>
      <c r="I26" s="46"/>
      <c r="J26" s="46"/>
      <c r="K26" s="46"/>
      <c r="L26" s="46"/>
      <c r="M26" s="46"/>
      <c r="N26" s="46"/>
      <c r="O26" s="46"/>
      <c r="P26" s="46"/>
      <c r="Q26" s="46"/>
      <c r="R26" s="46"/>
      <c r="S26" s="46"/>
      <c r="T26" s="8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row>
    <row r="27" spans="1:45" ht="17.100000000000001" customHeight="1" x14ac:dyDescent="0.3">
      <c r="A27" s="20"/>
      <c r="B27" s="79"/>
      <c r="C27" s="46"/>
      <c r="D27" s="46"/>
      <c r="E27" s="46"/>
      <c r="F27" s="46"/>
      <c r="G27" s="46"/>
      <c r="H27" s="46"/>
      <c r="I27" s="46"/>
      <c r="J27" s="46"/>
      <c r="K27" s="46"/>
      <c r="L27" s="46"/>
      <c r="M27" s="46"/>
      <c r="N27" s="46"/>
      <c r="O27" s="46"/>
      <c r="P27" s="46"/>
      <c r="Q27" s="46"/>
      <c r="R27" s="46"/>
      <c r="S27" s="46"/>
      <c r="T27" s="8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row>
    <row r="28" spans="1:45" ht="17.100000000000001" customHeight="1" x14ac:dyDescent="0.3">
      <c r="A28" s="20"/>
      <c r="B28" s="79"/>
      <c r="C28" s="46"/>
      <c r="D28" s="46"/>
      <c r="E28" s="46"/>
      <c r="F28" s="46"/>
      <c r="G28" s="46"/>
      <c r="H28" s="46"/>
      <c r="I28" s="46"/>
      <c r="J28" s="46"/>
      <c r="K28" s="46"/>
      <c r="L28" s="46"/>
      <c r="M28" s="46"/>
      <c r="N28" s="46"/>
      <c r="O28" s="46"/>
      <c r="P28" s="46"/>
      <c r="Q28" s="46"/>
      <c r="R28" s="46"/>
      <c r="S28" s="46"/>
      <c r="T28" s="8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row>
    <row r="29" spans="1:45" ht="17.100000000000001" customHeight="1" x14ac:dyDescent="0.3">
      <c r="A29" s="20"/>
      <c r="B29" s="79"/>
      <c r="C29" s="46"/>
      <c r="D29" s="46"/>
      <c r="E29" s="46"/>
      <c r="F29" s="46"/>
      <c r="G29" s="46"/>
      <c r="H29" s="46"/>
      <c r="I29" s="46"/>
      <c r="J29" s="46"/>
      <c r="K29" s="46"/>
      <c r="L29" s="46"/>
      <c r="M29" s="46"/>
      <c r="N29" s="46"/>
      <c r="O29" s="46"/>
      <c r="P29" s="46"/>
      <c r="Q29" s="46"/>
      <c r="R29" s="46"/>
      <c r="S29" s="46"/>
      <c r="T29" s="8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row>
    <row r="30" spans="1:45" ht="17.100000000000001" customHeight="1" x14ac:dyDescent="0.3">
      <c r="A30" s="20"/>
      <c r="B30" s="79"/>
      <c r="C30" s="46"/>
      <c r="D30" s="46"/>
      <c r="E30" s="46"/>
      <c r="F30" s="46"/>
      <c r="G30" s="46"/>
      <c r="H30" s="46"/>
      <c r="I30" s="46"/>
      <c r="J30" s="46"/>
      <c r="K30" s="46"/>
      <c r="L30" s="46"/>
      <c r="M30" s="46"/>
      <c r="N30" s="46"/>
      <c r="O30" s="46"/>
      <c r="P30" s="46"/>
      <c r="Q30" s="46"/>
      <c r="R30" s="46"/>
      <c r="S30" s="46"/>
      <c r="T30" s="8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row>
    <row r="31" spans="1:45" ht="17.100000000000001" customHeight="1" x14ac:dyDescent="0.3">
      <c r="A31" s="20"/>
      <c r="B31" s="79"/>
      <c r="C31" s="46"/>
      <c r="D31" s="46"/>
      <c r="E31" s="46"/>
      <c r="F31" s="46"/>
      <c r="G31" s="46"/>
      <c r="H31" s="46"/>
      <c r="I31" s="46"/>
      <c r="J31" s="46"/>
      <c r="K31" s="46"/>
      <c r="L31" s="46"/>
      <c r="M31" s="46"/>
      <c r="N31" s="46"/>
      <c r="O31" s="46"/>
      <c r="P31" s="46"/>
      <c r="Q31" s="46"/>
      <c r="R31" s="46"/>
      <c r="S31" s="46"/>
      <c r="T31" s="8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row>
    <row r="32" spans="1:45" ht="17.100000000000001" customHeight="1" x14ac:dyDescent="0.3">
      <c r="A32" s="20"/>
      <c r="B32" s="79"/>
      <c r="C32" s="46"/>
      <c r="D32" s="46"/>
      <c r="E32" s="46"/>
      <c r="F32" s="46"/>
      <c r="G32" s="46"/>
      <c r="H32" s="46"/>
      <c r="I32" s="46"/>
      <c r="J32" s="46"/>
      <c r="K32" s="46"/>
      <c r="L32" s="46"/>
      <c r="M32" s="46"/>
      <c r="N32" s="46"/>
      <c r="O32" s="46"/>
      <c r="P32" s="46"/>
      <c r="Q32" s="46"/>
      <c r="R32" s="46"/>
      <c r="S32" s="46"/>
      <c r="T32" s="8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row>
    <row r="33" spans="1:45" ht="17.100000000000001" customHeight="1" x14ac:dyDescent="0.3">
      <c r="A33" s="20"/>
      <c r="B33" s="79"/>
      <c r="C33" s="46"/>
      <c r="D33" s="46"/>
      <c r="E33" s="46"/>
      <c r="F33" s="46"/>
      <c r="G33" s="46"/>
      <c r="H33" s="46"/>
      <c r="I33" s="46"/>
      <c r="J33" s="46"/>
      <c r="K33" s="46"/>
      <c r="L33" s="46"/>
      <c r="M33" s="46"/>
      <c r="N33" s="46"/>
      <c r="O33" s="46"/>
      <c r="P33" s="46"/>
      <c r="Q33" s="46"/>
      <c r="R33" s="46"/>
      <c r="S33" s="46"/>
      <c r="T33" s="8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row>
    <row r="34" spans="1:45" ht="17.100000000000001" customHeight="1" x14ac:dyDescent="0.3">
      <c r="A34" s="20"/>
      <c r="B34" s="79"/>
      <c r="C34" s="46"/>
      <c r="D34" s="46"/>
      <c r="E34" s="46"/>
      <c r="F34" s="46"/>
      <c r="G34" s="46"/>
      <c r="H34" s="46"/>
      <c r="I34" s="46"/>
      <c r="J34" s="46"/>
      <c r="K34" s="46"/>
      <c r="L34" s="46"/>
      <c r="M34" s="46"/>
      <c r="N34" s="46"/>
      <c r="O34" s="46"/>
      <c r="P34" s="46"/>
      <c r="Q34" s="46"/>
      <c r="R34" s="46"/>
      <c r="S34" s="46"/>
      <c r="T34" s="8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row>
    <row r="35" spans="1:45" ht="17.100000000000001" customHeight="1" x14ac:dyDescent="0.3">
      <c r="A35" s="20"/>
      <c r="B35" s="79"/>
      <c r="C35" s="46"/>
      <c r="D35" s="46"/>
      <c r="E35" s="46"/>
      <c r="F35" s="46"/>
      <c r="G35" s="46"/>
      <c r="H35" s="46"/>
      <c r="I35" s="46"/>
      <c r="J35" s="46"/>
      <c r="K35" s="46"/>
      <c r="L35" s="46"/>
      <c r="M35" s="46"/>
      <c r="N35" s="46"/>
      <c r="O35" s="46"/>
      <c r="P35" s="46"/>
      <c r="Q35" s="46"/>
      <c r="R35" s="46"/>
      <c r="S35" s="46"/>
      <c r="T35" s="8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row>
    <row r="36" spans="1:45" ht="17.100000000000001" customHeight="1" x14ac:dyDescent="0.3">
      <c r="A36" s="20"/>
      <c r="B36" s="79"/>
      <c r="C36" s="46"/>
      <c r="D36" s="46"/>
      <c r="E36" s="46"/>
      <c r="F36" s="46"/>
      <c r="G36" s="46"/>
      <c r="H36" s="46"/>
      <c r="I36" s="46"/>
      <c r="J36" s="46"/>
      <c r="K36" s="46"/>
      <c r="L36" s="46"/>
      <c r="M36" s="46"/>
      <c r="N36" s="46"/>
      <c r="O36" s="46"/>
      <c r="P36" s="46"/>
      <c r="Q36" s="46"/>
      <c r="R36" s="46"/>
      <c r="S36" s="46"/>
      <c r="T36" s="8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row>
    <row r="37" spans="1:45" ht="17.100000000000001" customHeight="1" x14ac:dyDescent="0.3">
      <c r="A37" s="20"/>
      <c r="B37" s="79"/>
      <c r="C37" s="46"/>
      <c r="D37" s="46"/>
      <c r="E37" s="46"/>
      <c r="F37" s="46"/>
      <c r="G37" s="46"/>
      <c r="H37" s="46"/>
      <c r="I37" s="46"/>
      <c r="J37" s="46"/>
      <c r="K37" s="46"/>
      <c r="L37" s="46"/>
      <c r="M37" s="46"/>
      <c r="N37" s="46"/>
      <c r="O37" s="46"/>
      <c r="P37" s="46"/>
      <c r="Q37" s="46"/>
      <c r="R37" s="46"/>
      <c r="S37" s="46"/>
      <c r="T37" s="8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row>
    <row r="38" spans="1:45" ht="17.100000000000001" customHeight="1" x14ac:dyDescent="0.3">
      <c r="A38" s="20"/>
      <c r="B38" s="79"/>
      <c r="C38" s="46"/>
      <c r="D38" s="46"/>
      <c r="E38" s="46"/>
      <c r="F38" s="46"/>
      <c r="G38" s="46"/>
      <c r="H38" s="46"/>
      <c r="I38" s="46"/>
      <c r="J38" s="46"/>
      <c r="K38" s="46"/>
      <c r="L38" s="46"/>
      <c r="M38" s="46"/>
      <c r="N38" s="46"/>
      <c r="O38" s="46"/>
      <c r="P38" s="46"/>
      <c r="Q38" s="46"/>
      <c r="R38" s="46"/>
      <c r="S38" s="46"/>
      <c r="T38" s="8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row>
    <row r="39" spans="1:45" ht="17.100000000000001" customHeight="1" x14ac:dyDescent="0.3">
      <c r="A39" s="20"/>
      <c r="B39" s="79"/>
      <c r="C39" s="46"/>
      <c r="D39" s="46"/>
      <c r="E39" s="46"/>
      <c r="F39" s="46"/>
      <c r="G39" s="46"/>
      <c r="H39" s="46"/>
      <c r="I39" s="46"/>
      <c r="J39" s="46"/>
      <c r="K39" s="46"/>
      <c r="L39" s="46"/>
      <c r="M39" s="46"/>
      <c r="N39" s="46"/>
      <c r="O39" s="46"/>
      <c r="P39" s="46"/>
      <c r="Q39" s="46"/>
      <c r="R39" s="46"/>
      <c r="S39" s="46"/>
      <c r="T39" s="8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row>
    <row r="40" spans="1:45" ht="17.100000000000001" customHeight="1" x14ac:dyDescent="0.3">
      <c r="A40" s="20"/>
      <c r="B40" s="79"/>
      <c r="C40" s="46"/>
      <c r="D40" s="46"/>
      <c r="E40" s="46"/>
      <c r="F40" s="46"/>
      <c r="G40" s="46"/>
      <c r="H40" s="46"/>
      <c r="I40" s="46"/>
      <c r="J40" s="46"/>
      <c r="K40" s="46"/>
      <c r="L40" s="46"/>
      <c r="M40" s="46"/>
      <c r="N40" s="46"/>
      <c r="O40" s="46"/>
      <c r="P40" s="46"/>
      <c r="Q40" s="46"/>
      <c r="R40" s="46"/>
      <c r="S40" s="46"/>
      <c r="T40" s="8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row>
    <row r="41" spans="1:45" ht="17.100000000000001" customHeight="1" x14ac:dyDescent="0.3">
      <c r="A41" s="20"/>
      <c r="B41" s="79"/>
      <c r="C41" s="46"/>
      <c r="D41" s="46"/>
      <c r="E41" s="46"/>
      <c r="F41" s="46"/>
      <c r="G41" s="46"/>
      <c r="H41" s="46"/>
      <c r="I41" s="46"/>
      <c r="J41" s="46"/>
      <c r="K41" s="46"/>
      <c r="L41" s="46"/>
      <c r="M41" s="46"/>
      <c r="N41" s="46"/>
      <c r="O41" s="46"/>
      <c r="P41" s="46"/>
      <c r="Q41" s="46"/>
      <c r="R41" s="46"/>
      <c r="S41" s="46"/>
      <c r="T41" s="8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row>
    <row r="42" spans="1:45" ht="17.100000000000001" customHeight="1" x14ac:dyDescent="0.3">
      <c r="A42" s="20"/>
      <c r="B42" s="79"/>
      <c r="C42" s="46"/>
      <c r="D42" s="46"/>
      <c r="E42" s="46"/>
      <c r="F42" s="46"/>
      <c r="G42" s="46"/>
      <c r="H42" s="46"/>
      <c r="I42" s="46"/>
      <c r="J42" s="46"/>
      <c r="K42" s="46"/>
      <c r="L42" s="46"/>
      <c r="M42" s="46"/>
      <c r="N42" s="46"/>
      <c r="O42" s="46"/>
      <c r="P42" s="46"/>
      <c r="Q42" s="46"/>
      <c r="R42" s="46"/>
      <c r="S42" s="46"/>
      <c r="T42" s="8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row>
    <row r="43" spans="1:45" ht="17.100000000000001" customHeight="1" x14ac:dyDescent="0.3">
      <c r="A43" s="20"/>
      <c r="B43" s="79"/>
      <c r="C43" s="46"/>
      <c r="D43" s="46"/>
      <c r="E43" s="46"/>
      <c r="F43" s="46"/>
      <c r="G43" s="46"/>
      <c r="H43" s="46"/>
      <c r="I43" s="46"/>
      <c r="J43" s="46"/>
      <c r="K43" s="46"/>
      <c r="L43" s="46"/>
      <c r="M43" s="46"/>
      <c r="N43" s="46"/>
      <c r="O43" s="46"/>
      <c r="P43" s="46"/>
      <c r="Q43" s="46"/>
      <c r="R43" s="46"/>
      <c r="S43" s="46"/>
      <c r="T43" s="8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row>
    <row r="44" spans="1:45" ht="17.100000000000001" customHeight="1" x14ac:dyDescent="0.3">
      <c r="A44" s="20"/>
      <c r="B44" s="79"/>
      <c r="C44" s="46"/>
      <c r="D44" s="46"/>
      <c r="E44" s="46"/>
      <c r="F44" s="46"/>
      <c r="G44" s="46"/>
      <c r="H44" s="46"/>
      <c r="I44" s="46"/>
      <c r="J44" s="46"/>
      <c r="K44" s="46"/>
      <c r="L44" s="46"/>
      <c r="M44" s="46"/>
      <c r="N44" s="46"/>
      <c r="O44" s="46"/>
      <c r="P44" s="46"/>
      <c r="Q44" s="46"/>
      <c r="R44" s="46"/>
      <c r="S44" s="46"/>
      <c r="T44" s="8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row>
    <row r="45" spans="1:45" ht="17.100000000000001" customHeight="1" x14ac:dyDescent="0.3">
      <c r="A45" s="20"/>
      <c r="B45" s="79"/>
      <c r="C45" s="46"/>
      <c r="D45" s="46"/>
      <c r="E45" s="46"/>
      <c r="F45" s="46"/>
      <c r="G45" s="46"/>
      <c r="H45" s="46"/>
      <c r="I45" s="46"/>
      <c r="J45" s="46"/>
      <c r="K45" s="46"/>
      <c r="L45" s="46"/>
      <c r="M45" s="46"/>
      <c r="N45" s="46"/>
      <c r="O45" s="46"/>
      <c r="P45" s="46"/>
      <c r="Q45" s="46"/>
      <c r="R45" s="46"/>
      <c r="S45" s="46"/>
      <c r="T45" s="8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row>
    <row r="46" spans="1:45" ht="17.100000000000001" customHeight="1" x14ac:dyDescent="0.3">
      <c r="A46" s="20"/>
      <c r="B46" s="79"/>
      <c r="C46" s="46"/>
      <c r="D46" s="46"/>
      <c r="E46" s="46"/>
      <c r="F46" s="46"/>
      <c r="G46" s="46"/>
      <c r="H46" s="46"/>
      <c r="I46" s="46"/>
      <c r="J46" s="46"/>
      <c r="K46" s="46"/>
      <c r="L46" s="46"/>
      <c r="M46" s="46"/>
      <c r="N46" s="46"/>
      <c r="O46" s="46"/>
      <c r="P46" s="46"/>
      <c r="Q46" s="46"/>
      <c r="R46" s="46"/>
      <c r="S46" s="46"/>
      <c r="T46" s="8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row>
    <row r="47" spans="1:45" ht="17.100000000000001" customHeight="1" x14ac:dyDescent="0.3">
      <c r="A47" s="20"/>
      <c r="B47" s="79"/>
      <c r="C47" s="46"/>
      <c r="D47" s="46"/>
      <c r="E47" s="46"/>
      <c r="F47" s="46"/>
      <c r="G47" s="46"/>
      <c r="H47" s="46"/>
      <c r="I47" s="46"/>
      <c r="J47" s="46"/>
      <c r="K47" s="46"/>
      <c r="L47" s="46"/>
      <c r="M47" s="46"/>
      <c r="N47" s="46"/>
      <c r="O47" s="46"/>
      <c r="P47" s="46"/>
      <c r="Q47" s="46"/>
      <c r="R47" s="46"/>
      <c r="S47" s="46"/>
      <c r="T47" s="8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row>
    <row r="48" spans="1:45" ht="17.100000000000001" customHeight="1" x14ac:dyDescent="0.3">
      <c r="A48" s="20"/>
      <c r="B48" s="79"/>
      <c r="C48" s="46"/>
      <c r="D48" s="46"/>
      <c r="E48" s="46"/>
      <c r="F48" s="46"/>
      <c r="G48" s="46"/>
      <c r="H48" s="46"/>
      <c r="I48" s="46"/>
      <c r="J48" s="46"/>
      <c r="K48" s="46"/>
      <c r="L48" s="46"/>
      <c r="M48" s="46"/>
      <c r="N48" s="46"/>
      <c r="O48" s="46"/>
      <c r="P48" s="46"/>
      <c r="Q48" s="46"/>
      <c r="R48" s="46"/>
      <c r="S48" s="46"/>
      <c r="T48" s="8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row>
    <row r="49" spans="1:45" ht="17.100000000000001" customHeight="1" x14ac:dyDescent="0.3">
      <c r="A49" s="20"/>
      <c r="B49" s="79"/>
      <c r="C49" s="46"/>
      <c r="D49" s="46"/>
      <c r="E49" s="46"/>
      <c r="F49" s="46"/>
      <c r="G49" s="46"/>
      <c r="H49" s="46"/>
      <c r="I49" s="46"/>
      <c r="J49" s="46"/>
      <c r="K49" s="46"/>
      <c r="L49" s="46"/>
      <c r="M49" s="46"/>
      <c r="N49" s="46"/>
      <c r="O49" s="46"/>
      <c r="P49" s="46"/>
      <c r="Q49" s="46"/>
      <c r="R49" s="46"/>
      <c r="S49" s="46"/>
      <c r="T49" s="8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row>
    <row r="50" spans="1:45" ht="17.100000000000001" customHeight="1" thickBot="1" x14ac:dyDescent="0.35">
      <c r="A50" s="20"/>
      <c r="B50" s="81"/>
      <c r="C50" s="82"/>
      <c r="D50" s="82"/>
      <c r="E50" s="82"/>
      <c r="F50" s="82"/>
      <c r="G50" s="82"/>
      <c r="H50" s="82"/>
      <c r="I50" s="82"/>
      <c r="J50" s="82"/>
      <c r="K50" s="82"/>
      <c r="L50" s="82"/>
      <c r="M50" s="82"/>
      <c r="N50" s="82"/>
      <c r="O50" s="82"/>
      <c r="P50" s="82"/>
      <c r="Q50" s="82"/>
      <c r="R50" s="82"/>
      <c r="S50" s="82"/>
      <c r="T50" s="83"/>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row>
    <row r="51" spans="1:45" ht="50.1" customHeight="1" x14ac:dyDescent="0.3">
      <c r="A51" s="20"/>
      <c r="B51" s="312" t="s">
        <v>727</v>
      </c>
      <c r="C51" s="77"/>
      <c r="D51" s="77"/>
      <c r="E51" s="77"/>
      <c r="F51" s="77"/>
      <c r="G51" s="77"/>
      <c r="H51" s="77"/>
      <c r="I51" s="77"/>
      <c r="J51" s="77"/>
      <c r="K51" s="77"/>
      <c r="L51" s="77"/>
      <c r="M51" s="77"/>
      <c r="N51" s="77"/>
      <c r="O51" s="77"/>
      <c r="P51" s="77"/>
      <c r="Q51" s="77"/>
      <c r="R51" s="77"/>
      <c r="S51" s="77"/>
      <c r="T51" s="78"/>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row>
    <row r="52" spans="1:45" ht="17.100000000000001" customHeight="1" x14ac:dyDescent="0.3">
      <c r="A52" s="20"/>
      <c r="B52" s="79"/>
      <c r="C52" s="46"/>
      <c r="D52" s="46"/>
      <c r="E52" s="46"/>
      <c r="F52" s="46"/>
      <c r="G52" s="46"/>
      <c r="H52" s="46"/>
      <c r="I52" s="46"/>
      <c r="J52" s="46"/>
      <c r="K52" s="46"/>
      <c r="L52" s="46"/>
      <c r="M52" s="46"/>
      <c r="N52" s="46"/>
      <c r="O52" s="46"/>
      <c r="P52" s="46"/>
      <c r="Q52" s="46"/>
      <c r="R52" s="46"/>
      <c r="S52" s="46"/>
      <c r="T52" s="8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row>
    <row r="53" spans="1:45" ht="17.100000000000001" customHeight="1" x14ac:dyDescent="0.3">
      <c r="A53" s="20"/>
      <c r="B53" s="79"/>
      <c r="C53" s="46"/>
      <c r="D53" s="46"/>
      <c r="E53" s="46"/>
      <c r="F53" s="46"/>
      <c r="G53" s="46"/>
      <c r="H53" s="46"/>
      <c r="I53" s="46"/>
      <c r="J53" s="46"/>
      <c r="K53" s="46"/>
      <c r="L53" s="46"/>
      <c r="M53" s="46"/>
      <c r="N53" s="46"/>
      <c r="O53" s="46"/>
      <c r="P53" s="46"/>
      <c r="Q53" s="46"/>
      <c r="R53" s="46"/>
      <c r="S53" s="46"/>
      <c r="T53" s="8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row>
    <row r="54" spans="1:45" ht="17.100000000000001" customHeight="1" x14ac:dyDescent="0.3">
      <c r="A54" s="20"/>
      <c r="B54" s="79"/>
      <c r="C54" s="46"/>
      <c r="D54" s="46"/>
      <c r="E54" s="46"/>
      <c r="F54" s="46"/>
      <c r="G54" s="46"/>
      <c r="H54" s="46"/>
      <c r="I54" s="46"/>
      <c r="J54" s="46"/>
      <c r="K54" s="46"/>
      <c r="L54" s="46"/>
      <c r="M54" s="46"/>
      <c r="N54" s="46"/>
      <c r="O54" s="46"/>
      <c r="P54" s="46"/>
      <c r="Q54" s="46"/>
      <c r="R54" s="46"/>
      <c r="S54" s="46"/>
      <c r="T54" s="8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row>
    <row r="55" spans="1:45" ht="17.100000000000001" customHeight="1" x14ac:dyDescent="0.3">
      <c r="A55" s="20"/>
      <c r="B55" s="79"/>
      <c r="C55" s="46"/>
      <c r="D55" s="46"/>
      <c r="E55" s="46"/>
      <c r="F55" s="46"/>
      <c r="G55" s="46"/>
      <c r="H55" s="46"/>
      <c r="I55" s="46"/>
      <c r="J55" s="46"/>
      <c r="K55" s="46"/>
      <c r="L55" s="46"/>
      <c r="M55" s="46"/>
      <c r="N55" s="46"/>
      <c r="O55" s="46"/>
      <c r="P55" s="46"/>
      <c r="Q55" s="46"/>
      <c r="R55" s="46"/>
      <c r="S55" s="46"/>
      <c r="T55" s="8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row>
    <row r="56" spans="1:45" ht="17.100000000000001" customHeight="1" x14ac:dyDescent="0.3">
      <c r="A56" s="20"/>
      <c r="B56" s="79"/>
      <c r="C56" s="46"/>
      <c r="D56" s="46"/>
      <c r="E56" s="46"/>
      <c r="F56" s="46"/>
      <c r="G56" s="46"/>
      <c r="H56" s="46"/>
      <c r="I56" s="46"/>
      <c r="J56" s="46"/>
      <c r="K56" s="46"/>
      <c r="L56" s="46"/>
      <c r="M56" s="46"/>
      <c r="N56" s="46"/>
      <c r="O56" s="46"/>
      <c r="P56" s="46"/>
      <c r="Q56" s="46"/>
      <c r="R56" s="46"/>
      <c r="S56" s="46"/>
      <c r="T56" s="8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row>
    <row r="57" spans="1:45" ht="17.100000000000001" customHeight="1" x14ac:dyDescent="0.3">
      <c r="A57" s="20"/>
      <c r="B57" s="79"/>
      <c r="C57" s="46"/>
      <c r="D57" s="46"/>
      <c r="E57" s="46"/>
      <c r="F57" s="46"/>
      <c r="G57" s="46"/>
      <c r="H57" s="46"/>
      <c r="I57" s="46"/>
      <c r="J57" s="46"/>
      <c r="K57" s="46"/>
      <c r="L57" s="46"/>
      <c r="M57" s="46"/>
      <c r="N57" s="46"/>
      <c r="O57" s="46"/>
      <c r="P57" s="46"/>
      <c r="Q57" s="46"/>
      <c r="R57" s="46"/>
      <c r="S57" s="46"/>
      <c r="T57" s="8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row>
    <row r="58" spans="1:45" ht="17.100000000000001" customHeight="1" x14ac:dyDescent="0.3">
      <c r="A58" s="20"/>
      <c r="B58" s="79"/>
      <c r="C58" s="46"/>
      <c r="D58" s="46"/>
      <c r="E58" s="46"/>
      <c r="F58" s="46"/>
      <c r="G58" s="46"/>
      <c r="H58" s="46"/>
      <c r="I58" s="46"/>
      <c r="J58" s="46"/>
      <c r="K58" s="46"/>
      <c r="L58" s="46"/>
      <c r="M58" s="46"/>
      <c r="N58" s="46"/>
      <c r="O58" s="46"/>
      <c r="P58" s="46"/>
      <c r="Q58" s="46"/>
      <c r="R58" s="46"/>
      <c r="S58" s="46"/>
      <c r="T58" s="8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row>
    <row r="59" spans="1:45" ht="17.100000000000001" customHeight="1" x14ac:dyDescent="0.3">
      <c r="A59" s="20"/>
      <c r="B59" s="79"/>
      <c r="C59" s="46"/>
      <c r="D59" s="46"/>
      <c r="E59" s="46"/>
      <c r="F59" s="46"/>
      <c r="G59" s="46"/>
      <c r="H59" s="46"/>
      <c r="I59" s="46"/>
      <c r="J59" s="46"/>
      <c r="K59" s="46"/>
      <c r="L59" s="46"/>
      <c r="M59" s="46"/>
      <c r="N59" s="46"/>
      <c r="O59" s="46"/>
      <c r="P59" s="46"/>
      <c r="Q59" s="46"/>
      <c r="R59" s="46"/>
      <c r="S59" s="46"/>
      <c r="T59" s="8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row>
    <row r="60" spans="1:45" ht="17.100000000000001" customHeight="1" x14ac:dyDescent="0.3">
      <c r="A60" s="20"/>
      <c r="B60" s="79"/>
      <c r="C60" s="46"/>
      <c r="D60" s="46"/>
      <c r="E60" s="46"/>
      <c r="F60" s="46"/>
      <c r="G60" s="46"/>
      <c r="H60" s="46"/>
      <c r="I60" s="46"/>
      <c r="J60" s="46"/>
      <c r="K60" s="46"/>
      <c r="L60" s="46"/>
      <c r="M60" s="46"/>
      <c r="N60" s="46"/>
      <c r="O60" s="46"/>
      <c r="P60" s="46"/>
      <c r="Q60" s="46"/>
      <c r="R60" s="46"/>
      <c r="S60" s="46"/>
      <c r="T60" s="8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row>
    <row r="61" spans="1:45" ht="17.100000000000001" customHeight="1" x14ac:dyDescent="0.3">
      <c r="A61" s="20"/>
      <c r="B61" s="79"/>
      <c r="C61" s="46"/>
      <c r="D61" s="46"/>
      <c r="E61" s="46"/>
      <c r="F61" s="46"/>
      <c r="G61" s="46"/>
      <c r="H61" s="46"/>
      <c r="I61" s="46"/>
      <c r="J61" s="46"/>
      <c r="K61" s="46"/>
      <c r="L61" s="46"/>
      <c r="M61" s="46"/>
      <c r="N61" s="46"/>
      <c r="O61" s="46"/>
      <c r="P61" s="46"/>
      <c r="Q61" s="46"/>
      <c r="R61" s="46"/>
      <c r="S61" s="46"/>
      <c r="T61" s="8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row>
    <row r="62" spans="1:45" ht="17.100000000000001" customHeight="1" x14ac:dyDescent="0.3">
      <c r="A62" s="20"/>
      <c r="B62" s="79"/>
      <c r="C62" s="46"/>
      <c r="D62" s="46"/>
      <c r="E62" s="46"/>
      <c r="F62" s="46"/>
      <c r="G62" s="46"/>
      <c r="H62" s="46"/>
      <c r="I62" s="46"/>
      <c r="J62" s="46"/>
      <c r="K62" s="46"/>
      <c r="L62" s="46"/>
      <c r="M62" s="46"/>
      <c r="N62" s="46"/>
      <c r="O62" s="46"/>
      <c r="P62" s="46"/>
      <c r="Q62" s="46"/>
      <c r="R62" s="46"/>
      <c r="S62" s="46"/>
      <c r="T62" s="8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row>
    <row r="63" spans="1:45" ht="17.100000000000001" customHeight="1" x14ac:dyDescent="0.3">
      <c r="A63" s="20"/>
      <c r="B63" s="79"/>
      <c r="C63" s="46"/>
      <c r="D63" s="46"/>
      <c r="E63" s="46"/>
      <c r="F63" s="46"/>
      <c r="G63" s="46"/>
      <c r="H63" s="46"/>
      <c r="I63" s="46"/>
      <c r="J63" s="46"/>
      <c r="K63" s="46"/>
      <c r="L63" s="46"/>
      <c r="M63" s="46"/>
      <c r="N63" s="46"/>
      <c r="O63" s="46"/>
      <c r="P63" s="46"/>
      <c r="Q63" s="46"/>
      <c r="R63" s="46"/>
      <c r="S63" s="46"/>
      <c r="T63" s="8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row>
    <row r="64" spans="1:45" ht="17.100000000000001" customHeight="1" x14ac:dyDescent="0.3">
      <c r="A64" s="20"/>
      <c r="B64" s="79"/>
      <c r="C64" s="46"/>
      <c r="D64" s="46"/>
      <c r="E64" s="46"/>
      <c r="F64" s="46"/>
      <c r="G64" s="46"/>
      <c r="H64" s="46"/>
      <c r="I64" s="46"/>
      <c r="J64" s="46"/>
      <c r="K64" s="46"/>
      <c r="L64" s="46"/>
      <c r="M64" s="46"/>
      <c r="N64" s="46"/>
      <c r="O64" s="46"/>
      <c r="P64" s="46"/>
      <c r="Q64" s="46"/>
      <c r="R64" s="46"/>
      <c r="S64" s="46"/>
      <c r="T64" s="8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row>
    <row r="65" spans="1:45" ht="17.100000000000001" customHeight="1" x14ac:dyDescent="0.3">
      <c r="A65" s="20"/>
      <c r="B65" s="79"/>
      <c r="C65" s="46"/>
      <c r="D65" s="46"/>
      <c r="E65" s="46"/>
      <c r="F65" s="46"/>
      <c r="G65" s="46"/>
      <c r="H65" s="46"/>
      <c r="I65" s="46"/>
      <c r="J65" s="46"/>
      <c r="K65" s="46"/>
      <c r="L65" s="46"/>
      <c r="M65" s="46"/>
      <c r="N65" s="46"/>
      <c r="O65" s="46"/>
      <c r="P65" s="46"/>
      <c r="Q65" s="46"/>
      <c r="R65" s="46"/>
      <c r="S65" s="46"/>
      <c r="T65" s="8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row>
    <row r="66" spans="1:45" ht="17.100000000000001" customHeight="1" x14ac:dyDescent="0.3">
      <c r="A66" s="20"/>
      <c r="B66" s="79"/>
      <c r="C66" s="46"/>
      <c r="D66" s="46"/>
      <c r="E66" s="46"/>
      <c r="F66" s="46"/>
      <c r="G66" s="46"/>
      <c r="H66" s="46"/>
      <c r="I66" s="46"/>
      <c r="J66" s="46"/>
      <c r="K66" s="46"/>
      <c r="L66" s="46"/>
      <c r="M66" s="46"/>
      <c r="N66" s="46"/>
      <c r="O66" s="46"/>
      <c r="P66" s="46"/>
      <c r="Q66" s="46"/>
      <c r="R66" s="46"/>
      <c r="S66" s="46"/>
      <c r="T66" s="8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row>
    <row r="67" spans="1:45" ht="17.100000000000001" customHeight="1" x14ac:dyDescent="0.3">
      <c r="A67" s="20"/>
      <c r="B67" s="79"/>
      <c r="C67" s="46"/>
      <c r="D67" s="46"/>
      <c r="E67" s="46"/>
      <c r="F67" s="46"/>
      <c r="G67" s="46"/>
      <c r="H67" s="46"/>
      <c r="I67" s="46"/>
      <c r="J67" s="46"/>
      <c r="K67" s="46"/>
      <c r="L67" s="46"/>
      <c r="M67" s="46"/>
      <c r="N67" s="46"/>
      <c r="O67" s="46"/>
      <c r="P67" s="46"/>
      <c r="Q67" s="46"/>
      <c r="R67" s="46"/>
      <c r="S67" s="46"/>
      <c r="T67" s="8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row>
    <row r="68" spans="1:45" ht="17.100000000000001" customHeight="1" x14ac:dyDescent="0.3">
      <c r="A68" s="20"/>
      <c r="B68" s="79"/>
      <c r="C68" s="46"/>
      <c r="D68" s="46"/>
      <c r="E68" s="46"/>
      <c r="F68" s="46"/>
      <c r="G68" s="46"/>
      <c r="H68" s="46"/>
      <c r="I68" s="46"/>
      <c r="J68" s="46"/>
      <c r="K68" s="46"/>
      <c r="L68" s="46"/>
      <c r="M68" s="46"/>
      <c r="N68" s="46"/>
      <c r="O68" s="46"/>
      <c r="P68" s="46"/>
      <c r="Q68" s="46"/>
      <c r="R68" s="46"/>
      <c r="S68" s="46"/>
      <c r="T68" s="8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row>
    <row r="69" spans="1:45" ht="17.100000000000001" customHeight="1" x14ac:dyDescent="0.3">
      <c r="A69" s="20"/>
      <c r="B69" s="79"/>
      <c r="C69" s="46"/>
      <c r="D69" s="46"/>
      <c r="E69" s="46"/>
      <c r="F69" s="46"/>
      <c r="G69" s="46"/>
      <c r="H69" s="46"/>
      <c r="I69" s="46"/>
      <c r="J69" s="46"/>
      <c r="K69" s="46"/>
      <c r="L69" s="46"/>
      <c r="M69" s="46"/>
      <c r="N69" s="46"/>
      <c r="O69" s="46"/>
      <c r="P69" s="46"/>
      <c r="Q69" s="46"/>
      <c r="R69" s="46"/>
      <c r="S69" s="46"/>
      <c r="T69" s="8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row>
    <row r="70" spans="1:45" ht="17.100000000000001" customHeight="1" x14ac:dyDescent="0.3">
      <c r="A70" s="20"/>
      <c r="B70" s="79"/>
      <c r="C70" s="46"/>
      <c r="D70" s="46"/>
      <c r="E70" s="46"/>
      <c r="F70" s="46"/>
      <c r="G70" s="46"/>
      <c r="H70" s="46"/>
      <c r="I70" s="46"/>
      <c r="J70" s="46"/>
      <c r="K70" s="46"/>
      <c r="L70" s="46"/>
      <c r="M70" s="46"/>
      <c r="N70" s="46"/>
      <c r="O70" s="46"/>
      <c r="P70" s="46"/>
      <c r="Q70" s="46"/>
      <c r="R70" s="46"/>
      <c r="S70" s="46"/>
      <c r="T70" s="8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row>
    <row r="71" spans="1:45" ht="17.100000000000001" customHeight="1" x14ac:dyDescent="0.3">
      <c r="A71" s="20"/>
      <c r="B71" s="79"/>
      <c r="C71" s="46"/>
      <c r="D71" s="46"/>
      <c r="E71" s="46"/>
      <c r="F71" s="46"/>
      <c r="G71" s="46"/>
      <c r="H71" s="46"/>
      <c r="I71" s="46"/>
      <c r="J71" s="46"/>
      <c r="K71" s="46"/>
      <c r="L71" s="46"/>
      <c r="M71" s="46"/>
      <c r="N71" s="46"/>
      <c r="O71" s="46"/>
      <c r="P71" s="46"/>
      <c r="Q71" s="46"/>
      <c r="R71" s="46"/>
      <c r="S71" s="46"/>
      <c r="T71" s="8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row>
    <row r="72" spans="1:45" ht="17.100000000000001" customHeight="1" x14ac:dyDescent="0.3">
      <c r="A72" s="20"/>
      <c r="B72" s="79"/>
      <c r="C72" s="46"/>
      <c r="D72" s="46"/>
      <c r="E72" s="46"/>
      <c r="F72" s="46"/>
      <c r="G72" s="46"/>
      <c r="H72" s="46"/>
      <c r="I72" s="46"/>
      <c r="J72" s="46"/>
      <c r="K72" s="46"/>
      <c r="L72" s="46"/>
      <c r="M72" s="46"/>
      <c r="N72" s="46"/>
      <c r="O72" s="46"/>
      <c r="P72" s="46"/>
      <c r="Q72" s="46"/>
      <c r="R72" s="46"/>
      <c r="S72" s="46"/>
      <c r="T72" s="8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row>
    <row r="73" spans="1:45" ht="17.100000000000001" customHeight="1" x14ac:dyDescent="0.3">
      <c r="A73" s="20"/>
      <c r="B73" s="79"/>
      <c r="C73" s="46"/>
      <c r="D73" s="46"/>
      <c r="E73" s="46"/>
      <c r="F73" s="46"/>
      <c r="G73" s="46"/>
      <c r="H73" s="46"/>
      <c r="I73" s="46"/>
      <c r="J73" s="46"/>
      <c r="K73" s="46"/>
      <c r="L73" s="46"/>
      <c r="M73" s="46"/>
      <c r="N73" s="46"/>
      <c r="O73" s="46"/>
      <c r="P73" s="46"/>
      <c r="Q73" s="46"/>
      <c r="R73" s="46"/>
      <c r="S73" s="46"/>
      <c r="T73" s="8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row>
    <row r="74" spans="1:45" ht="17.100000000000001" customHeight="1" x14ac:dyDescent="0.3">
      <c r="A74" s="20"/>
      <c r="B74" s="79"/>
      <c r="C74" s="46"/>
      <c r="D74" s="46"/>
      <c r="E74" s="46"/>
      <c r="F74" s="46"/>
      <c r="G74" s="46"/>
      <c r="H74" s="46"/>
      <c r="I74" s="46"/>
      <c r="J74" s="46"/>
      <c r="K74" s="46"/>
      <c r="L74" s="46"/>
      <c r="M74" s="46"/>
      <c r="N74" s="46"/>
      <c r="O74" s="46"/>
      <c r="P74" s="46"/>
      <c r="Q74" s="46"/>
      <c r="R74" s="46"/>
      <c r="S74" s="46"/>
      <c r="T74" s="8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row>
    <row r="75" spans="1:45" ht="17.100000000000001" customHeight="1" x14ac:dyDescent="0.3">
      <c r="A75" s="20"/>
      <c r="B75" s="79"/>
      <c r="C75" s="46"/>
      <c r="D75" s="46"/>
      <c r="E75" s="46"/>
      <c r="F75" s="46"/>
      <c r="G75" s="46"/>
      <c r="H75" s="46"/>
      <c r="I75" s="46"/>
      <c r="J75" s="46"/>
      <c r="K75" s="46"/>
      <c r="L75" s="46"/>
      <c r="M75" s="46"/>
      <c r="N75" s="46"/>
      <c r="O75" s="46"/>
      <c r="P75" s="46"/>
      <c r="Q75" s="46"/>
      <c r="R75" s="46"/>
      <c r="S75" s="46"/>
      <c r="T75" s="8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row>
    <row r="76" spans="1:45" ht="17.100000000000001" customHeight="1" x14ac:dyDescent="0.3">
      <c r="A76" s="20"/>
      <c r="B76" s="79"/>
      <c r="C76" s="46"/>
      <c r="D76" s="46"/>
      <c r="E76" s="46"/>
      <c r="F76" s="46"/>
      <c r="G76" s="46"/>
      <c r="H76" s="46"/>
      <c r="I76" s="46"/>
      <c r="J76" s="46"/>
      <c r="K76" s="46"/>
      <c r="L76" s="46"/>
      <c r="M76" s="46"/>
      <c r="N76" s="46"/>
      <c r="O76" s="46"/>
      <c r="P76" s="46"/>
      <c r="Q76" s="46"/>
      <c r="R76" s="46"/>
      <c r="S76" s="46"/>
      <c r="T76" s="8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row>
    <row r="77" spans="1:45" ht="17.100000000000001" customHeight="1" x14ac:dyDescent="0.3">
      <c r="A77" s="20"/>
      <c r="B77" s="79"/>
      <c r="C77" s="46"/>
      <c r="D77" s="46"/>
      <c r="E77" s="46"/>
      <c r="F77" s="46"/>
      <c r="G77" s="46"/>
      <c r="H77" s="46"/>
      <c r="I77" s="46"/>
      <c r="J77" s="46"/>
      <c r="K77" s="46"/>
      <c r="L77" s="46"/>
      <c r="M77" s="46"/>
      <c r="N77" s="46"/>
      <c r="O77" s="46"/>
      <c r="P77" s="46"/>
      <c r="Q77" s="46"/>
      <c r="R77" s="46"/>
      <c r="S77" s="46"/>
      <c r="T77" s="8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row>
    <row r="78" spans="1:45" ht="17.100000000000001" customHeight="1" x14ac:dyDescent="0.3">
      <c r="A78" s="20"/>
      <c r="B78" s="79"/>
      <c r="C78" s="46"/>
      <c r="D78" s="46"/>
      <c r="E78" s="46"/>
      <c r="F78" s="46"/>
      <c r="G78" s="46"/>
      <c r="H78" s="46"/>
      <c r="I78" s="46"/>
      <c r="J78" s="46"/>
      <c r="K78" s="46"/>
      <c r="L78" s="46"/>
      <c r="M78" s="46"/>
      <c r="N78" s="46"/>
      <c r="O78" s="46"/>
      <c r="P78" s="46"/>
      <c r="Q78" s="46"/>
      <c r="R78" s="46"/>
      <c r="S78" s="46"/>
      <c r="T78" s="8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row>
    <row r="79" spans="1:45" ht="17.100000000000001" customHeight="1" x14ac:dyDescent="0.3">
      <c r="A79" s="20"/>
      <c r="B79" s="79"/>
      <c r="C79" s="46"/>
      <c r="D79" s="46"/>
      <c r="E79" s="46"/>
      <c r="F79" s="46"/>
      <c r="G79" s="46"/>
      <c r="H79" s="46"/>
      <c r="I79" s="46"/>
      <c r="J79" s="46"/>
      <c r="K79" s="46"/>
      <c r="L79" s="46"/>
      <c r="M79" s="46"/>
      <c r="N79" s="46"/>
      <c r="O79" s="46"/>
      <c r="P79" s="46"/>
      <c r="Q79" s="46"/>
      <c r="R79" s="46"/>
      <c r="S79" s="46"/>
      <c r="T79" s="8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row>
    <row r="80" spans="1:45" ht="17.100000000000001" customHeight="1" x14ac:dyDescent="0.3">
      <c r="A80" s="20"/>
      <c r="B80" s="79"/>
      <c r="C80" s="46"/>
      <c r="D80" s="46"/>
      <c r="E80" s="46"/>
      <c r="F80" s="46"/>
      <c r="G80" s="46"/>
      <c r="H80" s="46"/>
      <c r="I80" s="46"/>
      <c r="J80" s="46"/>
      <c r="K80" s="46"/>
      <c r="L80" s="46"/>
      <c r="M80" s="46"/>
      <c r="N80" s="46"/>
      <c r="O80" s="46"/>
      <c r="P80" s="46"/>
      <c r="Q80" s="46"/>
      <c r="R80" s="46"/>
      <c r="S80" s="46"/>
      <c r="T80" s="8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row>
    <row r="81" spans="1:45" ht="17.100000000000001" customHeight="1" x14ac:dyDescent="0.3">
      <c r="A81" s="20"/>
      <c r="B81" s="79"/>
      <c r="C81" s="46"/>
      <c r="D81" s="46"/>
      <c r="E81" s="46"/>
      <c r="F81" s="46"/>
      <c r="G81" s="46"/>
      <c r="H81" s="46"/>
      <c r="I81" s="46"/>
      <c r="J81" s="46"/>
      <c r="K81" s="46"/>
      <c r="L81" s="46"/>
      <c r="M81" s="46"/>
      <c r="N81" s="46"/>
      <c r="O81" s="46"/>
      <c r="P81" s="46"/>
      <c r="Q81" s="46"/>
      <c r="R81" s="46"/>
      <c r="S81" s="46"/>
      <c r="T81" s="8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row>
    <row r="82" spans="1:45" ht="17.100000000000001" customHeight="1" x14ac:dyDescent="0.3">
      <c r="A82" s="20"/>
      <c r="B82" s="79"/>
      <c r="C82" s="46"/>
      <c r="D82" s="46"/>
      <c r="E82" s="46"/>
      <c r="F82" s="46"/>
      <c r="G82" s="46"/>
      <c r="H82" s="46"/>
      <c r="I82" s="46"/>
      <c r="J82" s="46"/>
      <c r="K82" s="46"/>
      <c r="L82" s="46"/>
      <c r="M82" s="46"/>
      <c r="N82" s="46"/>
      <c r="O82" s="46"/>
      <c r="P82" s="46"/>
      <c r="Q82" s="46"/>
      <c r="R82" s="46"/>
      <c r="S82" s="46"/>
      <c r="T82" s="8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row>
    <row r="83" spans="1:45" ht="17.100000000000001" customHeight="1" x14ac:dyDescent="0.3">
      <c r="A83" s="20"/>
      <c r="B83" s="79"/>
      <c r="C83" s="46"/>
      <c r="D83" s="46"/>
      <c r="E83" s="46"/>
      <c r="F83" s="46"/>
      <c r="G83" s="46"/>
      <c r="H83" s="46"/>
      <c r="I83" s="46"/>
      <c r="J83" s="46"/>
      <c r="K83" s="46"/>
      <c r="L83" s="46"/>
      <c r="M83" s="46"/>
      <c r="N83" s="46"/>
      <c r="O83" s="46"/>
      <c r="P83" s="46"/>
      <c r="Q83" s="46"/>
      <c r="R83" s="46"/>
      <c r="S83" s="46"/>
      <c r="T83" s="8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row>
    <row r="84" spans="1:45" ht="17.100000000000001" customHeight="1" x14ac:dyDescent="0.3">
      <c r="A84" s="20"/>
      <c r="B84" s="79"/>
      <c r="C84" s="46"/>
      <c r="D84" s="46"/>
      <c r="E84" s="46"/>
      <c r="F84" s="46"/>
      <c r="G84" s="46"/>
      <c r="H84" s="46"/>
      <c r="I84" s="46"/>
      <c r="J84" s="46"/>
      <c r="K84" s="46"/>
      <c r="L84" s="46"/>
      <c r="M84" s="46"/>
      <c r="N84" s="46"/>
      <c r="O84" s="46"/>
      <c r="P84" s="46"/>
      <c r="Q84" s="46"/>
      <c r="R84" s="46"/>
      <c r="S84" s="46"/>
      <c r="T84" s="8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row>
    <row r="85" spans="1:45" ht="17.100000000000001" customHeight="1" x14ac:dyDescent="0.3">
      <c r="A85" s="20"/>
      <c r="B85" s="79"/>
      <c r="C85" s="46"/>
      <c r="D85" s="46"/>
      <c r="E85" s="46"/>
      <c r="F85" s="46"/>
      <c r="G85" s="46"/>
      <c r="H85" s="46"/>
      <c r="I85" s="46"/>
      <c r="J85" s="46"/>
      <c r="K85" s="46"/>
      <c r="L85" s="46"/>
      <c r="M85" s="46"/>
      <c r="N85" s="46"/>
      <c r="O85" s="46"/>
      <c r="P85" s="46"/>
      <c r="Q85" s="46"/>
      <c r="R85" s="46"/>
      <c r="S85" s="46"/>
      <c r="T85" s="8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row>
    <row r="86" spans="1:45" ht="17.100000000000001" customHeight="1" x14ac:dyDescent="0.3">
      <c r="A86" s="20"/>
      <c r="B86" s="79"/>
      <c r="C86" s="46"/>
      <c r="D86" s="46"/>
      <c r="E86" s="46"/>
      <c r="F86" s="46"/>
      <c r="G86" s="46"/>
      <c r="H86" s="46"/>
      <c r="I86" s="46"/>
      <c r="J86" s="46"/>
      <c r="K86" s="46"/>
      <c r="L86" s="46"/>
      <c r="M86" s="46"/>
      <c r="N86" s="46"/>
      <c r="O86" s="46"/>
      <c r="P86" s="46"/>
      <c r="Q86" s="46"/>
      <c r="R86" s="46"/>
      <c r="S86" s="46"/>
      <c r="T86" s="8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row>
    <row r="87" spans="1:45" ht="17.100000000000001" customHeight="1" x14ac:dyDescent="0.3">
      <c r="A87" s="20"/>
      <c r="B87" s="79"/>
      <c r="C87" s="46"/>
      <c r="D87" s="46"/>
      <c r="E87" s="46"/>
      <c r="F87" s="46"/>
      <c r="G87" s="46"/>
      <c r="H87" s="46"/>
      <c r="I87" s="46"/>
      <c r="J87" s="46"/>
      <c r="K87" s="46"/>
      <c r="L87" s="46"/>
      <c r="M87" s="46"/>
      <c r="N87" s="46"/>
      <c r="O87" s="46"/>
      <c r="P87" s="46"/>
      <c r="Q87" s="46"/>
      <c r="R87" s="46"/>
      <c r="S87" s="46"/>
      <c r="T87" s="8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row>
    <row r="88" spans="1:45" ht="17.100000000000001" customHeight="1" x14ac:dyDescent="0.3">
      <c r="A88" s="20"/>
      <c r="B88" s="79"/>
      <c r="C88" s="46"/>
      <c r="D88" s="46"/>
      <c r="E88" s="46"/>
      <c r="F88" s="46"/>
      <c r="G88" s="46"/>
      <c r="H88" s="46"/>
      <c r="I88" s="46"/>
      <c r="J88" s="46"/>
      <c r="K88" s="46"/>
      <c r="L88" s="46"/>
      <c r="M88" s="46"/>
      <c r="N88" s="46"/>
      <c r="O88" s="46"/>
      <c r="P88" s="46"/>
      <c r="Q88" s="46"/>
      <c r="R88" s="46"/>
      <c r="S88" s="46"/>
      <c r="T88" s="8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row>
    <row r="89" spans="1:45" ht="17.100000000000001" customHeight="1" x14ac:dyDescent="0.3">
      <c r="A89" s="20"/>
      <c r="B89" s="79"/>
      <c r="C89" s="46"/>
      <c r="D89" s="46"/>
      <c r="E89" s="46"/>
      <c r="F89" s="46"/>
      <c r="G89" s="46"/>
      <c r="H89" s="46"/>
      <c r="I89" s="46"/>
      <c r="J89" s="46"/>
      <c r="K89" s="46"/>
      <c r="L89" s="46"/>
      <c r="M89" s="46"/>
      <c r="N89" s="46"/>
      <c r="O89" s="46"/>
      <c r="P89" s="46"/>
      <c r="Q89" s="46"/>
      <c r="R89" s="46"/>
      <c r="S89" s="46"/>
      <c r="T89" s="8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row>
    <row r="90" spans="1:45" ht="17.100000000000001" customHeight="1" x14ac:dyDescent="0.3">
      <c r="A90" s="20"/>
      <c r="B90" s="79"/>
      <c r="C90" s="46"/>
      <c r="D90" s="46"/>
      <c r="E90" s="46"/>
      <c r="F90" s="46"/>
      <c r="G90" s="46"/>
      <c r="H90" s="46"/>
      <c r="I90" s="46"/>
      <c r="J90" s="46"/>
      <c r="K90" s="46"/>
      <c r="L90" s="46"/>
      <c r="M90" s="46"/>
      <c r="N90" s="46"/>
      <c r="O90" s="46"/>
      <c r="P90" s="46"/>
      <c r="Q90" s="46"/>
      <c r="R90" s="46"/>
      <c r="S90" s="46"/>
      <c r="T90" s="8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row>
    <row r="91" spans="1:45" ht="17.100000000000001" customHeight="1" x14ac:dyDescent="0.3">
      <c r="A91" s="20"/>
      <c r="B91" s="79"/>
      <c r="C91" s="46"/>
      <c r="D91" s="46"/>
      <c r="E91" s="46"/>
      <c r="F91" s="46"/>
      <c r="G91" s="46"/>
      <c r="H91" s="46"/>
      <c r="I91" s="46"/>
      <c r="J91" s="46"/>
      <c r="K91" s="46"/>
      <c r="L91" s="46"/>
      <c r="M91" s="46"/>
      <c r="N91" s="46"/>
      <c r="O91" s="46"/>
      <c r="P91" s="46"/>
      <c r="Q91" s="46"/>
      <c r="R91" s="46"/>
      <c r="S91" s="46"/>
      <c r="T91" s="8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row>
    <row r="92" spans="1:45" ht="17.100000000000001" customHeight="1" x14ac:dyDescent="0.3">
      <c r="A92" s="20"/>
      <c r="B92" s="79"/>
      <c r="C92" s="46"/>
      <c r="D92" s="46"/>
      <c r="E92" s="46"/>
      <c r="F92" s="46"/>
      <c r="G92" s="46"/>
      <c r="H92" s="46"/>
      <c r="I92" s="46"/>
      <c r="J92" s="46"/>
      <c r="K92" s="46"/>
      <c r="L92" s="46"/>
      <c r="M92" s="46"/>
      <c r="N92" s="46"/>
      <c r="O92" s="46"/>
      <c r="P92" s="46"/>
      <c r="Q92" s="46"/>
      <c r="R92" s="46"/>
      <c r="S92" s="46"/>
      <c r="T92" s="8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row>
    <row r="93" spans="1:45" ht="17.100000000000001" customHeight="1" x14ac:dyDescent="0.3">
      <c r="A93" s="20"/>
      <c r="B93" s="79"/>
      <c r="C93" s="46"/>
      <c r="D93" s="46"/>
      <c r="E93" s="46"/>
      <c r="F93" s="46"/>
      <c r="G93" s="46"/>
      <c r="H93" s="46"/>
      <c r="I93" s="46"/>
      <c r="J93" s="46"/>
      <c r="K93" s="46"/>
      <c r="L93" s="46"/>
      <c r="M93" s="46"/>
      <c r="N93" s="46"/>
      <c r="O93" s="46"/>
      <c r="P93" s="46"/>
      <c r="Q93" s="46"/>
      <c r="R93" s="46"/>
      <c r="S93" s="46"/>
      <c r="T93" s="8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row>
    <row r="94" spans="1:45" ht="17.100000000000001" customHeight="1" x14ac:dyDescent="0.3">
      <c r="A94" s="20"/>
      <c r="B94" s="79"/>
      <c r="C94" s="46"/>
      <c r="D94" s="46"/>
      <c r="E94" s="46"/>
      <c r="F94" s="46"/>
      <c r="G94" s="46"/>
      <c r="H94" s="46"/>
      <c r="I94" s="46"/>
      <c r="J94" s="46"/>
      <c r="K94" s="46"/>
      <c r="L94" s="46"/>
      <c r="M94" s="46"/>
      <c r="N94" s="46"/>
      <c r="O94" s="46"/>
      <c r="P94" s="46"/>
      <c r="Q94" s="46"/>
      <c r="R94" s="46"/>
      <c r="S94" s="46"/>
      <c r="T94" s="8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row>
    <row r="95" spans="1:45" ht="17.100000000000001" customHeight="1" x14ac:dyDescent="0.3">
      <c r="A95" s="20"/>
      <c r="B95" s="79"/>
      <c r="C95" s="46"/>
      <c r="D95" s="46"/>
      <c r="E95" s="46"/>
      <c r="F95" s="46"/>
      <c r="G95" s="46"/>
      <c r="H95" s="46"/>
      <c r="I95" s="46"/>
      <c r="J95" s="46"/>
      <c r="K95" s="46"/>
      <c r="L95" s="46"/>
      <c r="M95" s="46"/>
      <c r="N95" s="46"/>
      <c r="O95" s="46"/>
      <c r="P95" s="46"/>
      <c r="Q95" s="46"/>
      <c r="R95" s="46"/>
      <c r="S95" s="46"/>
      <c r="T95" s="8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row>
    <row r="96" spans="1:45" ht="17.100000000000001" customHeight="1" x14ac:dyDescent="0.3">
      <c r="A96" s="20"/>
      <c r="B96" s="79"/>
      <c r="C96" s="46"/>
      <c r="D96" s="46"/>
      <c r="E96" s="46"/>
      <c r="F96" s="46"/>
      <c r="G96" s="46"/>
      <c r="H96" s="46"/>
      <c r="I96" s="46"/>
      <c r="J96" s="46"/>
      <c r="K96" s="46"/>
      <c r="L96" s="46"/>
      <c r="M96" s="46"/>
      <c r="N96" s="46"/>
      <c r="O96" s="46"/>
      <c r="P96" s="46"/>
      <c r="Q96" s="46"/>
      <c r="R96" s="46"/>
      <c r="S96" s="46"/>
      <c r="T96" s="8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row>
    <row r="97" spans="1:45" ht="17.100000000000001" customHeight="1" x14ac:dyDescent="0.3">
      <c r="A97" s="20"/>
      <c r="B97" s="79"/>
      <c r="C97" s="46"/>
      <c r="D97" s="46"/>
      <c r="E97" s="46"/>
      <c r="F97" s="46"/>
      <c r="G97" s="46"/>
      <c r="H97" s="46"/>
      <c r="I97" s="46"/>
      <c r="J97" s="46"/>
      <c r="K97" s="46"/>
      <c r="L97" s="46"/>
      <c r="M97" s="46"/>
      <c r="N97" s="46"/>
      <c r="O97" s="46"/>
      <c r="P97" s="46"/>
      <c r="Q97" s="46"/>
      <c r="R97" s="46"/>
      <c r="S97" s="46"/>
      <c r="T97" s="8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row>
    <row r="98" spans="1:45" ht="17.100000000000001" customHeight="1" x14ac:dyDescent="0.3">
      <c r="A98" s="20"/>
      <c r="B98" s="79"/>
      <c r="C98" s="46"/>
      <c r="D98" s="46"/>
      <c r="E98" s="46"/>
      <c r="F98" s="46"/>
      <c r="G98" s="46"/>
      <c r="H98" s="46"/>
      <c r="I98" s="46"/>
      <c r="J98" s="46"/>
      <c r="K98" s="46"/>
      <c r="L98" s="46"/>
      <c r="M98" s="46"/>
      <c r="N98" s="46"/>
      <c r="O98" s="46"/>
      <c r="P98" s="46"/>
      <c r="Q98" s="46"/>
      <c r="R98" s="46"/>
      <c r="S98" s="46"/>
      <c r="T98" s="8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row>
    <row r="99" spans="1:45" ht="17.100000000000001" customHeight="1" x14ac:dyDescent="0.3">
      <c r="A99" s="20"/>
      <c r="B99" s="79"/>
      <c r="C99" s="46"/>
      <c r="D99" s="46"/>
      <c r="E99" s="46"/>
      <c r="F99" s="46"/>
      <c r="G99" s="46"/>
      <c r="H99" s="46"/>
      <c r="I99" s="46"/>
      <c r="J99" s="46"/>
      <c r="K99" s="46"/>
      <c r="L99" s="46"/>
      <c r="M99" s="46"/>
      <c r="N99" s="46"/>
      <c r="O99" s="46"/>
      <c r="P99" s="46"/>
      <c r="Q99" s="46"/>
      <c r="R99" s="46"/>
      <c r="S99" s="46"/>
      <c r="T99" s="8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row>
    <row r="100" spans="1:45" ht="17.100000000000001" customHeight="1" thickBot="1" x14ac:dyDescent="0.35">
      <c r="A100" s="20"/>
      <c r="B100" s="81"/>
      <c r="C100" s="82"/>
      <c r="D100" s="82"/>
      <c r="E100" s="82"/>
      <c r="F100" s="82"/>
      <c r="G100" s="82"/>
      <c r="H100" s="82"/>
      <c r="I100" s="82"/>
      <c r="J100" s="82"/>
      <c r="K100" s="82"/>
      <c r="L100" s="82"/>
      <c r="M100" s="82"/>
      <c r="N100" s="82"/>
      <c r="O100" s="82"/>
      <c r="P100" s="82"/>
      <c r="Q100" s="82"/>
      <c r="R100" s="82"/>
      <c r="S100" s="82"/>
      <c r="T100" s="83"/>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row>
    <row r="101" spans="1:45" ht="50.1" customHeight="1" x14ac:dyDescent="0.3">
      <c r="A101" s="20"/>
      <c r="B101" s="312" t="s">
        <v>728</v>
      </c>
      <c r="C101" s="77"/>
      <c r="D101" s="77"/>
      <c r="E101" s="77"/>
      <c r="F101" s="77"/>
      <c r="G101" s="77"/>
      <c r="H101" s="77"/>
      <c r="I101" s="77"/>
      <c r="J101" s="77"/>
      <c r="K101" s="77"/>
      <c r="L101" s="77"/>
      <c r="M101" s="77"/>
      <c r="N101" s="77"/>
      <c r="O101" s="77"/>
      <c r="P101" s="77"/>
      <c r="Q101" s="77"/>
      <c r="R101" s="77"/>
      <c r="S101" s="77"/>
      <c r="T101" s="78"/>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row>
    <row r="102" spans="1:45" ht="17.100000000000001" customHeight="1" x14ac:dyDescent="0.3">
      <c r="A102" s="20"/>
      <c r="B102" s="79"/>
      <c r="C102" s="46"/>
      <c r="D102" s="46"/>
      <c r="E102" s="46"/>
      <c r="F102" s="46"/>
      <c r="G102" s="46"/>
      <c r="H102" s="46"/>
      <c r="I102" s="46"/>
      <c r="J102" s="46"/>
      <c r="K102" s="46"/>
      <c r="L102" s="46"/>
      <c r="M102" s="46"/>
      <c r="N102" s="46"/>
      <c r="O102" s="46"/>
      <c r="P102" s="46"/>
      <c r="Q102" s="46"/>
      <c r="R102" s="46"/>
      <c r="S102" s="46"/>
      <c r="T102" s="8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row>
    <row r="103" spans="1:45" ht="17.100000000000001" customHeight="1" x14ac:dyDescent="0.3">
      <c r="A103" s="20"/>
      <c r="B103" s="79"/>
      <c r="C103" s="46"/>
      <c r="D103" s="46"/>
      <c r="E103" s="46"/>
      <c r="F103" s="46"/>
      <c r="G103" s="46"/>
      <c r="H103" s="46"/>
      <c r="I103" s="46"/>
      <c r="J103" s="46"/>
      <c r="K103" s="46"/>
      <c r="L103" s="46"/>
      <c r="M103" s="46"/>
      <c r="N103" s="46"/>
      <c r="O103" s="46"/>
      <c r="P103" s="46"/>
      <c r="Q103" s="46"/>
      <c r="R103" s="46"/>
      <c r="S103" s="46"/>
      <c r="T103" s="8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row>
    <row r="104" spans="1:45" ht="17.100000000000001" customHeight="1" x14ac:dyDescent="0.3">
      <c r="A104" s="20"/>
      <c r="B104" s="79"/>
      <c r="C104" s="46"/>
      <c r="D104" s="46"/>
      <c r="E104" s="46"/>
      <c r="F104" s="46"/>
      <c r="G104" s="46"/>
      <c r="H104" s="46"/>
      <c r="I104" s="46"/>
      <c r="J104" s="46"/>
      <c r="K104" s="46"/>
      <c r="L104" s="46"/>
      <c r="M104" s="46"/>
      <c r="N104" s="46"/>
      <c r="O104" s="46"/>
      <c r="P104" s="46"/>
      <c r="Q104" s="46"/>
      <c r="R104" s="46"/>
      <c r="S104" s="46"/>
      <c r="T104" s="8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row>
    <row r="105" spans="1:45" ht="17.100000000000001" customHeight="1" x14ac:dyDescent="0.3">
      <c r="A105" s="20"/>
      <c r="B105" s="79"/>
      <c r="C105" s="46"/>
      <c r="D105" s="46"/>
      <c r="E105" s="46"/>
      <c r="F105" s="46"/>
      <c r="G105" s="46"/>
      <c r="H105" s="46"/>
      <c r="I105" s="46"/>
      <c r="J105" s="46"/>
      <c r="K105" s="46"/>
      <c r="L105" s="46"/>
      <c r="M105" s="46"/>
      <c r="N105" s="46"/>
      <c r="O105" s="46"/>
      <c r="P105" s="46"/>
      <c r="Q105" s="46"/>
      <c r="R105" s="46"/>
      <c r="S105" s="46"/>
      <c r="T105" s="8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row>
    <row r="106" spans="1:45" ht="17.100000000000001" customHeight="1" x14ac:dyDescent="0.3">
      <c r="A106" s="20"/>
      <c r="B106" s="79"/>
      <c r="C106" s="46"/>
      <c r="D106" s="46"/>
      <c r="E106" s="46"/>
      <c r="F106" s="46"/>
      <c r="G106" s="46"/>
      <c r="H106" s="46"/>
      <c r="I106" s="46"/>
      <c r="J106" s="46"/>
      <c r="K106" s="46"/>
      <c r="L106" s="46"/>
      <c r="M106" s="46"/>
      <c r="N106" s="46"/>
      <c r="O106" s="46"/>
      <c r="P106" s="46"/>
      <c r="Q106" s="46"/>
      <c r="R106" s="46"/>
      <c r="S106" s="46"/>
      <c r="T106" s="8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row>
    <row r="107" spans="1:45" ht="17.100000000000001" customHeight="1" x14ac:dyDescent="0.3">
      <c r="A107" s="20"/>
      <c r="B107" s="79"/>
      <c r="C107" s="46"/>
      <c r="D107" s="46"/>
      <c r="E107" s="46"/>
      <c r="F107" s="46"/>
      <c r="G107" s="46"/>
      <c r="H107" s="46"/>
      <c r="I107" s="46"/>
      <c r="J107" s="46"/>
      <c r="K107" s="46"/>
      <c r="L107" s="46"/>
      <c r="M107" s="46"/>
      <c r="N107" s="46"/>
      <c r="O107" s="46"/>
      <c r="P107" s="46"/>
      <c r="Q107" s="46"/>
      <c r="R107" s="46"/>
      <c r="S107" s="46"/>
      <c r="T107" s="8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row>
    <row r="108" spans="1:45" ht="17.100000000000001" customHeight="1" x14ac:dyDescent="0.3">
      <c r="A108" s="20"/>
      <c r="B108" s="79"/>
      <c r="C108" s="46"/>
      <c r="D108" s="46"/>
      <c r="E108" s="46"/>
      <c r="F108" s="46"/>
      <c r="G108" s="46"/>
      <c r="H108" s="46"/>
      <c r="I108" s="46"/>
      <c r="J108" s="46"/>
      <c r="K108" s="46"/>
      <c r="L108" s="46"/>
      <c r="M108" s="46"/>
      <c r="N108" s="46"/>
      <c r="O108" s="46"/>
      <c r="P108" s="46"/>
      <c r="Q108" s="46"/>
      <c r="R108" s="46"/>
      <c r="S108" s="46"/>
      <c r="T108" s="8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row>
    <row r="109" spans="1:45" ht="17.100000000000001" customHeight="1" x14ac:dyDescent="0.3">
      <c r="A109" s="20"/>
      <c r="B109" s="79"/>
      <c r="C109" s="46"/>
      <c r="D109" s="46"/>
      <c r="E109" s="46"/>
      <c r="F109" s="46"/>
      <c r="G109" s="46"/>
      <c r="H109" s="46"/>
      <c r="I109" s="46"/>
      <c r="J109" s="46"/>
      <c r="K109" s="46"/>
      <c r="L109" s="46"/>
      <c r="M109" s="46"/>
      <c r="N109" s="46"/>
      <c r="O109" s="46"/>
      <c r="P109" s="46"/>
      <c r="Q109" s="46"/>
      <c r="R109" s="46"/>
      <c r="S109" s="46"/>
      <c r="T109" s="8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row>
    <row r="110" spans="1:45" ht="17.100000000000001" customHeight="1" x14ac:dyDescent="0.3">
      <c r="A110" s="20"/>
      <c r="B110" s="79"/>
      <c r="C110" s="46"/>
      <c r="D110" s="46"/>
      <c r="E110" s="46"/>
      <c r="F110" s="46"/>
      <c r="G110" s="46"/>
      <c r="H110" s="46"/>
      <c r="I110" s="46"/>
      <c r="J110" s="46"/>
      <c r="K110" s="46"/>
      <c r="L110" s="46"/>
      <c r="M110" s="46"/>
      <c r="N110" s="46"/>
      <c r="O110" s="46"/>
      <c r="P110" s="46"/>
      <c r="Q110" s="46"/>
      <c r="R110" s="46"/>
      <c r="S110" s="46"/>
      <c r="T110" s="8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row>
    <row r="111" spans="1:45" ht="17.100000000000001" customHeight="1" x14ac:dyDescent="0.3">
      <c r="A111" s="20"/>
      <c r="B111" s="79"/>
      <c r="C111" s="46"/>
      <c r="D111" s="46"/>
      <c r="E111" s="46"/>
      <c r="F111" s="46"/>
      <c r="G111" s="46"/>
      <c r="H111" s="46"/>
      <c r="I111" s="46"/>
      <c r="J111" s="46"/>
      <c r="K111" s="46"/>
      <c r="L111" s="46"/>
      <c r="M111" s="46"/>
      <c r="N111" s="46"/>
      <c r="O111" s="46"/>
      <c r="P111" s="46"/>
      <c r="Q111" s="46"/>
      <c r="R111" s="46"/>
      <c r="S111" s="46"/>
      <c r="T111" s="8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row>
    <row r="112" spans="1:45" ht="17.100000000000001" customHeight="1" x14ac:dyDescent="0.3">
      <c r="A112" s="20"/>
      <c r="B112" s="79"/>
      <c r="C112" s="46"/>
      <c r="D112" s="46"/>
      <c r="E112" s="46"/>
      <c r="F112" s="46"/>
      <c r="G112" s="46"/>
      <c r="H112" s="46"/>
      <c r="I112" s="46"/>
      <c r="J112" s="46"/>
      <c r="K112" s="46"/>
      <c r="L112" s="46"/>
      <c r="M112" s="46"/>
      <c r="N112" s="46"/>
      <c r="O112" s="46"/>
      <c r="P112" s="46"/>
      <c r="Q112" s="46"/>
      <c r="R112" s="46"/>
      <c r="S112" s="46"/>
      <c r="T112" s="8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row>
    <row r="113" spans="1:45" ht="17.100000000000001" customHeight="1" x14ac:dyDescent="0.3">
      <c r="A113" s="20"/>
      <c r="B113" s="79"/>
      <c r="C113" s="46"/>
      <c r="D113" s="46"/>
      <c r="E113" s="46"/>
      <c r="F113" s="46"/>
      <c r="G113" s="46"/>
      <c r="H113" s="46"/>
      <c r="I113" s="46"/>
      <c r="J113" s="46"/>
      <c r="K113" s="46"/>
      <c r="L113" s="46"/>
      <c r="M113" s="46"/>
      <c r="N113" s="46"/>
      <c r="O113" s="46"/>
      <c r="P113" s="46"/>
      <c r="Q113" s="46"/>
      <c r="R113" s="46"/>
      <c r="S113" s="46"/>
      <c r="T113" s="8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row>
    <row r="114" spans="1:45" ht="17.100000000000001" customHeight="1" x14ac:dyDescent="0.3">
      <c r="A114" s="20"/>
      <c r="B114" s="79"/>
      <c r="C114" s="46"/>
      <c r="D114" s="46"/>
      <c r="E114" s="46"/>
      <c r="F114" s="46"/>
      <c r="G114" s="46"/>
      <c r="H114" s="46"/>
      <c r="I114" s="46"/>
      <c r="J114" s="46"/>
      <c r="K114" s="46"/>
      <c r="L114" s="46"/>
      <c r="M114" s="46"/>
      <c r="N114" s="46"/>
      <c r="O114" s="46"/>
      <c r="P114" s="46"/>
      <c r="Q114" s="46"/>
      <c r="R114" s="46"/>
      <c r="S114" s="46"/>
      <c r="T114" s="8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row>
    <row r="115" spans="1:45" ht="17.100000000000001" customHeight="1" x14ac:dyDescent="0.3">
      <c r="A115" s="20"/>
      <c r="B115" s="79"/>
      <c r="C115" s="46"/>
      <c r="D115" s="46"/>
      <c r="E115" s="46"/>
      <c r="F115" s="46"/>
      <c r="G115" s="46"/>
      <c r="H115" s="46"/>
      <c r="I115" s="46"/>
      <c r="J115" s="46"/>
      <c r="K115" s="46"/>
      <c r="L115" s="46"/>
      <c r="M115" s="46"/>
      <c r="N115" s="46"/>
      <c r="O115" s="46"/>
      <c r="P115" s="46"/>
      <c r="Q115" s="46"/>
      <c r="R115" s="46"/>
      <c r="S115" s="46"/>
      <c r="T115" s="8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row>
    <row r="116" spans="1:45" ht="17.100000000000001" customHeight="1" x14ac:dyDescent="0.3">
      <c r="A116" s="20"/>
      <c r="B116" s="79"/>
      <c r="C116" s="46"/>
      <c r="D116" s="46"/>
      <c r="E116" s="46"/>
      <c r="F116" s="46"/>
      <c r="G116" s="46"/>
      <c r="H116" s="46"/>
      <c r="I116" s="46"/>
      <c r="J116" s="46"/>
      <c r="K116" s="46"/>
      <c r="L116" s="46"/>
      <c r="M116" s="46"/>
      <c r="N116" s="46"/>
      <c r="O116" s="46"/>
      <c r="P116" s="46"/>
      <c r="Q116" s="46"/>
      <c r="R116" s="46"/>
      <c r="S116" s="46"/>
      <c r="T116" s="8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row>
    <row r="117" spans="1:45" ht="17.100000000000001" customHeight="1" x14ac:dyDescent="0.3">
      <c r="A117" s="20"/>
      <c r="B117" s="79"/>
      <c r="C117" s="46"/>
      <c r="D117" s="46"/>
      <c r="E117" s="46"/>
      <c r="F117" s="46"/>
      <c r="G117" s="46"/>
      <c r="H117" s="46"/>
      <c r="I117" s="46"/>
      <c r="J117" s="46"/>
      <c r="K117" s="46"/>
      <c r="L117" s="46"/>
      <c r="M117" s="46"/>
      <c r="N117" s="46"/>
      <c r="O117" s="46"/>
      <c r="P117" s="46"/>
      <c r="Q117" s="46"/>
      <c r="R117" s="46"/>
      <c r="S117" s="46"/>
      <c r="T117" s="8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row>
    <row r="118" spans="1:45" ht="17.100000000000001" customHeight="1" x14ac:dyDescent="0.3">
      <c r="A118" s="20"/>
      <c r="B118" s="79"/>
      <c r="C118" s="46"/>
      <c r="D118" s="46"/>
      <c r="E118" s="46"/>
      <c r="F118" s="46"/>
      <c r="G118" s="46"/>
      <c r="H118" s="46"/>
      <c r="I118" s="46"/>
      <c r="J118" s="46"/>
      <c r="K118" s="46"/>
      <c r="L118" s="46"/>
      <c r="M118" s="46"/>
      <c r="N118" s="46"/>
      <c r="O118" s="46"/>
      <c r="P118" s="46"/>
      <c r="Q118" s="46"/>
      <c r="R118" s="46"/>
      <c r="S118" s="46"/>
      <c r="T118" s="8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row>
    <row r="119" spans="1:45" ht="17.100000000000001" customHeight="1" x14ac:dyDescent="0.3">
      <c r="A119" s="20"/>
      <c r="B119" s="79"/>
      <c r="C119" s="46"/>
      <c r="D119" s="46"/>
      <c r="E119" s="46"/>
      <c r="F119" s="46"/>
      <c r="G119" s="46"/>
      <c r="H119" s="46"/>
      <c r="I119" s="46"/>
      <c r="J119" s="46"/>
      <c r="K119" s="46"/>
      <c r="L119" s="46"/>
      <c r="M119" s="46"/>
      <c r="N119" s="46"/>
      <c r="O119" s="46"/>
      <c r="P119" s="46"/>
      <c r="Q119" s="46"/>
      <c r="R119" s="46"/>
      <c r="S119" s="46"/>
      <c r="T119" s="8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row>
    <row r="120" spans="1:45" ht="17.100000000000001" customHeight="1" x14ac:dyDescent="0.3">
      <c r="A120" s="20"/>
      <c r="B120" s="79"/>
      <c r="C120" s="46"/>
      <c r="D120" s="46"/>
      <c r="E120" s="46"/>
      <c r="F120" s="46"/>
      <c r="G120" s="46"/>
      <c r="H120" s="46"/>
      <c r="I120" s="46"/>
      <c r="J120" s="46"/>
      <c r="K120" s="46"/>
      <c r="L120" s="46"/>
      <c r="M120" s="46"/>
      <c r="N120" s="46"/>
      <c r="O120" s="46"/>
      <c r="P120" s="46"/>
      <c r="Q120" s="46"/>
      <c r="R120" s="46"/>
      <c r="S120" s="46"/>
      <c r="T120" s="8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row>
    <row r="121" spans="1:45" ht="17.100000000000001" customHeight="1" x14ac:dyDescent="0.3">
      <c r="A121" s="20"/>
      <c r="B121" s="79"/>
      <c r="C121" s="46"/>
      <c r="D121" s="46"/>
      <c r="E121" s="46"/>
      <c r="F121" s="46"/>
      <c r="G121" s="46"/>
      <c r="H121" s="46"/>
      <c r="I121" s="46"/>
      <c r="J121" s="46"/>
      <c r="K121" s="46"/>
      <c r="L121" s="46"/>
      <c r="M121" s="46"/>
      <c r="N121" s="46"/>
      <c r="O121" s="46"/>
      <c r="P121" s="46"/>
      <c r="Q121" s="46"/>
      <c r="R121" s="46"/>
      <c r="S121" s="46"/>
      <c r="T121" s="8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row>
    <row r="122" spans="1:45" ht="17.100000000000001" customHeight="1" x14ac:dyDescent="0.3">
      <c r="A122" s="20"/>
      <c r="B122" s="79"/>
      <c r="C122" s="46"/>
      <c r="D122" s="46"/>
      <c r="E122" s="46"/>
      <c r="F122" s="46"/>
      <c r="G122" s="46"/>
      <c r="H122" s="46"/>
      <c r="I122" s="46"/>
      <c r="J122" s="46"/>
      <c r="K122" s="46"/>
      <c r="L122" s="46"/>
      <c r="M122" s="46"/>
      <c r="N122" s="46"/>
      <c r="O122" s="46"/>
      <c r="P122" s="46"/>
      <c r="Q122" s="46"/>
      <c r="R122" s="46"/>
      <c r="S122" s="46"/>
      <c r="T122" s="8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row>
    <row r="123" spans="1:45" ht="17.100000000000001" customHeight="1" x14ac:dyDescent="0.3">
      <c r="A123" s="20"/>
      <c r="B123" s="79"/>
      <c r="C123" s="46"/>
      <c r="D123" s="46"/>
      <c r="E123" s="46"/>
      <c r="F123" s="46"/>
      <c r="G123" s="46"/>
      <c r="H123" s="46"/>
      <c r="I123" s="46"/>
      <c r="J123" s="46"/>
      <c r="K123" s="46"/>
      <c r="L123" s="46"/>
      <c r="M123" s="46"/>
      <c r="N123" s="46"/>
      <c r="O123" s="46"/>
      <c r="P123" s="46"/>
      <c r="Q123" s="46"/>
      <c r="R123" s="46"/>
      <c r="S123" s="46"/>
      <c r="T123" s="8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row>
    <row r="124" spans="1:45" ht="17.100000000000001" customHeight="1" x14ac:dyDescent="0.3">
      <c r="A124" s="20"/>
      <c r="B124" s="79"/>
      <c r="C124" s="46"/>
      <c r="D124" s="46"/>
      <c r="E124" s="46"/>
      <c r="F124" s="46"/>
      <c r="G124" s="46"/>
      <c r="H124" s="46"/>
      <c r="I124" s="46"/>
      <c r="J124" s="46"/>
      <c r="K124" s="46"/>
      <c r="L124" s="46"/>
      <c r="M124" s="46"/>
      <c r="N124" s="46"/>
      <c r="O124" s="46"/>
      <c r="P124" s="46"/>
      <c r="Q124" s="46"/>
      <c r="R124" s="46"/>
      <c r="S124" s="46"/>
      <c r="T124" s="8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row>
    <row r="125" spans="1:45" ht="17.100000000000001" customHeight="1" x14ac:dyDescent="0.3">
      <c r="A125" s="20"/>
      <c r="B125" s="79"/>
      <c r="C125" s="46"/>
      <c r="D125" s="46"/>
      <c r="E125" s="46"/>
      <c r="F125" s="46"/>
      <c r="G125" s="46"/>
      <c r="H125" s="46"/>
      <c r="I125" s="46"/>
      <c r="J125" s="46"/>
      <c r="K125" s="46"/>
      <c r="L125" s="46"/>
      <c r="M125" s="46"/>
      <c r="N125" s="46"/>
      <c r="O125" s="46"/>
      <c r="P125" s="46"/>
      <c r="Q125" s="46"/>
      <c r="R125" s="46"/>
      <c r="S125" s="46"/>
      <c r="T125" s="8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row>
    <row r="126" spans="1:45" ht="17.100000000000001" customHeight="1" x14ac:dyDescent="0.3">
      <c r="A126" s="20"/>
      <c r="B126" s="79"/>
      <c r="C126" s="46"/>
      <c r="D126" s="46"/>
      <c r="E126" s="46"/>
      <c r="F126" s="46"/>
      <c r="G126" s="46"/>
      <c r="H126" s="46"/>
      <c r="I126" s="46"/>
      <c r="J126" s="46"/>
      <c r="K126" s="46"/>
      <c r="L126" s="46"/>
      <c r="M126" s="46"/>
      <c r="N126" s="46"/>
      <c r="O126" s="46"/>
      <c r="P126" s="46"/>
      <c r="Q126" s="46"/>
      <c r="R126" s="46"/>
      <c r="S126" s="46"/>
      <c r="T126" s="8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row>
    <row r="127" spans="1:45" ht="17.100000000000001" customHeight="1" x14ac:dyDescent="0.3">
      <c r="A127" s="20"/>
      <c r="B127" s="79"/>
      <c r="C127" s="46"/>
      <c r="D127" s="46"/>
      <c r="E127" s="46"/>
      <c r="F127" s="46"/>
      <c r="G127" s="46"/>
      <c r="H127" s="46"/>
      <c r="I127" s="46"/>
      <c r="J127" s="46"/>
      <c r="K127" s="46"/>
      <c r="L127" s="46"/>
      <c r="M127" s="46"/>
      <c r="N127" s="46"/>
      <c r="O127" s="46"/>
      <c r="P127" s="46"/>
      <c r="Q127" s="46"/>
      <c r="R127" s="46"/>
      <c r="S127" s="46"/>
      <c r="T127" s="8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row>
    <row r="128" spans="1:45" ht="17.100000000000001" customHeight="1" x14ac:dyDescent="0.3">
      <c r="A128" s="20"/>
      <c r="B128" s="79"/>
      <c r="C128" s="46"/>
      <c r="D128" s="46"/>
      <c r="E128" s="46"/>
      <c r="F128" s="46"/>
      <c r="G128" s="46"/>
      <c r="H128" s="46"/>
      <c r="I128" s="46"/>
      <c r="J128" s="46"/>
      <c r="K128" s="46"/>
      <c r="L128" s="46"/>
      <c r="M128" s="46"/>
      <c r="N128" s="46"/>
      <c r="O128" s="46"/>
      <c r="P128" s="46"/>
      <c r="Q128" s="46"/>
      <c r="R128" s="46"/>
      <c r="S128" s="46"/>
      <c r="T128" s="8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row>
    <row r="129" spans="1:45" ht="17.100000000000001" customHeight="1" x14ac:dyDescent="0.3">
      <c r="A129" s="20"/>
      <c r="B129" s="79"/>
      <c r="C129" s="46"/>
      <c r="D129" s="46"/>
      <c r="E129" s="46"/>
      <c r="F129" s="46"/>
      <c r="G129" s="46"/>
      <c r="H129" s="46"/>
      <c r="I129" s="46"/>
      <c r="J129" s="46"/>
      <c r="K129" s="46"/>
      <c r="L129" s="46"/>
      <c r="M129" s="46"/>
      <c r="N129" s="46"/>
      <c r="O129" s="46"/>
      <c r="P129" s="46"/>
      <c r="Q129" s="46"/>
      <c r="R129" s="46"/>
      <c r="S129" s="46"/>
      <c r="T129" s="8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row>
    <row r="130" spans="1:45" ht="17.100000000000001" customHeight="1" x14ac:dyDescent="0.3">
      <c r="A130" s="20"/>
      <c r="B130" s="79"/>
      <c r="C130" s="46"/>
      <c r="D130" s="46"/>
      <c r="E130" s="46"/>
      <c r="F130" s="46"/>
      <c r="G130" s="46"/>
      <c r="H130" s="46"/>
      <c r="I130" s="46"/>
      <c r="J130" s="46"/>
      <c r="K130" s="46"/>
      <c r="L130" s="46"/>
      <c r="M130" s="46"/>
      <c r="N130" s="46"/>
      <c r="O130" s="46"/>
      <c r="P130" s="46"/>
      <c r="Q130" s="46"/>
      <c r="R130" s="46"/>
      <c r="S130" s="46"/>
      <c r="T130" s="8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row>
    <row r="131" spans="1:45" ht="17.100000000000001" customHeight="1" x14ac:dyDescent="0.3">
      <c r="A131" s="20"/>
      <c r="B131" s="79"/>
      <c r="C131" s="46"/>
      <c r="D131" s="46"/>
      <c r="E131" s="46"/>
      <c r="F131" s="46"/>
      <c r="G131" s="46"/>
      <c r="H131" s="46"/>
      <c r="I131" s="46"/>
      <c r="J131" s="46"/>
      <c r="K131" s="46"/>
      <c r="L131" s="46"/>
      <c r="M131" s="46"/>
      <c r="N131" s="46"/>
      <c r="O131" s="46"/>
      <c r="P131" s="46"/>
      <c r="Q131" s="46"/>
      <c r="R131" s="46"/>
      <c r="S131" s="46"/>
      <c r="T131" s="8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row>
    <row r="132" spans="1:45" ht="17.100000000000001" customHeight="1" x14ac:dyDescent="0.3">
      <c r="A132" s="20"/>
      <c r="B132" s="79"/>
      <c r="C132" s="46"/>
      <c r="D132" s="46"/>
      <c r="E132" s="46"/>
      <c r="F132" s="46"/>
      <c r="G132" s="46"/>
      <c r="H132" s="46"/>
      <c r="I132" s="46"/>
      <c r="J132" s="46"/>
      <c r="K132" s="46"/>
      <c r="L132" s="46"/>
      <c r="M132" s="46"/>
      <c r="N132" s="46"/>
      <c r="O132" s="46"/>
      <c r="P132" s="46"/>
      <c r="Q132" s="46"/>
      <c r="R132" s="46"/>
      <c r="S132" s="46"/>
      <c r="T132" s="8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row>
    <row r="133" spans="1:45" ht="17.100000000000001" customHeight="1" x14ac:dyDescent="0.3">
      <c r="A133" s="20"/>
      <c r="B133" s="79"/>
      <c r="C133" s="46"/>
      <c r="D133" s="46"/>
      <c r="E133" s="46"/>
      <c r="F133" s="46"/>
      <c r="G133" s="46"/>
      <c r="H133" s="46"/>
      <c r="I133" s="46"/>
      <c r="J133" s="46"/>
      <c r="K133" s="46"/>
      <c r="L133" s="46"/>
      <c r="M133" s="46"/>
      <c r="N133" s="46"/>
      <c r="O133" s="46"/>
      <c r="P133" s="46"/>
      <c r="Q133" s="46"/>
      <c r="R133" s="46"/>
      <c r="S133" s="46"/>
      <c r="T133" s="8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row>
    <row r="134" spans="1:45" ht="17.100000000000001" customHeight="1" x14ac:dyDescent="0.3">
      <c r="A134" s="20"/>
      <c r="B134" s="79"/>
      <c r="C134" s="46"/>
      <c r="D134" s="46"/>
      <c r="E134" s="46"/>
      <c r="F134" s="46"/>
      <c r="G134" s="46"/>
      <c r="H134" s="46"/>
      <c r="I134" s="46"/>
      <c r="J134" s="46"/>
      <c r="K134" s="46"/>
      <c r="L134" s="46"/>
      <c r="M134" s="46"/>
      <c r="N134" s="46"/>
      <c r="O134" s="46"/>
      <c r="P134" s="46"/>
      <c r="Q134" s="46"/>
      <c r="R134" s="46"/>
      <c r="S134" s="46"/>
      <c r="T134" s="8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row>
    <row r="135" spans="1:45" ht="17.100000000000001" customHeight="1" x14ac:dyDescent="0.3">
      <c r="A135" s="20"/>
      <c r="B135" s="79"/>
      <c r="C135" s="46"/>
      <c r="D135" s="46"/>
      <c r="E135" s="46"/>
      <c r="F135" s="46"/>
      <c r="G135" s="46"/>
      <c r="H135" s="46"/>
      <c r="I135" s="46"/>
      <c r="J135" s="46"/>
      <c r="K135" s="46"/>
      <c r="L135" s="46"/>
      <c r="M135" s="46"/>
      <c r="N135" s="46"/>
      <c r="O135" s="46"/>
      <c r="P135" s="46"/>
      <c r="Q135" s="46"/>
      <c r="R135" s="46"/>
      <c r="S135" s="46"/>
      <c r="T135" s="8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row>
    <row r="136" spans="1:45" ht="17.100000000000001" customHeight="1" x14ac:dyDescent="0.3">
      <c r="A136" s="20"/>
      <c r="B136" s="79"/>
      <c r="C136" s="46"/>
      <c r="D136" s="46"/>
      <c r="E136" s="46"/>
      <c r="F136" s="46"/>
      <c r="G136" s="46"/>
      <c r="H136" s="46"/>
      <c r="I136" s="46"/>
      <c r="J136" s="46"/>
      <c r="K136" s="46"/>
      <c r="L136" s="46"/>
      <c r="M136" s="46"/>
      <c r="N136" s="46"/>
      <c r="O136" s="46"/>
      <c r="P136" s="46"/>
      <c r="Q136" s="46"/>
      <c r="R136" s="46"/>
      <c r="S136" s="46"/>
      <c r="T136" s="8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row>
    <row r="137" spans="1:45" ht="17.100000000000001" customHeight="1" x14ac:dyDescent="0.3">
      <c r="A137" s="20"/>
      <c r="B137" s="79"/>
      <c r="C137" s="46"/>
      <c r="D137" s="46"/>
      <c r="E137" s="46"/>
      <c r="F137" s="46"/>
      <c r="G137" s="46"/>
      <c r="H137" s="46"/>
      <c r="I137" s="46"/>
      <c r="J137" s="46"/>
      <c r="K137" s="46"/>
      <c r="L137" s="46"/>
      <c r="M137" s="46"/>
      <c r="N137" s="46"/>
      <c r="O137" s="46"/>
      <c r="P137" s="46"/>
      <c r="Q137" s="46"/>
      <c r="R137" s="46"/>
      <c r="S137" s="46"/>
      <c r="T137" s="8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row>
    <row r="138" spans="1:45" ht="17.100000000000001" customHeight="1" x14ac:dyDescent="0.3">
      <c r="A138" s="20"/>
      <c r="B138" s="79"/>
      <c r="C138" s="46"/>
      <c r="D138" s="46"/>
      <c r="E138" s="46"/>
      <c r="F138" s="46"/>
      <c r="G138" s="46"/>
      <c r="H138" s="46"/>
      <c r="I138" s="46"/>
      <c r="J138" s="46"/>
      <c r="K138" s="46"/>
      <c r="L138" s="46"/>
      <c r="M138" s="46"/>
      <c r="N138" s="46"/>
      <c r="O138" s="46"/>
      <c r="P138" s="46"/>
      <c r="Q138" s="46"/>
      <c r="R138" s="46"/>
      <c r="S138" s="46"/>
      <c r="T138" s="8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row>
    <row r="139" spans="1:45" ht="17.100000000000001" customHeight="1" x14ac:dyDescent="0.3">
      <c r="A139" s="20"/>
      <c r="B139" s="79"/>
      <c r="C139" s="46"/>
      <c r="D139" s="46"/>
      <c r="E139" s="46"/>
      <c r="F139" s="46"/>
      <c r="G139" s="46"/>
      <c r="H139" s="46"/>
      <c r="I139" s="46"/>
      <c r="J139" s="46"/>
      <c r="K139" s="46"/>
      <c r="L139" s="46"/>
      <c r="M139" s="46"/>
      <c r="N139" s="46"/>
      <c r="O139" s="46"/>
      <c r="P139" s="46"/>
      <c r="Q139" s="46"/>
      <c r="R139" s="46"/>
      <c r="S139" s="46"/>
      <c r="T139" s="8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row>
    <row r="140" spans="1:45" ht="17.100000000000001" customHeight="1" x14ac:dyDescent="0.3">
      <c r="A140" s="20"/>
      <c r="B140" s="79"/>
      <c r="C140" s="46"/>
      <c r="D140" s="46"/>
      <c r="E140" s="46"/>
      <c r="F140" s="46"/>
      <c r="G140" s="46"/>
      <c r="H140" s="46"/>
      <c r="I140" s="46"/>
      <c r="J140" s="46"/>
      <c r="K140" s="46"/>
      <c r="L140" s="46"/>
      <c r="M140" s="46"/>
      <c r="N140" s="46"/>
      <c r="O140" s="46"/>
      <c r="P140" s="46"/>
      <c r="Q140" s="46"/>
      <c r="R140" s="46"/>
      <c r="S140" s="46"/>
      <c r="T140" s="8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row>
    <row r="141" spans="1:45" ht="17.100000000000001" customHeight="1" x14ac:dyDescent="0.3">
      <c r="A141" s="20"/>
      <c r="B141" s="79"/>
      <c r="C141" s="46"/>
      <c r="D141" s="46"/>
      <c r="E141" s="46"/>
      <c r="F141" s="46"/>
      <c r="G141" s="46"/>
      <c r="H141" s="46"/>
      <c r="I141" s="46"/>
      <c r="J141" s="46"/>
      <c r="K141" s="46"/>
      <c r="L141" s="46"/>
      <c r="M141" s="46"/>
      <c r="N141" s="46"/>
      <c r="O141" s="46"/>
      <c r="P141" s="46"/>
      <c r="Q141" s="46"/>
      <c r="R141" s="46"/>
      <c r="S141" s="46"/>
      <c r="T141" s="8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row>
    <row r="142" spans="1:45" ht="17.100000000000001" customHeight="1" x14ac:dyDescent="0.3">
      <c r="A142" s="20"/>
      <c r="B142" s="79"/>
      <c r="C142" s="46"/>
      <c r="D142" s="46"/>
      <c r="E142" s="46"/>
      <c r="F142" s="46"/>
      <c r="G142" s="46"/>
      <c r="H142" s="46"/>
      <c r="I142" s="46"/>
      <c r="J142" s="46"/>
      <c r="K142" s="46"/>
      <c r="L142" s="46"/>
      <c r="M142" s="46"/>
      <c r="N142" s="46"/>
      <c r="O142" s="46"/>
      <c r="P142" s="46"/>
      <c r="Q142" s="46"/>
      <c r="R142" s="46"/>
      <c r="S142" s="46"/>
      <c r="T142" s="8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row>
    <row r="143" spans="1:45" ht="17.100000000000001" customHeight="1" x14ac:dyDescent="0.3">
      <c r="A143" s="20"/>
      <c r="B143" s="79"/>
      <c r="C143" s="46"/>
      <c r="D143" s="46"/>
      <c r="E143" s="46"/>
      <c r="F143" s="46"/>
      <c r="G143" s="46"/>
      <c r="H143" s="46"/>
      <c r="I143" s="46"/>
      <c r="J143" s="46"/>
      <c r="K143" s="46"/>
      <c r="L143" s="46"/>
      <c r="M143" s="46"/>
      <c r="N143" s="46"/>
      <c r="O143" s="46"/>
      <c r="P143" s="46"/>
      <c r="Q143" s="46"/>
      <c r="R143" s="46"/>
      <c r="S143" s="46"/>
      <c r="T143" s="8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row>
    <row r="144" spans="1:45" ht="17.100000000000001" customHeight="1" x14ac:dyDescent="0.3">
      <c r="A144" s="20"/>
      <c r="B144" s="79"/>
      <c r="C144" s="46"/>
      <c r="D144" s="46"/>
      <c r="E144" s="46"/>
      <c r="F144" s="46"/>
      <c r="G144" s="46"/>
      <c r="H144" s="46"/>
      <c r="I144" s="46"/>
      <c r="J144" s="46"/>
      <c r="K144" s="46"/>
      <c r="L144" s="46"/>
      <c r="M144" s="46"/>
      <c r="N144" s="46"/>
      <c r="O144" s="46"/>
      <c r="P144" s="46"/>
      <c r="Q144" s="46"/>
      <c r="R144" s="46"/>
      <c r="S144" s="46"/>
      <c r="T144" s="8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row>
    <row r="145" spans="1:45" ht="17.100000000000001" customHeight="1" x14ac:dyDescent="0.3">
      <c r="A145" s="20"/>
      <c r="B145" s="79"/>
      <c r="C145" s="46"/>
      <c r="D145" s="46"/>
      <c r="E145" s="46"/>
      <c r="F145" s="46"/>
      <c r="G145" s="46"/>
      <c r="H145" s="46"/>
      <c r="I145" s="46"/>
      <c r="J145" s="46"/>
      <c r="K145" s="46"/>
      <c r="L145" s="46"/>
      <c r="M145" s="46"/>
      <c r="N145" s="46"/>
      <c r="O145" s="46"/>
      <c r="P145" s="46"/>
      <c r="Q145" s="46"/>
      <c r="R145" s="46"/>
      <c r="S145" s="46"/>
      <c r="T145" s="8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row>
    <row r="146" spans="1:45" ht="17.100000000000001" customHeight="1" x14ac:dyDescent="0.3">
      <c r="A146" s="20"/>
      <c r="B146" s="79"/>
      <c r="C146" s="46"/>
      <c r="D146" s="46"/>
      <c r="E146" s="46"/>
      <c r="F146" s="46"/>
      <c r="G146" s="46"/>
      <c r="H146" s="46"/>
      <c r="I146" s="46"/>
      <c r="J146" s="46"/>
      <c r="K146" s="46"/>
      <c r="L146" s="46"/>
      <c r="M146" s="46"/>
      <c r="N146" s="46"/>
      <c r="O146" s="46"/>
      <c r="P146" s="46"/>
      <c r="Q146" s="46"/>
      <c r="R146" s="46"/>
      <c r="S146" s="46"/>
      <c r="T146" s="8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row>
    <row r="147" spans="1:45" ht="17.100000000000001" customHeight="1" x14ac:dyDescent="0.3">
      <c r="A147" s="20"/>
      <c r="B147" s="79"/>
      <c r="C147" s="46"/>
      <c r="D147" s="46"/>
      <c r="E147" s="46"/>
      <c r="F147" s="46"/>
      <c r="G147" s="46"/>
      <c r="H147" s="46"/>
      <c r="I147" s="46"/>
      <c r="J147" s="46"/>
      <c r="K147" s="46"/>
      <c r="L147" s="46"/>
      <c r="M147" s="46"/>
      <c r="N147" s="46"/>
      <c r="O147" s="46"/>
      <c r="P147" s="46"/>
      <c r="Q147" s="46"/>
      <c r="R147" s="46"/>
      <c r="S147" s="46"/>
      <c r="T147" s="8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row>
    <row r="148" spans="1:45" ht="17.100000000000001" customHeight="1" x14ac:dyDescent="0.3">
      <c r="A148" s="20"/>
      <c r="B148" s="79"/>
      <c r="C148" s="46"/>
      <c r="D148" s="46"/>
      <c r="E148" s="46"/>
      <c r="F148" s="46"/>
      <c r="G148" s="46"/>
      <c r="H148" s="46"/>
      <c r="I148" s="46"/>
      <c r="J148" s="46"/>
      <c r="K148" s="46"/>
      <c r="L148" s="46"/>
      <c r="M148" s="46"/>
      <c r="N148" s="46"/>
      <c r="O148" s="46"/>
      <c r="P148" s="46"/>
      <c r="Q148" s="46"/>
      <c r="R148" s="46"/>
      <c r="S148" s="46"/>
      <c r="T148" s="8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row>
    <row r="149" spans="1:45" ht="17.100000000000001" customHeight="1" x14ac:dyDescent="0.3">
      <c r="A149" s="20"/>
      <c r="B149" s="79"/>
      <c r="C149" s="46"/>
      <c r="D149" s="46"/>
      <c r="E149" s="46"/>
      <c r="F149" s="46"/>
      <c r="G149" s="46"/>
      <c r="H149" s="46"/>
      <c r="I149" s="46"/>
      <c r="J149" s="46"/>
      <c r="K149" s="46"/>
      <c r="L149" s="46"/>
      <c r="M149" s="46"/>
      <c r="N149" s="46"/>
      <c r="O149" s="46"/>
      <c r="P149" s="46"/>
      <c r="Q149" s="46"/>
      <c r="R149" s="46"/>
      <c r="S149" s="46"/>
      <c r="T149" s="8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row>
    <row r="150" spans="1:45" ht="17.100000000000001" customHeight="1" thickBot="1" x14ac:dyDescent="0.35">
      <c r="A150" s="20"/>
      <c r="B150" s="81"/>
      <c r="C150" s="82"/>
      <c r="D150" s="82"/>
      <c r="E150" s="82"/>
      <c r="F150" s="82"/>
      <c r="G150" s="82"/>
      <c r="H150" s="82"/>
      <c r="I150" s="82"/>
      <c r="J150" s="82"/>
      <c r="K150" s="82"/>
      <c r="L150" s="82"/>
      <c r="M150" s="82"/>
      <c r="N150" s="82"/>
      <c r="O150" s="82"/>
      <c r="P150" s="82"/>
      <c r="Q150" s="82"/>
      <c r="R150" s="82"/>
      <c r="S150" s="82"/>
      <c r="T150" s="83"/>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row>
    <row r="151" spans="1:45" ht="50.1" customHeight="1" x14ac:dyDescent="0.3">
      <c r="A151" s="20"/>
      <c r="B151" s="312" t="s">
        <v>729</v>
      </c>
      <c r="C151" s="77"/>
      <c r="D151" s="77"/>
      <c r="E151" s="77"/>
      <c r="F151" s="77"/>
      <c r="G151" s="77"/>
      <c r="H151" s="77"/>
      <c r="I151" s="77"/>
      <c r="J151" s="77"/>
      <c r="K151" s="77"/>
      <c r="L151" s="77"/>
      <c r="M151" s="77"/>
      <c r="N151" s="77"/>
      <c r="O151" s="77"/>
      <c r="P151" s="77"/>
      <c r="Q151" s="77"/>
      <c r="R151" s="77"/>
      <c r="S151" s="77"/>
      <c r="T151" s="78"/>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row>
    <row r="152" spans="1:45" ht="17.100000000000001" customHeight="1" x14ac:dyDescent="0.3">
      <c r="A152" s="20"/>
      <c r="B152" s="79"/>
      <c r="C152" s="46"/>
      <c r="D152" s="46"/>
      <c r="E152" s="46"/>
      <c r="F152" s="46"/>
      <c r="G152" s="46"/>
      <c r="H152" s="46"/>
      <c r="I152" s="46"/>
      <c r="J152" s="46"/>
      <c r="K152" s="46"/>
      <c r="L152" s="46"/>
      <c r="M152" s="46"/>
      <c r="N152" s="46"/>
      <c r="O152" s="46"/>
      <c r="P152" s="46"/>
      <c r="Q152" s="46"/>
      <c r="R152" s="46"/>
      <c r="S152" s="46"/>
      <c r="T152" s="8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row>
    <row r="153" spans="1:45" ht="17.100000000000001" customHeight="1" x14ac:dyDescent="0.3">
      <c r="A153" s="20"/>
      <c r="B153" s="79"/>
      <c r="C153" s="46"/>
      <c r="D153" s="46"/>
      <c r="E153" s="46"/>
      <c r="F153" s="46"/>
      <c r="G153" s="46"/>
      <c r="H153" s="46"/>
      <c r="I153" s="46"/>
      <c r="J153" s="46"/>
      <c r="K153" s="46"/>
      <c r="L153" s="46"/>
      <c r="M153" s="46"/>
      <c r="N153" s="46"/>
      <c r="O153" s="46"/>
      <c r="P153" s="46"/>
      <c r="Q153" s="46"/>
      <c r="R153" s="46"/>
      <c r="S153" s="46"/>
      <c r="T153" s="8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row>
    <row r="154" spans="1:45" ht="17.100000000000001" customHeight="1" x14ac:dyDescent="0.3">
      <c r="A154" s="20"/>
      <c r="B154" s="79"/>
      <c r="C154" s="46"/>
      <c r="D154" s="46"/>
      <c r="E154" s="46"/>
      <c r="F154" s="46"/>
      <c r="G154" s="46"/>
      <c r="H154" s="46"/>
      <c r="I154" s="46"/>
      <c r="J154" s="46"/>
      <c r="K154" s="46"/>
      <c r="L154" s="46"/>
      <c r="M154" s="46"/>
      <c r="N154" s="46"/>
      <c r="O154" s="46"/>
      <c r="P154" s="46"/>
      <c r="Q154" s="46"/>
      <c r="R154" s="46"/>
      <c r="S154" s="46"/>
      <c r="T154" s="8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row>
    <row r="155" spans="1:45" ht="17.100000000000001" customHeight="1" x14ac:dyDescent="0.3">
      <c r="A155" s="20"/>
      <c r="B155" s="79"/>
      <c r="C155" s="46"/>
      <c r="D155" s="46"/>
      <c r="E155" s="46"/>
      <c r="F155" s="46"/>
      <c r="G155" s="46"/>
      <c r="H155" s="46"/>
      <c r="I155" s="46"/>
      <c r="J155" s="46"/>
      <c r="K155" s="46"/>
      <c r="L155" s="46"/>
      <c r="M155" s="46"/>
      <c r="N155" s="46"/>
      <c r="O155" s="46"/>
      <c r="P155" s="46"/>
      <c r="Q155" s="46"/>
      <c r="R155" s="46"/>
      <c r="S155" s="46"/>
      <c r="T155" s="8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row>
    <row r="156" spans="1:45" ht="17.100000000000001" customHeight="1" x14ac:dyDescent="0.3">
      <c r="A156" s="20"/>
      <c r="B156" s="79"/>
      <c r="C156" s="46"/>
      <c r="D156" s="46"/>
      <c r="E156" s="46"/>
      <c r="F156" s="46"/>
      <c r="G156" s="46"/>
      <c r="H156" s="46"/>
      <c r="I156" s="46"/>
      <c r="J156" s="46"/>
      <c r="K156" s="46"/>
      <c r="L156" s="46"/>
      <c r="M156" s="46"/>
      <c r="N156" s="46"/>
      <c r="O156" s="46"/>
      <c r="P156" s="46"/>
      <c r="Q156" s="46"/>
      <c r="R156" s="46"/>
      <c r="S156" s="46"/>
      <c r="T156" s="8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row>
    <row r="157" spans="1:45" ht="17.100000000000001" customHeight="1" x14ac:dyDescent="0.3">
      <c r="A157" s="20"/>
      <c r="B157" s="79"/>
      <c r="C157" s="46"/>
      <c r="D157" s="46"/>
      <c r="E157" s="46"/>
      <c r="F157" s="46"/>
      <c r="G157" s="46"/>
      <c r="H157" s="46"/>
      <c r="I157" s="46"/>
      <c r="J157" s="46"/>
      <c r="K157" s="46"/>
      <c r="L157" s="46"/>
      <c r="M157" s="46"/>
      <c r="N157" s="46"/>
      <c r="O157" s="46"/>
      <c r="P157" s="46"/>
      <c r="Q157" s="46"/>
      <c r="R157" s="46"/>
      <c r="S157" s="46"/>
      <c r="T157" s="8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row>
    <row r="158" spans="1:45" ht="17.100000000000001" customHeight="1" x14ac:dyDescent="0.3">
      <c r="A158" s="20"/>
      <c r="B158" s="79"/>
      <c r="C158" s="46"/>
      <c r="D158" s="46"/>
      <c r="E158" s="46"/>
      <c r="F158" s="46"/>
      <c r="G158" s="46"/>
      <c r="H158" s="46"/>
      <c r="I158" s="46"/>
      <c r="J158" s="46"/>
      <c r="K158" s="46"/>
      <c r="L158" s="46"/>
      <c r="M158" s="46"/>
      <c r="N158" s="46"/>
      <c r="O158" s="46"/>
      <c r="P158" s="46"/>
      <c r="Q158" s="46"/>
      <c r="R158" s="46"/>
      <c r="S158" s="46"/>
      <c r="T158" s="8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row r="159" spans="1:45" ht="17.100000000000001" customHeight="1" x14ac:dyDescent="0.3">
      <c r="A159" s="20"/>
      <c r="B159" s="79"/>
      <c r="C159" s="46"/>
      <c r="D159" s="46"/>
      <c r="E159" s="46"/>
      <c r="F159" s="46"/>
      <c r="G159" s="46"/>
      <c r="H159" s="46"/>
      <c r="I159" s="46"/>
      <c r="J159" s="46"/>
      <c r="K159" s="46"/>
      <c r="L159" s="46"/>
      <c r="M159" s="46"/>
      <c r="N159" s="46"/>
      <c r="O159" s="46"/>
      <c r="P159" s="46"/>
      <c r="Q159" s="46"/>
      <c r="R159" s="46"/>
      <c r="S159" s="46"/>
      <c r="T159" s="8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row>
    <row r="160" spans="1:45" ht="17.100000000000001" customHeight="1" x14ac:dyDescent="0.3">
      <c r="A160" s="20"/>
      <c r="B160" s="79"/>
      <c r="C160" s="46"/>
      <c r="D160" s="46"/>
      <c r="E160" s="46"/>
      <c r="F160" s="46"/>
      <c r="G160" s="46"/>
      <c r="H160" s="46"/>
      <c r="I160" s="46"/>
      <c r="J160" s="46"/>
      <c r="K160" s="46"/>
      <c r="L160" s="46"/>
      <c r="M160" s="46"/>
      <c r="N160" s="46"/>
      <c r="O160" s="46"/>
      <c r="P160" s="46"/>
      <c r="Q160" s="46"/>
      <c r="R160" s="46"/>
      <c r="S160" s="46"/>
      <c r="T160" s="8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row>
    <row r="161" spans="1:45" ht="17.100000000000001" customHeight="1" x14ac:dyDescent="0.3">
      <c r="A161" s="20"/>
      <c r="B161" s="79"/>
      <c r="C161" s="46"/>
      <c r="D161" s="46"/>
      <c r="E161" s="46"/>
      <c r="F161" s="46"/>
      <c r="G161" s="46"/>
      <c r="H161" s="46"/>
      <c r="I161" s="46"/>
      <c r="J161" s="46"/>
      <c r="K161" s="46"/>
      <c r="L161" s="46"/>
      <c r="M161" s="46"/>
      <c r="N161" s="46"/>
      <c r="O161" s="46"/>
      <c r="P161" s="46"/>
      <c r="Q161" s="46"/>
      <c r="R161" s="46"/>
      <c r="S161" s="46"/>
      <c r="T161" s="8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row>
    <row r="162" spans="1:45" ht="17.100000000000001" customHeight="1" x14ac:dyDescent="0.3">
      <c r="A162" s="20"/>
      <c r="B162" s="79"/>
      <c r="C162" s="46"/>
      <c r="D162" s="46"/>
      <c r="E162" s="46"/>
      <c r="F162" s="46"/>
      <c r="G162" s="46"/>
      <c r="H162" s="46"/>
      <c r="I162" s="46"/>
      <c r="J162" s="46"/>
      <c r="K162" s="46"/>
      <c r="L162" s="46"/>
      <c r="M162" s="46"/>
      <c r="N162" s="46"/>
      <c r="O162" s="46"/>
      <c r="P162" s="46"/>
      <c r="Q162" s="46"/>
      <c r="R162" s="46"/>
      <c r="S162" s="46"/>
      <c r="T162" s="8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row>
    <row r="163" spans="1:45" ht="17.100000000000001" customHeight="1" x14ac:dyDescent="0.3">
      <c r="A163" s="20"/>
      <c r="B163" s="79"/>
      <c r="C163" s="46"/>
      <c r="D163" s="46"/>
      <c r="E163" s="46"/>
      <c r="F163" s="46"/>
      <c r="G163" s="46"/>
      <c r="H163" s="46"/>
      <c r="I163" s="46"/>
      <c r="J163" s="46"/>
      <c r="K163" s="46"/>
      <c r="L163" s="46"/>
      <c r="M163" s="46"/>
      <c r="N163" s="46"/>
      <c r="O163" s="46"/>
      <c r="P163" s="46"/>
      <c r="Q163" s="46"/>
      <c r="R163" s="46"/>
      <c r="S163" s="46"/>
      <c r="T163" s="8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row>
    <row r="164" spans="1:45" ht="17.100000000000001" customHeight="1" x14ac:dyDescent="0.3">
      <c r="A164" s="20"/>
      <c r="B164" s="79"/>
      <c r="C164" s="46"/>
      <c r="D164" s="46"/>
      <c r="E164" s="46"/>
      <c r="F164" s="46"/>
      <c r="G164" s="46"/>
      <c r="H164" s="46"/>
      <c r="I164" s="46"/>
      <c r="J164" s="46"/>
      <c r="K164" s="46"/>
      <c r="L164" s="46"/>
      <c r="M164" s="46"/>
      <c r="N164" s="46"/>
      <c r="O164" s="46"/>
      <c r="P164" s="46"/>
      <c r="Q164" s="46"/>
      <c r="R164" s="46"/>
      <c r="S164" s="46"/>
      <c r="T164" s="8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row>
    <row r="165" spans="1:45" ht="17.100000000000001" customHeight="1" x14ac:dyDescent="0.3">
      <c r="A165" s="20"/>
      <c r="B165" s="79"/>
      <c r="C165" s="46"/>
      <c r="D165" s="46"/>
      <c r="E165" s="46"/>
      <c r="F165" s="46"/>
      <c r="G165" s="46"/>
      <c r="H165" s="46"/>
      <c r="I165" s="46"/>
      <c r="J165" s="46"/>
      <c r="K165" s="46"/>
      <c r="L165" s="46"/>
      <c r="M165" s="46"/>
      <c r="N165" s="46"/>
      <c r="O165" s="46"/>
      <c r="P165" s="46"/>
      <c r="Q165" s="46"/>
      <c r="R165" s="46"/>
      <c r="S165" s="46"/>
      <c r="T165" s="8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row>
    <row r="166" spans="1:45" ht="17.100000000000001" customHeight="1" x14ac:dyDescent="0.3">
      <c r="A166" s="20"/>
      <c r="B166" s="79"/>
      <c r="C166" s="46"/>
      <c r="D166" s="46"/>
      <c r="E166" s="46"/>
      <c r="F166" s="46"/>
      <c r="G166" s="46"/>
      <c r="H166" s="46"/>
      <c r="I166" s="46"/>
      <c r="J166" s="46"/>
      <c r="K166" s="46"/>
      <c r="L166" s="46"/>
      <c r="M166" s="46"/>
      <c r="N166" s="46"/>
      <c r="O166" s="46"/>
      <c r="P166" s="46"/>
      <c r="Q166" s="46"/>
      <c r="R166" s="46"/>
      <c r="S166" s="46"/>
      <c r="T166" s="8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row>
    <row r="167" spans="1:45" ht="17.100000000000001" customHeight="1" x14ac:dyDescent="0.3">
      <c r="A167" s="20"/>
      <c r="B167" s="79"/>
      <c r="C167" s="46"/>
      <c r="D167" s="46"/>
      <c r="E167" s="46"/>
      <c r="F167" s="46"/>
      <c r="G167" s="46"/>
      <c r="H167" s="46"/>
      <c r="I167" s="46"/>
      <c r="J167" s="46"/>
      <c r="K167" s="46"/>
      <c r="L167" s="46"/>
      <c r="M167" s="46"/>
      <c r="N167" s="46"/>
      <c r="O167" s="46"/>
      <c r="P167" s="46"/>
      <c r="Q167" s="46"/>
      <c r="R167" s="46"/>
      <c r="S167" s="46"/>
      <c r="T167" s="8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row>
    <row r="168" spans="1:45" ht="17.100000000000001" customHeight="1" x14ac:dyDescent="0.3">
      <c r="A168" s="20"/>
      <c r="B168" s="79"/>
      <c r="C168" s="46"/>
      <c r="D168" s="46"/>
      <c r="E168" s="46"/>
      <c r="F168" s="46"/>
      <c r="G168" s="46"/>
      <c r="H168" s="46"/>
      <c r="I168" s="46"/>
      <c r="J168" s="46"/>
      <c r="K168" s="46"/>
      <c r="L168" s="46"/>
      <c r="M168" s="46"/>
      <c r="N168" s="46"/>
      <c r="O168" s="46"/>
      <c r="P168" s="46"/>
      <c r="Q168" s="46"/>
      <c r="R168" s="46"/>
      <c r="S168" s="46"/>
      <c r="T168" s="8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row>
    <row r="169" spans="1:45" ht="17.100000000000001" customHeight="1" x14ac:dyDescent="0.3">
      <c r="A169" s="20"/>
      <c r="B169" s="79"/>
      <c r="C169" s="46"/>
      <c r="D169" s="46"/>
      <c r="E169" s="46"/>
      <c r="F169" s="46"/>
      <c r="G169" s="46"/>
      <c r="H169" s="46"/>
      <c r="I169" s="46"/>
      <c r="J169" s="46"/>
      <c r="K169" s="46"/>
      <c r="L169" s="46"/>
      <c r="M169" s="46"/>
      <c r="N169" s="46"/>
      <c r="O169" s="46"/>
      <c r="P169" s="46"/>
      <c r="Q169" s="46"/>
      <c r="R169" s="46"/>
      <c r="S169" s="46"/>
      <c r="T169" s="8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row>
    <row r="170" spans="1:45" ht="17.100000000000001" customHeight="1" x14ac:dyDescent="0.3">
      <c r="A170" s="20"/>
      <c r="B170" s="79"/>
      <c r="C170" s="46"/>
      <c r="D170" s="46"/>
      <c r="E170" s="46"/>
      <c r="F170" s="46"/>
      <c r="G170" s="46"/>
      <c r="H170" s="46"/>
      <c r="I170" s="46"/>
      <c r="J170" s="46"/>
      <c r="K170" s="46"/>
      <c r="L170" s="46"/>
      <c r="M170" s="46"/>
      <c r="N170" s="46"/>
      <c r="O170" s="46"/>
      <c r="P170" s="46"/>
      <c r="Q170" s="46"/>
      <c r="R170" s="46"/>
      <c r="S170" s="46"/>
      <c r="T170" s="8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row>
    <row r="171" spans="1:45" ht="17.100000000000001" customHeight="1" x14ac:dyDescent="0.3">
      <c r="A171" s="20"/>
      <c r="B171" s="79"/>
      <c r="C171" s="46"/>
      <c r="D171" s="46"/>
      <c r="E171" s="46"/>
      <c r="F171" s="46"/>
      <c r="G171" s="46"/>
      <c r="H171" s="46"/>
      <c r="I171" s="46"/>
      <c r="J171" s="46"/>
      <c r="K171" s="46"/>
      <c r="L171" s="46"/>
      <c r="M171" s="46"/>
      <c r="N171" s="46"/>
      <c r="O171" s="46"/>
      <c r="P171" s="46"/>
      <c r="Q171" s="46"/>
      <c r="R171" s="46"/>
      <c r="S171" s="46"/>
      <c r="T171" s="8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row>
    <row r="172" spans="1:45" ht="17.100000000000001" customHeight="1" x14ac:dyDescent="0.3">
      <c r="A172" s="20"/>
      <c r="B172" s="79"/>
      <c r="C172" s="46"/>
      <c r="D172" s="46"/>
      <c r="E172" s="46"/>
      <c r="F172" s="46"/>
      <c r="G172" s="46"/>
      <c r="H172" s="46"/>
      <c r="I172" s="46"/>
      <c r="J172" s="46"/>
      <c r="K172" s="46"/>
      <c r="L172" s="46"/>
      <c r="M172" s="46"/>
      <c r="N172" s="46"/>
      <c r="O172" s="46"/>
      <c r="P172" s="46"/>
      <c r="Q172" s="46"/>
      <c r="R172" s="46"/>
      <c r="S172" s="46"/>
      <c r="T172" s="8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row>
    <row r="173" spans="1:45" ht="17.100000000000001" customHeight="1" x14ac:dyDescent="0.3">
      <c r="A173" s="20"/>
      <c r="B173" s="79"/>
      <c r="C173" s="46"/>
      <c r="D173" s="46"/>
      <c r="E173" s="46"/>
      <c r="F173" s="46"/>
      <c r="G173" s="46"/>
      <c r="H173" s="46"/>
      <c r="I173" s="46"/>
      <c r="J173" s="46"/>
      <c r="K173" s="46"/>
      <c r="L173" s="46"/>
      <c r="M173" s="46"/>
      <c r="N173" s="46"/>
      <c r="O173" s="46"/>
      <c r="P173" s="46"/>
      <c r="Q173" s="46"/>
      <c r="R173" s="46"/>
      <c r="S173" s="46"/>
      <c r="T173" s="8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row>
    <row r="174" spans="1:45" ht="17.100000000000001" customHeight="1" x14ac:dyDescent="0.3">
      <c r="A174" s="20"/>
      <c r="B174" s="79"/>
      <c r="C174" s="46"/>
      <c r="D174" s="46"/>
      <c r="E174" s="46"/>
      <c r="F174" s="46"/>
      <c r="G174" s="46"/>
      <c r="H174" s="46"/>
      <c r="I174" s="46"/>
      <c r="J174" s="46"/>
      <c r="K174" s="46"/>
      <c r="L174" s="46"/>
      <c r="M174" s="46"/>
      <c r="N174" s="46"/>
      <c r="O174" s="46"/>
      <c r="P174" s="46"/>
      <c r="Q174" s="46"/>
      <c r="R174" s="310"/>
      <c r="S174" s="46"/>
      <c r="T174" s="8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row>
    <row r="175" spans="1:45" ht="17.100000000000001" customHeight="1" x14ac:dyDescent="0.3">
      <c r="A175" s="20"/>
      <c r="B175" s="79"/>
      <c r="C175" s="46"/>
      <c r="D175" s="46"/>
      <c r="E175" s="46"/>
      <c r="F175" s="46"/>
      <c r="G175" s="46"/>
      <c r="H175" s="46"/>
      <c r="I175" s="46"/>
      <c r="J175" s="46"/>
      <c r="K175" s="46"/>
      <c r="L175" s="46"/>
      <c r="M175" s="46"/>
      <c r="N175" s="46"/>
      <c r="O175" s="46"/>
      <c r="P175" s="46"/>
      <c r="Q175" s="46"/>
      <c r="R175" s="46"/>
      <c r="S175" s="46"/>
      <c r="T175" s="8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row>
    <row r="176" spans="1:45" ht="17.100000000000001" customHeight="1" x14ac:dyDescent="0.3">
      <c r="A176" s="20"/>
      <c r="B176" s="79"/>
      <c r="C176" s="46"/>
      <c r="D176" s="46"/>
      <c r="E176" s="46"/>
      <c r="F176" s="46"/>
      <c r="G176" s="46"/>
      <c r="H176" s="46"/>
      <c r="I176" s="46"/>
      <c r="J176" s="46"/>
      <c r="K176" s="46"/>
      <c r="L176" s="46"/>
      <c r="M176" s="46"/>
      <c r="N176" s="46"/>
      <c r="O176" s="46"/>
      <c r="P176" s="46"/>
      <c r="Q176" s="46"/>
      <c r="R176" s="46"/>
      <c r="S176" s="46"/>
      <c r="T176" s="8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row>
    <row r="177" spans="1:45" ht="17.100000000000001" customHeight="1" x14ac:dyDescent="0.3">
      <c r="A177" s="20"/>
      <c r="B177" s="79"/>
      <c r="C177" s="46"/>
      <c r="D177" s="46"/>
      <c r="E177" s="46"/>
      <c r="F177" s="46"/>
      <c r="G177" s="46"/>
      <c r="H177" s="46"/>
      <c r="I177" s="46"/>
      <c r="J177" s="46"/>
      <c r="K177" s="46"/>
      <c r="L177" s="46"/>
      <c r="M177" s="46"/>
      <c r="N177" s="46"/>
      <c r="O177" s="46"/>
      <c r="P177" s="46"/>
      <c r="Q177" s="46"/>
      <c r="R177" s="46"/>
      <c r="S177" s="46"/>
      <c r="T177" s="8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row>
    <row r="178" spans="1:45" ht="17.100000000000001" customHeight="1" x14ac:dyDescent="0.3">
      <c r="A178" s="20"/>
      <c r="B178" s="79"/>
      <c r="C178" s="46"/>
      <c r="D178" s="46"/>
      <c r="E178" s="46"/>
      <c r="F178" s="46"/>
      <c r="G178" s="46"/>
      <c r="H178" s="46"/>
      <c r="I178" s="46"/>
      <c r="J178" s="46"/>
      <c r="K178" s="46"/>
      <c r="L178" s="46"/>
      <c r="M178" s="46"/>
      <c r="N178" s="46"/>
      <c r="O178" s="46"/>
      <c r="P178" s="46"/>
      <c r="Q178" s="46"/>
      <c r="R178" s="46"/>
      <c r="S178" s="46"/>
      <c r="T178" s="8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row>
    <row r="179" spans="1:45" ht="17.100000000000001" customHeight="1" x14ac:dyDescent="0.3">
      <c r="A179" s="20"/>
      <c r="B179" s="79"/>
      <c r="C179" s="46"/>
      <c r="D179" s="46"/>
      <c r="E179" s="46"/>
      <c r="F179" s="46"/>
      <c r="G179" s="46"/>
      <c r="H179" s="46"/>
      <c r="I179" s="46"/>
      <c r="J179" s="46"/>
      <c r="K179" s="46"/>
      <c r="L179" s="46"/>
      <c r="M179" s="46"/>
      <c r="N179" s="46"/>
      <c r="O179" s="46"/>
      <c r="P179" s="46"/>
      <c r="Q179" s="46"/>
      <c r="R179" s="46"/>
      <c r="S179" s="46"/>
      <c r="T179" s="8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row>
    <row r="180" spans="1:45" ht="17.100000000000001" customHeight="1" x14ac:dyDescent="0.3">
      <c r="A180" s="20"/>
      <c r="B180" s="79"/>
      <c r="C180" s="46"/>
      <c r="D180" s="46"/>
      <c r="E180" s="46"/>
      <c r="F180" s="46"/>
      <c r="G180" s="46"/>
      <c r="H180" s="46"/>
      <c r="I180" s="46"/>
      <c r="J180" s="46"/>
      <c r="K180" s="46"/>
      <c r="L180" s="46"/>
      <c r="M180" s="46"/>
      <c r="N180" s="46"/>
      <c r="O180" s="46"/>
      <c r="P180" s="46"/>
      <c r="Q180" s="46"/>
      <c r="R180" s="46"/>
      <c r="S180" s="46"/>
      <c r="T180" s="8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row>
    <row r="181" spans="1:45" ht="17.100000000000001" customHeight="1" x14ac:dyDescent="0.3">
      <c r="A181" s="20"/>
      <c r="B181" s="79"/>
      <c r="C181" s="46"/>
      <c r="D181" s="46"/>
      <c r="E181" s="46"/>
      <c r="F181" s="46"/>
      <c r="G181" s="46"/>
      <c r="H181" s="46"/>
      <c r="I181" s="46"/>
      <c r="J181" s="46"/>
      <c r="K181" s="46"/>
      <c r="L181" s="46"/>
      <c r="M181" s="46"/>
      <c r="N181" s="46"/>
      <c r="O181" s="46"/>
      <c r="P181" s="46"/>
      <c r="Q181" s="46"/>
      <c r="R181" s="46"/>
      <c r="S181" s="46"/>
      <c r="T181" s="8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row>
    <row r="182" spans="1:45" ht="17.100000000000001" customHeight="1" x14ac:dyDescent="0.3">
      <c r="A182" s="20"/>
      <c r="B182" s="79"/>
      <c r="C182" s="46"/>
      <c r="D182" s="46"/>
      <c r="E182" s="46"/>
      <c r="F182" s="46"/>
      <c r="G182" s="46"/>
      <c r="H182" s="46"/>
      <c r="I182" s="46"/>
      <c r="J182" s="46"/>
      <c r="K182" s="46"/>
      <c r="L182" s="46"/>
      <c r="M182" s="46"/>
      <c r="N182" s="46"/>
      <c r="O182" s="46"/>
      <c r="P182" s="46"/>
      <c r="Q182" s="46"/>
      <c r="R182" s="46"/>
      <c r="S182" s="46"/>
      <c r="T182" s="8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row>
    <row r="183" spans="1:45" ht="27" customHeight="1" x14ac:dyDescent="0.3">
      <c r="A183" s="20"/>
      <c r="B183" s="311"/>
      <c r="C183" s="46"/>
      <c r="D183" s="46"/>
      <c r="E183" s="46"/>
      <c r="F183" s="46"/>
      <c r="G183" s="46"/>
      <c r="H183" s="46"/>
      <c r="I183" s="46"/>
      <c r="J183" s="46"/>
      <c r="K183" s="46"/>
      <c r="L183" s="46"/>
      <c r="M183" s="46"/>
      <c r="N183" s="46"/>
      <c r="O183" s="46"/>
      <c r="P183" s="46"/>
      <c r="Q183" s="46"/>
      <c r="R183" s="46"/>
      <c r="S183" s="46"/>
      <c r="T183" s="8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row>
    <row r="184" spans="1:45" ht="17.100000000000001" customHeight="1" x14ac:dyDescent="0.3">
      <c r="A184" s="20"/>
      <c r="B184" s="79"/>
      <c r="C184" s="46"/>
      <c r="D184" s="46"/>
      <c r="E184" s="46"/>
      <c r="F184" s="46"/>
      <c r="G184" s="46"/>
      <c r="H184" s="46"/>
      <c r="I184" s="46"/>
      <c r="J184" s="46"/>
      <c r="K184" s="46"/>
      <c r="L184" s="46"/>
      <c r="M184" s="46"/>
      <c r="N184" s="46"/>
      <c r="O184" s="46"/>
      <c r="P184" s="46"/>
      <c r="Q184" s="46"/>
      <c r="R184" s="46"/>
      <c r="S184" s="46"/>
      <c r="T184" s="8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row>
    <row r="185" spans="1:45" ht="17.100000000000001" customHeight="1" x14ac:dyDescent="0.3">
      <c r="A185" s="20"/>
      <c r="B185" s="79"/>
      <c r="C185" s="46"/>
      <c r="D185" s="46"/>
      <c r="E185" s="46"/>
      <c r="F185" s="46"/>
      <c r="G185" s="46"/>
      <c r="H185" s="46"/>
      <c r="I185" s="46"/>
      <c r="J185" s="46"/>
      <c r="K185" s="46"/>
      <c r="L185" s="46"/>
      <c r="M185" s="46"/>
      <c r="N185" s="46"/>
      <c r="O185" s="46"/>
      <c r="P185" s="46"/>
      <c r="Q185" s="46"/>
      <c r="R185" s="46"/>
      <c r="S185" s="46"/>
      <c r="T185" s="8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row>
    <row r="186" spans="1:45" ht="17.100000000000001" customHeight="1" x14ac:dyDescent="0.3">
      <c r="A186" s="20"/>
      <c r="B186" s="79"/>
      <c r="C186" s="46"/>
      <c r="D186" s="46"/>
      <c r="E186" s="46"/>
      <c r="F186" s="46"/>
      <c r="G186" s="46"/>
      <c r="H186" s="46"/>
      <c r="I186" s="46"/>
      <c r="J186" s="46"/>
      <c r="K186" s="46"/>
      <c r="L186" s="46"/>
      <c r="M186" s="46"/>
      <c r="N186" s="46"/>
      <c r="O186" s="46"/>
      <c r="P186" s="46"/>
      <c r="Q186" s="46"/>
      <c r="R186" s="46"/>
      <c r="S186" s="46"/>
      <c r="T186" s="8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row>
    <row r="187" spans="1:45" ht="17.100000000000001" customHeight="1" x14ac:dyDescent="0.3">
      <c r="A187" s="20"/>
      <c r="B187" s="79"/>
      <c r="C187" s="46"/>
      <c r="D187" s="46"/>
      <c r="E187" s="46"/>
      <c r="F187" s="46"/>
      <c r="G187" s="46"/>
      <c r="H187" s="46"/>
      <c r="I187" s="46"/>
      <c r="J187" s="46"/>
      <c r="K187" s="46"/>
      <c r="L187" s="46"/>
      <c r="M187" s="46"/>
      <c r="N187" s="46"/>
      <c r="O187" s="46"/>
      <c r="P187" s="46"/>
      <c r="Q187" s="46"/>
      <c r="R187" s="46"/>
      <c r="S187" s="46"/>
      <c r="T187" s="8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row>
    <row r="188" spans="1:45" ht="17.100000000000001" customHeight="1" x14ac:dyDescent="0.3">
      <c r="A188" s="20"/>
      <c r="B188" s="79"/>
      <c r="C188" s="46"/>
      <c r="D188" s="46"/>
      <c r="E188" s="46"/>
      <c r="F188" s="46"/>
      <c r="G188" s="46"/>
      <c r="H188" s="46"/>
      <c r="I188" s="46"/>
      <c r="J188" s="46"/>
      <c r="K188" s="46"/>
      <c r="L188" s="46"/>
      <c r="M188" s="46"/>
      <c r="N188" s="46"/>
      <c r="O188" s="46"/>
      <c r="P188" s="46"/>
      <c r="Q188" s="46"/>
      <c r="R188" s="46"/>
      <c r="S188" s="46"/>
      <c r="T188" s="8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row>
    <row r="189" spans="1:45" ht="17.100000000000001" customHeight="1" x14ac:dyDescent="0.3">
      <c r="A189" s="20"/>
      <c r="B189" s="79"/>
      <c r="C189" s="46"/>
      <c r="D189" s="46"/>
      <c r="E189" s="46"/>
      <c r="F189" s="46"/>
      <c r="G189" s="46"/>
      <c r="H189" s="46"/>
      <c r="I189" s="46"/>
      <c r="J189" s="46"/>
      <c r="K189" s="46"/>
      <c r="L189" s="46"/>
      <c r="M189" s="46"/>
      <c r="N189" s="46"/>
      <c r="O189" s="46"/>
      <c r="P189" s="46"/>
      <c r="Q189" s="46"/>
      <c r="R189" s="46"/>
      <c r="S189" s="46"/>
      <c r="T189" s="8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row>
    <row r="190" spans="1:45" ht="17.100000000000001" customHeight="1" x14ac:dyDescent="0.3">
      <c r="A190" s="20"/>
      <c r="B190" s="79"/>
      <c r="C190" s="46"/>
      <c r="D190" s="46"/>
      <c r="E190" s="46"/>
      <c r="F190" s="46"/>
      <c r="G190" s="46"/>
      <c r="H190" s="46"/>
      <c r="I190" s="46"/>
      <c r="J190" s="46"/>
      <c r="K190" s="46"/>
      <c r="L190" s="46"/>
      <c r="M190" s="46"/>
      <c r="N190" s="46"/>
      <c r="O190" s="46"/>
      <c r="P190" s="46"/>
      <c r="Q190" s="46"/>
      <c r="R190" s="46"/>
      <c r="S190" s="46"/>
      <c r="T190" s="8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row>
    <row r="191" spans="1:45" ht="17.100000000000001" customHeight="1" x14ac:dyDescent="0.3">
      <c r="A191" s="20"/>
      <c r="B191" s="79"/>
      <c r="C191" s="46"/>
      <c r="D191" s="46"/>
      <c r="E191" s="46"/>
      <c r="F191" s="46"/>
      <c r="G191" s="46"/>
      <c r="H191" s="46"/>
      <c r="I191" s="46"/>
      <c r="J191" s="46"/>
      <c r="K191" s="46"/>
      <c r="L191" s="46"/>
      <c r="M191" s="46"/>
      <c r="N191" s="46"/>
      <c r="O191" s="46"/>
      <c r="P191" s="46"/>
      <c r="Q191" s="46"/>
      <c r="R191" s="46"/>
      <c r="S191" s="46"/>
      <c r="T191" s="8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row>
    <row r="192" spans="1:45" ht="17.100000000000001" customHeight="1" x14ac:dyDescent="0.3">
      <c r="A192" s="20"/>
      <c r="B192" s="79"/>
      <c r="C192" s="46"/>
      <c r="D192" s="46"/>
      <c r="E192" s="46"/>
      <c r="F192" s="46"/>
      <c r="G192" s="46"/>
      <c r="H192" s="46"/>
      <c r="I192" s="46"/>
      <c r="J192" s="46"/>
      <c r="K192" s="46"/>
      <c r="L192" s="46"/>
      <c r="M192" s="46"/>
      <c r="N192" s="46"/>
      <c r="O192" s="46"/>
      <c r="P192" s="46"/>
      <c r="Q192" s="46"/>
      <c r="R192" s="46"/>
      <c r="S192" s="46"/>
      <c r="T192" s="8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row>
    <row r="193" spans="1:45" ht="17.100000000000001" customHeight="1" x14ac:dyDescent="0.3">
      <c r="A193" s="20"/>
      <c r="B193" s="79"/>
      <c r="C193" s="46"/>
      <c r="D193" s="46"/>
      <c r="E193" s="46"/>
      <c r="F193" s="46"/>
      <c r="G193" s="46"/>
      <c r="H193" s="46"/>
      <c r="I193" s="46"/>
      <c r="J193" s="46"/>
      <c r="K193" s="46"/>
      <c r="L193" s="46"/>
      <c r="M193" s="46"/>
      <c r="N193" s="46"/>
      <c r="O193" s="46"/>
      <c r="P193" s="46"/>
      <c r="Q193" s="46"/>
      <c r="R193" s="46"/>
      <c r="S193" s="46"/>
      <c r="T193" s="8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row>
    <row r="194" spans="1:45" ht="17.100000000000001" customHeight="1" x14ac:dyDescent="0.3">
      <c r="A194" s="20"/>
      <c r="B194" s="79"/>
      <c r="C194" s="46"/>
      <c r="D194" s="46"/>
      <c r="E194" s="46"/>
      <c r="F194" s="46"/>
      <c r="G194" s="46"/>
      <c r="H194" s="46"/>
      <c r="I194" s="46"/>
      <c r="J194" s="46"/>
      <c r="K194" s="46"/>
      <c r="L194" s="46"/>
      <c r="M194" s="46"/>
      <c r="N194" s="46"/>
      <c r="O194" s="46"/>
      <c r="P194" s="46"/>
      <c r="Q194" s="46"/>
      <c r="R194" s="46"/>
      <c r="S194" s="46"/>
      <c r="T194" s="8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row>
    <row r="195" spans="1:45" ht="17.100000000000001" customHeight="1" x14ac:dyDescent="0.3">
      <c r="A195" s="20"/>
      <c r="B195" s="79"/>
      <c r="C195" s="46"/>
      <c r="D195" s="46"/>
      <c r="E195" s="46"/>
      <c r="F195" s="46"/>
      <c r="G195" s="46"/>
      <c r="H195" s="46"/>
      <c r="I195" s="46"/>
      <c r="J195" s="46"/>
      <c r="K195" s="46"/>
      <c r="L195" s="46"/>
      <c r="M195" s="46"/>
      <c r="N195" s="46"/>
      <c r="O195" s="46"/>
      <c r="P195" s="46"/>
      <c r="Q195" s="46"/>
      <c r="R195" s="46"/>
      <c r="S195" s="46"/>
      <c r="T195" s="8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row>
    <row r="196" spans="1:45" ht="17.100000000000001" customHeight="1" x14ac:dyDescent="0.3">
      <c r="A196" s="20"/>
      <c r="B196" s="79"/>
      <c r="C196" s="46"/>
      <c r="D196" s="46"/>
      <c r="E196" s="46"/>
      <c r="F196" s="46"/>
      <c r="G196" s="46"/>
      <c r="H196" s="46"/>
      <c r="I196" s="46"/>
      <c r="J196" s="46"/>
      <c r="K196" s="46"/>
      <c r="L196" s="46"/>
      <c r="M196" s="46"/>
      <c r="N196" s="46"/>
      <c r="O196" s="46"/>
      <c r="P196" s="46"/>
      <c r="Q196" s="46"/>
      <c r="R196" s="46"/>
      <c r="S196" s="46"/>
      <c r="T196" s="8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row>
    <row r="197" spans="1:45" ht="17.100000000000001" customHeight="1" x14ac:dyDescent="0.3">
      <c r="A197" s="20"/>
      <c r="B197" s="79"/>
      <c r="C197" s="46"/>
      <c r="D197" s="46"/>
      <c r="E197" s="46"/>
      <c r="F197" s="46"/>
      <c r="G197" s="46"/>
      <c r="H197" s="46"/>
      <c r="I197" s="46"/>
      <c r="J197" s="46"/>
      <c r="K197" s="46"/>
      <c r="L197" s="46"/>
      <c r="M197" s="46"/>
      <c r="N197" s="46"/>
      <c r="O197" s="46"/>
      <c r="P197" s="46"/>
      <c r="Q197" s="46"/>
      <c r="R197" s="46"/>
      <c r="S197" s="46"/>
      <c r="T197" s="8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row>
    <row r="198" spans="1:45" ht="17.100000000000001" customHeight="1" x14ac:dyDescent="0.3">
      <c r="A198" s="20"/>
      <c r="B198" s="79"/>
      <c r="C198" s="46"/>
      <c r="D198" s="46"/>
      <c r="E198" s="46"/>
      <c r="F198" s="46"/>
      <c r="G198" s="46"/>
      <c r="H198" s="46"/>
      <c r="I198" s="46"/>
      <c r="J198" s="46"/>
      <c r="K198" s="46"/>
      <c r="L198" s="46"/>
      <c r="M198" s="46"/>
      <c r="N198" s="46"/>
      <c r="O198" s="46"/>
      <c r="P198" s="46"/>
      <c r="Q198" s="46"/>
      <c r="R198" s="46"/>
      <c r="S198" s="46"/>
      <c r="T198" s="8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row>
    <row r="199" spans="1:45" ht="17.100000000000001" customHeight="1" x14ac:dyDescent="0.3">
      <c r="A199" s="20"/>
      <c r="B199" s="79"/>
      <c r="C199" s="46"/>
      <c r="D199" s="46"/>
      <c r="E199" s="46"/>
      <c r="F199" s="46"/>
      <c r="G199" s="46"/>
      <c r="H199" s="46"/>
      <c r="I199" s="46"/>
      <c r="J199" s="46"/>
      <c r="K199" s="46"/>
      <c r="L199" s="46"/>
      <c r="M199" s="46"/>
      <c r="N199" s="46"/>
      <c r="O199" s="46"/>
      <c r="P199" s="46"/>
      <c r="Q199" s="46"/>
      <c r="R199" s="46"/>
      <c r="S199" s="46"/>
      <c r="T199" s="8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row>
    <row r="200" spans="1:45" ht="17.100000000000001" customHeight="1" thickBot="1" x14ac:dyDescent="0.35">
      <c r="A200" s="20"/>
      <c r="B200" s="81"/>
      <c r="C200" s="82"/>
      <c r="D200" s="82"/>
      <c r="E200" s="82"/>
      <c r="F200" s="82"/>
      <c r="G200" s="82"/>
      <c r="H200" s="82"/>
      <c r="I200" s="82"/>
      <c r="J200" s="82"/>
      <c r="K200" s="82"/>
      <c r="L200" s="82"/>
      <c r="M200" s="82"/>
      <c r="N200" s="82"/>
      <c r="O200" s="82"/>
      <c r="P200" s="82"/>
      <c r="Q200" s="82"/>
      <c r="R200" s="82"/>
      <c r="S200" s="82"/>
      <c r="T200" s="83"/>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row>
    <row r="201" spans="1:45" ht="50.1" customHeight="1" x14ac:dyDescent="0.3">
      <c r="A201" s="20"/>
      <c r="B201" s="312" t="s">
        <v>730</v>
      </c>
      <c r="C201" s="77"/>
      <c r="D201" s="77"/>
      <c r="E201" s="77"/>
      <c r="F201" s="77"/>
      <c r="G201" s="77"/>
      <c r="H201" s="77"/>
      <c r="I201" s="77"/>
      <c r="J201" s="77"/>
      <c r="K201" s="77"/>
      <c r="L201" s="77"/>
      <c r="M201" s="77"/>
      <c r="N201" s="77"/>
      <c r="O201" s="77"/>
      <c r="P201" s="77"/>
      <c r="Q201" s="77"/>
      <c r="R201" s="77"/>
      <c r="S201" s="77"/>
      <c r="T201" s="78"/>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row>
    <row r="202" spans="1:45" ht="17.100000000000001" customHeight="1" x14ac:dyDescent="0.3">
      <c r="A202" s="20"/>
      <c r="B202" s="79"/>
      <c r="C202" s="46"/>
      <c r="D202" s="46"/>
      <c r="E202" s="46"/>
      <c r="F202" s="46"/>
      <c r="G202" s="46"/>
      <c r="H202" s="46"/>
      <c r="I202" s="46"/>
      <c r="J202" s="46"/>
      <c r="K202" s="46"/>
      <c r="L202" s="46"/>
      <c r="M202" s="46"/>
      <c r="N202" s="46"/>
      <c r="O202" s="46"/>
      <c r="P202" s="46"/>
      <c r="Q202" s="46"/>
      <c r="R202" s="46"/>
      <c r="S202" s="46"/>
      <c r="T202" s="8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row>
    <row r="203" spans="1:45" ht="17.100000000000001" customHeight="1" x14ac:dyDescent="0.3">
      <c r="A203" s="20"/>
      <c r="B203" s="79"/>
      <c r="C203" s="46"/>
      <c r="D203" s="46"/>
      <c r="E203" s="46"/>
      <c r="F203" s="46"/>
      <c r="G203" s="46"/>
      <c r="H203" s="46"/>
      <c r="I203" s="46"/>
      <c r="J203" s="46"/>
      <c r="K203" s="46"/>
      <c r="L203" s="46"/>
      <c r="M203" s="46"/>
      <c r="N203" s="46"/>
      <c r="O203" s="46"/>
      <c r="P203" s="46"/>
      <c r="Q203" s="46"/>
      <c r="R203" s="46"/>
      <c r="S203" s="46"/>
      <c r="T203" s="8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row>
    <row r="204" spans="1:45" ht="17.100000000000001" customHeight="1" x14ac:dyDescent="0.3">
      <c r="A204" s="20"/>
      <c r="B204" s="79"/>
      <c r="C204" s="46"/>
      <c r="D204" s="46"/>
      <c r="E204" s="46"/>
      <c r="F204" s="46"/>
      <c r="G204" s="46"/>
      <c r="H204" s="46"/>
      <c r="I204" s="46"/>
      <c r="J204" s="46"/>
      <c r="K204" s="46"/>
      <c r="L204" s="46"/>
      <c r="M204" s="46"/>
      <c r="N204" s="46"/>
      <c r="O204" s="46"/>
      <c r="P204" s="46"/>
      <c r="Q204" s="46"/>
      <c r="R204" s="46"/>
      <c r="S204" s="46"/>
      <c r="T204" s="8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row>
    <row r="205" spans="1:45" ht="17.100000000000001" customHeight="1" x14ac:dyDescent="0.3">
      <c r="A205" s="20"/>
      <c r="B205" s="79"/>
      <c r="C205" s="46"/>
      <c r="D205" s="46"/>
      <c r="E205" s="46"/>
      <c r="F205" s="46"/>
      <c r="G205" s="46"/>
      <c r="H205" s="46"/>
      <c r="I205" s="46"/>
      <c r="J205" s="46"/>
      <c r="K205" s="46"/>
      <c r="L205" s="46"/>
      <c r="M205" s="46"/>
      <c r="N205" s="46"/>
      <c r="O205" s="46"/>
      <c r="P205" s="46"/>
      <c r="Q205" s="46"/>
      <c r="R205" s="46"/>
      <c r="S205" s="46"/>
      <c r="T205" s="8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row>
    <row r="206" spans="1:45" ht="17.100000000000001" customHeight="1" x14ac:dyDescent="0.3">
      <c r="A206" s="20"/>
      <c r="B206" s="79"/>
      <c r="C206" s="46"/>
      <c r="D206" s="46"/>
      <c r="E206" s="46"/>
      <c r="F206" s="46"/>
      <c r="G206" s="46"/>
      <c r="H206" s="46"/>
      <c r="I206" s="46"/>
      <c r="J206" s="46"/>
      <c r="K206" s="46"/>
      <c r="L206" s="46"/>
      <c r="M206" s="46"/>
      <c r="N206" s="46"/>
      <c r="O206" s="46"/>
      <c r="P206" s="46"/>
      <c r="Q206" s="46"/>
      <c r="R206" s="46"/>
      <c r="S206" s="46"/>
      <c r="T206" s="8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row>
    <row r="207" spans="1:45" ht="17.100000000000001" customHeight="1" x14ac:dyDescent="0.3">
      <c r="A207" s="20"/>
      <c r="B207" s="79"/>
      <c r="C207" s="46"/>
      <c r="D207" s="46"/>
      <c r="E207" s="46"/>
      <c r="F207" s="46"/>
      <c r="G207" s="46"/>
      <c r="H207" s="46"/>
      <c r="I207" s="46"/>
      <c r="J207" s="46"/>
      <c r="K207" s="46"/>
      <c r="L207" s="46"/>
      <c r="M207" s="46"/>
      <c r="N207" s="46"/>
      <c r="O207" s="46"/>
      <c r="P207" s="46"/>
      <c r="Q207" s="46"/>
      <c r="R207" s="46"/>
      <c r="S207" s="46"/>
      <c r="T207" s="8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c r="AQ207" s="20"/>
      <c r="AR207" s="20"/>
      <c r="AS207" s="20"/>
    </row>
    <row r="208" spans="1:45" ht="17.100000000000001" customHeight="1" x14ac:dyDescent="0.3">
      <c r="A208" s="20"/>
      <c r="B208" s="79"/>
      <c r="C208" s="46"/>
      <c r="D208" s="46"/>
      <c r="E208" s="46"/>
      <c r="F208" s="46"/>
      <c r="G208" s="46"/>
      <c r="H208" s="46"/>
      <c r="I208" s="46"/>
      <c r="J208" s="46"/>
      <c r="K208" s="46"/>
      <c r="L208" s="46"/>
      <c r="M208" s="46"/>
      <c r="N208" s="46"/>
      <c r="O208" s="46"/>
      <c r="P208" s="46"/>
      <c r="Q208" s="46"/>
      <c r="R208" s="46"/>
      <c r="S208" s="46"/>
      <c r="T208" s="8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row>
    <row r="209" spans="1:45" ht="17.100000000000001" customHeight="1" x14ac:dyDescent="0.3">
      <c r="A209" s="20"/>
      <c r="B209" s="79"/>
      <c r="C209" s="46"/>
      <c r="D209" s="46"/>
      <c r="E209" s="46"/>
      <c r="F209" s="46"/>
      <c r="G209" s="46"/>
      <c r="H209" s="46"/>
      <c r="I209" s="46"/>
      <c r="J209" s="46"/>
      <c r="K209" s="46"/>
      <c r="L209" s="46"/>
      <c r="M209" s="46"/>
      <c r="N209" s="46"/>
      <c r="O209" s="46"/>
      <c r="P209" s="46"/>
      <c r="Q209" s="46"/>
      <c r="R209" s="46"/>
      <c r="S209" s="46"/>
      <c r="T209" s="8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row>
    <row r="210" spans="1:45" ht="17.100000000000001" customHeight="1" x14ac:dyDescent="0.3">
      <c r="A210" s="20"/>
      <c r="B210" s="79"/>
      <c r="C210" s="46"/>
      <c r="D210" s="46"/>
      <c r="E210" s="46"/>
      <c r="F210" s="46"/>
      <c r="G210" s="46"/>
      <c r="H210" s="46"/>
      <c r="I210" s="46"/>
      <c r="J210" s="46"/>
      <c r="K210" s="46"/>
      <c r="L210" s="46"/>
      <c r="M210" s="46"/>
      <c r="N210" s="46"/>
      <c r="O210" s="46"/>
      <c r="P210" s="46"/>
      <c r="Q210" s="46"/>
      <c r="R210" s="46"/>
      <c r="S210" s="46"/>
      <c r="T210" s="8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row>
    <row r="211" spans="1:45" ht="17.100000000000001" customHeight="1" x14ac:dyDescent="0.3">
      <c r="A211" s="20"/>
      <c r="B211" s="79"/>
      <c r="C211" s="46"/>
      <c r="D211" s="46"/>
      <c r="E211" s="46"/>
      <c r="F211" s="46"/>
      <c r="G211" s="46"/>
      <c r="H211" s="46"/>
      <c r="I211" s="46"/>
      <c r="J211" s="46"/>
      <c r="K211" s="46"/>
      <c r="L211" s="46"/>
      <c r="M211" s="46"/>
      <c r="N211" s="46"/>
      <c r="O211" s="46"/>
      <c r="P211" s="46"/>
      <c r="Q211" s="46"/>
      <c r="R211" s="46"/>
      <c r="S211" s="46"/>
      <c r="T211" s="8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row>
    <row r="212" spans="1:45" ht="17.100000000000001" customHeight="1" x14ac:dyDescent="0.3">
      <c r="A212" s="20"/>
      <c r="B212" s="79"/>
      <c r="C212" s="46"/>
      <c r="D212" s="46"/>
      <c r="E212" s="46"/>
      <c r="F212" s="46"/>
      <c r="G212" s="46"/>
      <c r="H212" s="46"/>
      <c r="I212" s="46"/>
      <c r="J212" s="46"/>
      <c r="K212" s="46"/>
      <c r="L212" s="46"/>
      <c r="M212" s="46"/>
      <c r="N212" s="46"/>
      <c r="O212" s="46"/>
      <c r="P212" s="46"/>
      <c r="Q212" s="46"/>
      <c r="R212" s="46"/>
      <c r="S212" s="46"/>
      <c r="T212" s="8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row>
    <row r="213" spans="1:45" ht="17.100000000000001" customHeight="1" x14ac:dyDescent="0.3">
      <c r="A213" s="20"/>
      <c r="B213" s="79"/>
      <c r="C213" s="46"/>
      <c r="D213" s="46"/>
      <c r="E213" s="46"/>
      <c r="F213" s="46"/>
      <c r="G213" s="46"/>
      <c r="H213" s="46"/>
      <c r="I213" s="46"/>
      <c r="J213" s="46"/>
      <c r="K213" s="46"/>
      <c r="L213" s="46"/>
      <c r="M213" s="46"/>
      <c r="N213" s="46"/>
      <c r="O213" s="46"/>
      <c r="P213" s="46"/>
      <c r="Q213" s="46"/>
      <c r="R213" s="46"/>
      <c r="S213" s="46"/>
      <c r="T213" s="8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row>
    <row r="214" spans="1:45" ht="17.100000000000001" customHeight="1" x14ac:dyDescent="0.3">
      <c r="A214" s="20"/>
      <c r="B214" s="79"/>
      <c r="C214" s="46"/>
      <c r="D214" s="46"/>
      <c r="E214" s="46"/>
      <c r="F214" s="46"/>
      <c r="G214" s="46"/>
      <c r="H214" s="46"/>
      <c r="I214" s="46"/>
      <c r="J214" s="46"/>
      <c r="K214" s="46"/>
      <c r="L214" s="46"/>
      <c r="M214" s="46"/>
      <c r="N214" s="46"/>
      <c r="O214" s="46"/>
      <c r="P214" s="46"/>
      <c r="Q214" s="46"/>
      <c r="R214" s="46"/>
      <c r="S214" s="46"/>
      <c r="T214" s="8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row>
    <row r="215" spans="1:45" ht="17.100000000000001" customHeight="1" x14ac:dyDescent="0.3">
      <c r="A215" s="20"/>
      <c r="B215" s="79"/>
      <c r="C215" s="46"/>
      <c r="D215" s="46"/>
      <c r="E215" s="46"/>
      <c r="F215" s="46"/>
      <c r="G215" s="46"/>
      <c r="H215" s="46"/>
      <c r="I215" s="46"/>
      <c r="J215" s="46"/>
      <c r="K215" s="46"/>
      <c r="L215" s="46"/>
      <c r="M215" s="46"/>
      <c r="N215" s="46"/>
      <c r="O215" s="46"/>
      <c r="P215" s="46"/>
      <c r="Q215" s="46"/>
      <c r="R215" s="46"/>
      <c r="S215" s="46"/>
      <c r="T215" s="8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row>
    <row r="216" spans="1:45" ht="17.100000000000001" customHeight="1" x14ac:dyDescent="0.3">
      <c r="A216" s="20"/>
      <c r="B216" s="79"/>
      <c r="C216" s="46"/>
      <c r="D216" s="46"/>
      <c r="E216" s="46"/>
      <c r="F216" s="46"/>
      <c r="G216" s="46"/>
      <c r="H216" s="46"/>
      <c r="I216" s="46"/>
      <c r="J216" s="46"/>
      <c r="K216" s="46"/>
      <c r="L216" s="46"/>
      <c r="M216" s="46"/>
      <c r="N216" s="46"/>
      <c r="O216" s="46"/>
      <c r="P216" s="46"/>
      <c r="Q216" s="46"/>
      <c r="R216" s="46"/>
      <c r="S216" s="46"/>
      <c r="T216" s="8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row>
    <row r="217" spans="1:45" ht="17.100000000000001" customHeight="1" x14ac:dyDescent="0.3">
      <c r="A217" s="20"/>
      <c r="B217" s="79"/>
      <c r="C217" s="46"/>
      <c r="D217" s="46"/>
      <c r="E217" s="46"/>
      <c r="F217" s="46"/>
      <c r="G217" s="46"/>
      <c r="H217" s="46"/>
      <c r="I217" s="46"/>
      <c r="J217" s="46"/>
      <c r="K217" s="46"/>
      <c r="L217" s="46"/>
      <c r="M217" s="46"/>
      <c r="N217" s="46"/>
      <c r="O217" s="46"/>
      <c r="P217" s="46"/>
      <c r="Q217" s="46"/>
      <c r="R217" s="46"/>
      <c r="S217" s="46"/>
      <c r="T217" s="8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row>
    <row r="218" spans="1:45" ht="17.100000000000001" customHeight="1" x14ac:dyDescent="0.3">
      <c r="A218" s="20"/>
      <c r="B218" s="79"/>
      <c r="C218" s="46"/>
      <c r="D218" s="46"/>
      <c r="E218" s="46"/>
      <c r="F218" s="46"/>
      <c r="G218" s="46"/>
      <c r="H218" s="46"/>
      <c r="I218" s="46"/>
      <c r="J218" s="46"/>
      <c r="K218" s="46"/>
      <c r="L218" s="46"/>
      <c r="M218" s="46"/>
      <c r="N218" s="46"/>
      <c r="O218" s="46"/>
      <c r="P218" s="46"/>
      <c r="Q218" s="46"/>
      <c r="R218" s="46"/>
      <c r="S218" s="46"/>
      <c r="T218" s="8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row>
    <row r="219" spans="1:45" ht="17.100000000000001" customHeight="1" x14ac:dyDescent="0.3">
      <c r="A219" s="20"/>
      <c r="B219" s="79"/>
      <c r="C219" s="46"/>
      <c r="D219" s="46"/>
      <c r="E219" s="46"/>
      <c r="F219" s="46"/>
      <c r="G219" s="46"/>
      <c r="H219" s="46"/>
      <c r="I219" s="46"/>
      <c r="J219" s="46"/>
      <c r="K219" s="46"/>
      <c r="L219" s="46"/>
      <c r="M219" s="46"/>
      <c r="N219" s="46"/>
      <c r="O219" s="46"/>
      <c r="P219" s="46"/>
      <c r="Q219" s="46"/>
      <c r="R219" s="46"/>
      <c r="S219" s="46"/>
      <c r="T219" s="8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row>
    <row r="220" spans="1:45" ht="17.100000000000001" customHeight="1" x14ac:dyDescent="0.3">
      <c r="A220" s="20"/>
      <c r="B220" s="79"/>
      <c r="C220" s="46"/>
      <c r="D220" s="46"/>
      <c r="E220" s="46"/>
      <c r="F220" s="46"/>
      <c r="G220" s="46"/>
      <c r="H220" s="46"/>
      <c r="I220" s="46"/>
      <c r="J220" s="46"/>
      <c r="K220" s="46"/>
      <c r="L220" s="46"/>
      <c r="M220" s="46"/>
      <c r="N220" s="46"/>
      <c r="O220" s="46"/>
      <c r="P220" s="46"/>
      <c r="Q220" s="46"/>
      <c r="R220" s="46"/>
      <c r="S220" s="46"/>
      <c r="T220" s="8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row>
    <row r="221" spans="1:45" ht="17.100000000000001" customHeight="1" x14ac:dyDescent="0.3">
      <c r="A221" s="20"/>
      <c r="B221" s="79"/>
      <c r="C221" s="46"/>
      <c r="D221" s="46"/>
      <c r="E221" s="46"/>
      <c r="F221" s="46"/>
      <c r="G221" s="46"/>
      <c r="H221" s="46"/>
      <c r="I221" s="46"/>
      <c r="J221" s="46"/>
      <c r="K221" s="46"/>
      <c r="L221" s="46"/>
      <c r="M221" s="46"/>
      <c r="N221" s="46"/>
      <c r="O221" s="46"/>
      <c r="P221" s="46"/>
      <c r="Q221" s="46"/>
      <c r="R221" s="46"/>
      <c r="S221" s="46"/>
      <c r="T221" s="8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row>
    <row r="222" spans="1:45" ht="17.100000000000001" customHeight="1" x14ac:dyDescent="0.3">
      <c r="A222" s="20"/>
      <c r="B222" s="79"/>
      <c r="C222" s="46"/>
      <c r="D222" s="46"/>
      <c r="E222" s="46"/>
      <c r="F222" s="46"/>
      <c r="G222" s="46"/>
      <c r="H222" s="46"/>
      <c r="I222" s="46"/>
      <c r="J222" s="46"/>
      <c r="K222" s="46"/>
      <c r="L222" s="46"/>
      <c r="M222" s="46"/>
      <c r="N222" s="46"/>
      <c r="O222" s="46"/>
      <c r="P222" s="46"/>
      <c r="Q222" s="46"/>
      <c r="R222" s="46"/>
      <c r="S222" s="46"/>
      <c r="T222" s="8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row>
    <row r="223" spans="1:45" ht="17.100000000000001" customHeight="1" x14ac:dyDescent="0.3">
      <c r="A223" s="20"/>
      <c r="B223" s="79"/>
      <c r="C223" s="46"/>
      <c r="D223" s="46"/>
      <c r="E223" s="46"/>
      <c r="F223" s="46"/>
      <c r="G223" s="46"/>
      <c r="H223" s="46"/>
      <c r="I223" s="46"/>
      <c r="J223" s="46"/>
      <c r="K223" s="46"/>
      <c r="L223" s="46"/>
      <c r="M223" s="46"/>
      <c r="N223" s="46"/>
      <c r="O223" s="46"/>
      <c r="P223" s="46"/>
      <c r="Q223" s="46"/>
      <c r="R223" s="46"/>
      <c r="S223" s="46"/>
      <c r="T223" s="8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row>
    <row r="224" spans="1:45" ht="17.100000000000001" customHeight="1" x14ac:dyDescent="0.3">
      <c r="A224" s="20"/>
      <c r="B224" s="79"/>
      <c r="C224" s="46"/>
      <c r="D224" s="46"/>
      <c r="E224" s="46"/>
      <c r="F224" s="46"/>
      <c r="G224" s="46"/>
      <c r="H224" s="46"/>
      <c r="I224" s="46"/>
      <c r="J224" s="46"/>
      <c r="K224" s="46"/>
      <c r="L224" s="46"/>
      <c r="M224" s="46"/>
      <c r="N224" s="46"/>
      <c r="O224" s="46"/>
      <c r="P224" s="46"/>
      <c r="Q224" s="46"/>
      <c r="R224" s="46"/>
      <c r="S224" s="46"/>
      <c r="T224" s="8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row>
    <row r="225" spans="1:45" ht="17.100000000000001" customHeight="1" x14ac:dyDescent="0.3">
      <c r="A225" s="20"/>
      <c r="B225" s="79"/>
      <c r="C225" s="46"/>
      <c r="D225" s="46"/>
      <c r="E225" s="46"/>
      <c r="F225" s="46"/>
      <c r="G225" s="46"/>
      <c r="H225" s="46"/>
      <c r="I225" s="46"/>
      <c r="J225" s="46"/>
      <c r="K225" s="46"/>
      <c r="L225" s="46"/>
      <c r="M225" s="46"/>
      <c r="N225" s="46"/>
      <c r="O225" s="46"/>
      <c r="P225" s="46"/>
      <c r="Q225" s="46"/>
      <c r="R225" s="46"/>
      <c r="S225" s="46"/>
      <c r="T225" s="8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row>
    <row r="226" spans="1:45" ht="17.100000000000001" customHeight="1" x14ac:dyDescent="0.3">
      <c r="A226" s="20"/>
      <c r="B226" s="79"/>
      <c r="C226" s="46"/>
      <c r="D226" s="46"/>
      <c r="E226" s="46"/>
      <c r="F226" s="46"/>
      <c r="G226" s="46"/>
      <c r="H226" s="46"/>
      <c r="I226" s="46"/>
      <c r="J226" s="46"/>
      <c r="K226" s="46"/>
      <c r="L226" s="46"/>
      <c r="M226" s="46"/>
      <c r="N226" s="46"/>
      <c r="O226" s="46"/>
      <c r="P226" s="46"/>
      <c r="Q226" s="46"/>
      <c r="R226" s="46"/>
      <c r="S226" s="46"/>
      <c r="T226" s="8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row>
    <row r="227" spans="1:45" ht="17.100000000000001" customHeight="1" x14ac:dyDescent="0.3">
      <c r="A227" s="20"/>
      <c r="B227" s="79"/>
      <c r="C227" s="46"/>
      <c r="D227" s="46"/>
      <c r="E227" s="46"/>
      <c r="F227" s="46"/>
      <c r="G227" s="46"/>
      <c r="H227" s="46"/>
      <c r="I227" s="46"/>
      <c r="J227" s="46"/>
      <c r="K227" s="46"/>
      <c r="L227" s="46"/>
      <c r="M227" s="46"/>
      <c r="N227" s="46"/>
      <c r="O227" s="46"/>
      <c r="P227" s="46"/>
      <c r="Q227" s="46"/>
      <c r="R227" s="46"/>
      <c r="S227" s="46"/>
      <c r="T227" s="8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c r="AQ227" s="20"/>
      <c r="AR227" s="20"/>
      <c r="AS227" s="20"/>
    </row>
    <row r="228" spans="1:45" ht="17.100000000000001" customHeight="1" x14ac:dyDescent="0.3">
      <c r="A228" s="20"/>
      <c r="B228" s="79"/>
      <c r="C228" s="46"/>
      <c r="D228" s="46"/>
      <c r="E228" s="46"/>
      <c r="F228" s="46"/>
      <c r="G228" s="46"/>
      <c r="H228" s="46"/>
      <c r="I228" s="46"/>
      <c r="J228" s="46"/>
      <c r="K228" s="46"/>
      <c r="L228" s="46"/>
      <c r="M228" s="46"/>
      <c r="N228" s="46"/>
      <c r="O228" s="46"/>
      <c r="P228" s="46"/>
      <c r="Q228" s="46"/>
      <c r="R228" s="46"/>
      <c r="S228" s="46"/>
      <c r="T228" s="8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c r="AQ228" s="20"/>
      <c r="AR228" s="20"/>
      <c r="AS228" s="20"/>
    </row>
    <row r="229" spans="1:45" ht="17.100000000000001" customHeight="1" x14ac:dyDescent="0.3">
      <c r="A229" s="20"/>
      <c r="B229" s="79"/>
      <c r="C229" s="46"/>
      <c r="D229" s="46"/>
      <c r="E229" s="46"/>
      <c r="F229" s="46"/>
      <c r="G229" s="46"/>
      <c r="H229" s="46"/>
      <c r="I229" s="46"/>
      <c r="J229" s="46"/>
      <c r="K229" s="46"/>
      <c r="L229" s="46"/>
      <c r="M229" s="46"/>
      <c r="N229" s="46"/>
      <c r="O229" s="46"/>
      <c r="P229" s="46"/>
      <c r="Q229" s="46"/>
      <c r="R229" s="46"/>
      <c r="S229" s="46"/>
      <c r="T229" s="8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20"/>
      <c r="AR229" s="20"/>
      <c r="AS229" s="20"/>
    </row>
    <row r="230" spans="1:45" ht="17.100000000000001" customHeight="1" x14ac:dyDescent="0.3">
      <c r="A230" s="20"/>
      <c r="B230" s="79"/>
      <c r="C230" s="46"/>
      <c r="D230" s="46"/>
      <c r="E230" s="46"/>
      <c r="F230" s="46"/>
      <c r="G230" s="46"/>
      <c r="H230" s="46"/>
      <c r="I230" s="46"/>
      <c r="J230" s="46"/>
      <c r="K230" s="46"/>
      <c r="L230" s="46"/>
      <c r="M230" s="46"/>
      <c r="N230" s="46"/>
      <c r="O230" s="46"/>
      <c r="P230" s="46"/>
      <c r="Q230" s="46"/>
      <c r="R230" s="46"/>
      <c r="S230" s="46"/>
      <c r="T230" s="8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c r="AQ230" s="20"/>
      <c r="AR230" s="20"/>
      <c r="AS230" s="20"/>
    </row>
    <row r="231" spans="1:45" ht="17.100000000000001" customHeight="1" x14ac:dyDescent="0.3">
      <c r="A231" s="20"/>
      <c r="B231" s="79"/>
      <c r="C231" s="46"/>
      <c r="D231" s="46"/>
      <c r="E231" s="46"/>
      <c r="F231" s="46"/>
      <c r="G231" s="46"/>
      <c r="H231" s="46"/>
      <c r="I231" s="46"/>
      <c r="J231" s="46"/>
      <c r="K231" s="46"/>
      <c r="L231" s="46"/>
      <c r="M231" s="46"/>
      <c r="N231" s="46"/>
      <c r="O231" s="46"/>
      <c r="P231" s="46"/>
      <c r="Q231" s="46"/>
      <c r="R231" s="46"/>
      <c r="S231" s="46"/>
      <c r="T231" s="8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c r="AQ231" s="20"/>
      <c r="AR231" s="20"/>
      <c r="AS231" s="20"/>
    </row>
    <row r="232" spans="1:45" ht="17.100000000000001" customHeight="1" x14ac:dyDescent="0.3">
      <c r="A232" s="20"/>
      <c r="B232" s="79"/>
      <c r="C232" s="46"/>
      <c r="D232" s="46"/>
      <c r="E232" s="46"/>
      <c r="F232" s="46"/>
      <c r="G232" s="46"/>
      <c r="H232" s="46"/>
      <c r="I232" s="46"/>
      <c r="J232" s="46"/>
      <c r="K232" s="46"/>
      <c r="L232" s="46"/>
      <c r="M232" s="46"/>
      <c r="N232" s="46"/>
      <c r="O232" s="46"/>
      <c r="P232" s="46"/>
      <c r="Q232" s="46"/>
      <c r="R232" s="46"/>
      <c r="S232" s="46"/>
      <c r="T232" s="8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c r="AQ232" s="20"/>
      <c r="AR232" s="20"/>
      <c r="AS232" s="20"/>
    </row>
    <row r="233" spans="1:45" ht="17.100000000000001" customHeight="1" x14ac:dyDescent="0.3">
      <c r="A233" s="20"/>
      <c r="B233" s="79"/>
      <c r="C233" s="46"/>
      <c r="D233" s="46"/>
      <c r="E233" s="46"/>
      <c r="F233" s="46"/>
      <c r="G233" s="46"/>
      <c r="H233" s="46"/>
      <c r="I233" s="46"/>
      <c r="J233" s="46"/>
      <c r="K233" s="46"/>
      <c r="L233" s="46"/>
      <c r="M233" s="46"/>
      <c r="N233" s="46"/>
      <c r="O233" s="46"/>
      <c r="P233" s="46"/>
      <c r="Q233" s="46"/>
      <c r="R233" s="46"/>
      <c r="S233" s="46"/>
      <c r="T233" s="8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c r="AQ233" s="20"/>
      <c r="AR233" s="20"/>
      <c r="AS233" s="20"/>
    </row>
    <row r="234" spans="1:45" ht="17.100000000000001" customHeight="1" x14ac:dyDescent="0.3">
      <c r="A234" s="20"/>
      <c r="B234" s="79"/>
      <c r="C234" s="46"/>
      <c r="D234" s="46"/>
      <c r="E234" s="46"/>
      <c r="F234" s="46"/>
      <c r="G234" s="46"/>
      <c r="H234" s="46"/>
      <c r="I234" s="46"/>
      <c r="J234" s="46"/>
      <c r="K234" s="46"/>
      <c r="L234" s="46"/>
      <c r="M234" s="46"/>
      <c r="N234" s="46"/>
      <c r="O234" s="46"/>
      <c r="P234" s="46"/>
      <c r="Q234" s="46"/>
      <c r="R234" s="46"/>
      <c r="S234" s="46"/>
      <c r="T234" s="8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c r="AQ234" s="20"/>
      <c r="AR234" s="20"/>
      <c r="AS234" s="20"/>
    </row>
    <row r="235" spans="1:45" ht="17.100000000000001" customHeight="1" x14ac:dyDescent="0.3">
      <c r="A235" s="20"/>
      <c r="B235" s="79"/>
      <c r="C235" s="46"/>
      <c r="D235" s="46"/>
      <c r="E235" s="46"/>
      <c r="F235" s="46"/>
      <c r="G235" s="46"/>
      <c r="H235" s="46"/>
      <c r="I235" s="46"/>
      <c r="J235" s="46"/>
      <c r="K235" s="46"/>
      <c r="L235" s="46"/>
      <c r="M235" s="46"/>
      <c r="N235" s="46"/>
      <c r="O235" s="46"/>
      <c r="P235" s="46"/>
      <c r="Q235" s="46"/>
      <c r="R235" s="46"/>
      <c r="S235" s="46"/>
      <c r="T235" s="8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c r="AQ235" s="20"/>
      <c r="AR235" s="20"/>
      <c r="AS235" s="20"/>
    </row>
    <row r="236" spans="1:45" ht="17.100000000000001" customHeight="1" x14ac:dyDescent="0.3">
      <c r="A236" s="20"/>
      <c r="B236" s="79"/>
      <c r="C236" s="46"/>
      <c r="D236" s="46"/>
      <c r="E236" s="46"/>
      <c r="F236" s="46"/>
      <c r="G236" s="46"/>
      <c r="H236" s="46"/>
      <c r="I236" s="46"/>
      <c r="J236" s="46"/>
      <c r="K236" s="46"/>
      <c r="L236" s="46"/>
      <c r="M236" s="46"/>
      <c r="N236" s="46"/>
      <c r="O236" s="46"/>
      <c r="P236" s="46"/>
      <c r="Q236" s="46"/>
      <c r="R236" s="46"/>
      <c r="S236" s="46"/>
      <c r="T236" s="8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c r="AQ236" s="20"/>
      <c r="AR236" s="20"/>
      <c r="AS236" s="20"/>
    </row>
    <row r="237" spans="1:45" ht="17.100000000000001" customHeight="1" x14ac:dyDescent="0.3">
      <c r="A237" s="20"/>
      <c r="B237" s="79"/>
      <c r="C237" s="46"/>
      <c r="D237" s="46"/>
      <c r="E237" s="46"/>
      <c r="F237" s="46"/>
      <c r="G237" s="46"/>
      <c r="H237" s="46"/>
      <c r="I237" s="46"/>
      <c r="J237" s="46"/>
      <c r="K237" s="46"/>
      <c r="L237" s="46"/>
      <c r="M237" s="46"/>
      <c r="N237" s="46"/>
      <c r="O237" s="46"/>
      <c r="P237" s="46"/>
      <c r="Q237" s="46"/>
      <c r="R237" s="46"/>
      <c r="S237" s="46"/>
      <c r="T237" s="8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c r="AQ237" s="20"/>
      <c r="AR237" s="20"/>
      <c r="AS237" s="20"/>
    </row>
    <row r="238" spans="1:45" ht="17.100000000000001" customHeight="1" x14ac:dyDescent="0.3">
      <c r="A238" s="20"/>
      <c r="B238" s="79"/>
      <c r="C238" s="46"/>
      <c r="D238" s="46"/>
      <c r="E238" s="46"/>
      <c r="F238" s="46"/>
      <c r="G238" s="46"/>
      <c r="H238" s="46"/>
      <c r="I238" s="46"/>
      <c r="J238" s="46"/>
      <c r="K238" s="46"/>
      <c r="L238" s="46"/>
      <c r="M238" s="46"/>
      <c r="N238" s="46"/>
      <c r="O238" s="46"/>
      <c r="P238" s="46"/>
      <c r="Q238" s="46"/>
      <c r="R238" s="46"/>
      <c r="S238" s="46"/>
      <c r="T238" s="8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c r="AQ238" s="20"/>
      <c r="AR238" s="20"/>
      <c r="AS238" s="20"/>
    </row>
    <row r="239" spans="1:45" ht="17.100000000000001" customHeight="1" x14ac:dyDescent="0.3">
      <c r="A239" s="20"/>
      <c r="B239" s="79"/>
      <c r="C239" s="46"/>
      <c r="D239" s="46"/>
      <c r="E239" s="46"/>
      <c r="F239" s="46"/>
      <c r="G239" s="46"/>
      <c r="H239" s="46"/>
      <c r="I239" s="46"/>
      <c r="J239" s="46"/>
      <c r="K239" s="46"/>
      <c r="L239" s="46"/>
      <c r="M239" s="46"/>
      <c r="N239" s="46"/>
      <c r="O239" s="46"/>
      <c r="P239" s="46"/>
      <c r="Q239" s="46"/>
      <c r="R239" s="46"/>
      <c r="S239" s="46"/>
      <c r="T239" s="8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c r="AQ239" s="20"/>
      <c r="AR239" s="20"/>
      <c r="AS239" s="20"/>
    </row>
    <row r="240" spans="1:45" ht="17.100000000000001" customHeight="1" x14ac:dyDescent="0.3">
      <c r="A240" s="20"/>
      <c r="B240" s="79"/>
      <c r="C240" s="46"/>
      <c r="D240" s="46"/>
      <c r="E240" s="46"/>
      <c r="F240" s="46"/>
      <c r="G240" s="46"/>
      <c r="H240" s="46"/>
      <c r="I240" s="46"/>
      <c r="J240" s="46"/>
      <c r="K240" s="46"/>
      <c r="L240" s="46"/>
      <c r="M240" s="46"/>
      <c r="N240" s="46"/>
      <c r="O240" s="46"/>
      <c r="P240" s="46"/>
      <c r="Q240" s="46"/>
      <c r="R240" s="46"/>
      <c r="S240" s="46"/>
      <c r="T240" s="8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c r="AQ240" s="20"/>
      <c r="AR240" s="20"/>
      <c r="AS240" s="20"/>
    </row>
    <row r="241" spans="1:45" ht="17.100000000000001" customHeight="1" x14ac:dyDescent="0.3">
      <c r="A241" s="20"/>
      <c r="B241" s="79"/>
      <c r="C241" s="46"/>
      <c r="D241" s="46"/>
      <c r="E241" s="46"/>
      <c r="F241" s="46"/>
      <c r="G241" s="46"/>
      <c r="H241" s="46"/>
      <c r="I241" s="46"/>
      <c r="J241" s="46"/>
      <c r="K241" s="46"/>
      <c r="L241" s="46"/>
      <c r="M241" s="46"/>
      <c r="N241" s="46"/>
      <c r="O241" s="46"/>
      <c r="P241" s="46"/>
      <c r="Q241" s="46"/>
      <c r="R241" s="46"/>
      <c r="S241" s="46"/>
      <c r="T241" s="8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c r="AQ241" s="20"/>
      <c r="AR241" s="20"/>
      <c r="AS241" s="20"/>
    </row>
    <row r="242" spans="1:45" ht="17.100000000000001" customHeight="1" x14ac:dyDescent="0.3">
      <c r="A242" s="20"/>
      <c r="B242" s="79"/>
      <c r="C242" s="46"/>
      <c r="D242" s="46"/>
      <c r="E242" s="46"/>
      <c r="F242" s="46"/>
      <c r="G242" s="46"/>
      <c r="H242" s="46"/>
      <c r="I242" s="46"/>
      <c r="J242" s="46"/>
      <c r="K242" s="46"/>
      <c r="L242" s="46"/>
      <c r="M242" s="46"/>
      <c r="N242" s="46"/>
      <c r="O242" s="46"/>
      <c r="P242" s="46"/>
      <c r="Q242" s="46"/>
      <c r="R242" s="46"/>
      <c r="S242" s="46"/>
      <c r="T242" s="8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c r="AQ242" s="20"/>
      <c r="AR242" s="20"/>
      <c r="AS242" s="20"/>
    </row>
    <row r="243" spans="1:45" ht="17.100000000000001" customHeight="1" x14ac:dyDescent="0.3">
      <c r="A243" s="20"/>
      <c r="B243" s="79"/>
      <c r="C243" s="46"/>
      <c r="D243" s="46"/>
      <c r="E243" s="46"/>
      <c r="F243" s="46"/>
      <c r="G243" s="46"/>
      <c r="H243" s="46"/>
      <c r="I243" s="46"/>
      <c r="J243" s="46"/>
      <c r="K243" s="46"/>
      <c r="L243" s="46"/>
      <c r="M243" s="46"/>
      <c r="N243" s="46"/>
      <c r="O243" s="46"/>
      <c r="P243" s="46"/>
      <c r="Q243" s="46"/>
      <c r="R243" s="46"/>
      <c r="S243" s="46"/>
      <c r="T243" s="8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c r="AQ243" s="20"/>
      <c r="AR243" s="20"/>
      <c r="AS243" s="20"/>
    </row>
    <row r="244" spans="1:45" ht="17.100000000000001" customHeight="1" x14ac:dyDescent="0.3">
      <c r="A244" s="20"/>
      <c r="B244" s="79"/>
      <c r="C244" s="46"/>
      <c r="D244" s="46"/>
      <c r="E244" s="46"/>
      <c r="F244" s="46"/>
      <c r="G244" s="46"/>
      <c r="H244" s="46"/>
      <c r="I244" s="46"/>
      <c r="J244" s="46"/>
      <c r="K244" s="46"/>
      <c r="L244" s="46"/>
      <c r="M244" s="46"/>
      <c r="N244" s="46"/>
      <c r="O244" s="46"/>
      <c r="P244" s="46"/>
      <c r="Q244" s="46"/>
      <c r="R244" s="46"/>
      <c r="S244" s="46"/>
      <c r="T244" s="8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c r="AQ244" s="20"/>
      <c r="AR244" s="20"/>
      <c r="AS244" s="20"/>
    </row>
    <row r="245" spans="1:45" ht="17.100000000000001" customHeight="1" x14ac:dyDescent="0.3">
      <c r="A245" s="20"/>
      <c r="B245" s="79"/>
      <c r="C245" s="46"/>
      <c r="D245" s="46"/>
      <c r="E245" s="46"/>
      <c r="F245" s="46"/>
      <c r="G245" s="46"/>
      <c r="H245" s="46"/>
      <c r="I245" s="46"/>
      <c r="J245" s="46"/>
      <c r="K245" s="46"/>
      <c r="L245" s="46"/>
      <c r="M245" s="46"/>
      <c r="N245" s="46"/>
      <c r="O245" s="46"/>
      <c r="P245" s="46"/>
      <c r="Q245" s="46"/>
      <c r="R245" s="46"/>
      <c r="S245" s="46"/>
      <c r="T245" s="8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c r="AQ245" s="20"/>
      <c r="AR245" s="20"/>
      <c r="AS245" s="20"/>
    </row>
    <row r="246" spans="1:45" ht="17.100000000000001" customHeight="1" x14ac:dyDescent="0.3">
      <c r="A246" s="20"/>
      <c r="B246" s="79"/>
      <c r="C246" s="46"/>
      <c r="D246" s="46"/>
      <c r="E246" s="46"/>
      <c r="F246" s="46"/>
      <c r="G246" s="46"/>
      <c r="H246" s="46"/>
      <c r="I246" s="46"/>
      <c r="J246" s="46"/>
      <c r="K246" s="46"/>
      <c r="L246" s="46"/>
      <c r="M246" s="46"/>
      <c r="N246" s="46"/>
      <c r="O246" s="46"/>
      <c r="P246" s="46"/>
      <c r="Q246" s="46"/>
      <c r="R246" s="46"/>
      <c r="S246" s="46"/>
      <c r="T246" s="8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c r="AQ246" s="20"/>
      <c r="AR246" s="20"/>
      <c r="AS246" s="20"/>
    </row>
    <row r="247" spans="1:45" ht="17.100000000000001" customHeight="1" x14ac:dyDescent="0.3">
      <c r="A247" s="20"/>
      <c r="B247" s="79"/>
      <c r="C247" s="46"/>
      <c r="D247" s="46"/>
      <c r="E247" s="46"/>
      <c r="F247" s="46"/>
      <c r="G247" s="46"/>
      <c r="H247" s="46"/>
      <c r="I247" s="46"/>
      <c r="J247" s="46"/>
      <c r="K247" s="46"/>
      <c r="L247" s="46"/>
      <c r="M247" s="46"/>
      <c r="N247" s="46"/>
      <c r="O247" s="46"/>
      <c r="P247" s="46"/>
      <c r="Q247" s="46"/>
      <c r="R247" s="46"/>
      <c r="S247" s="46"/>
      <c r="T247" s="8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c r="AQ247" s="20"/>
      <c r="AR247" s="20"/>
      <c r="AS247" s="20"/>
    </row>
    <row r="248" spans="1:45" ht="17.100000000000001" customHeight="1" x14ac:dyDescent="0.3">
      <c r="A248" s="20"/>
      <c r="B248" s="79"/>
      <c r="C248" s="46"/>
      <c r="D248" s="46"/>
      <c r="E248" s="46"/>
      <c r="F248" s="46"/>
      <c r="G248" s="46"/>
      <c r="H248" s="46"/>
      <c r="I248" s="46"/>
      <c r="J248" s="46"/>
      <c r="K248" s="46"/>
      <c r="L248" s="46"/>
      <c r="M248" s="46"/>
      <c r="N248" s="46"/>
      <c r="O248" s="46"/>
      <c r="P248" s="46"/>
      <c r="Q248" s="46"/>
      <c r="R248" s="46"/>
      <c r="S248" s="46"/>
      <c r="T248" s="8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c r="AQ248" s="20"/>
      <c r="AR248" s="20"/>
      <c r="AS248" s="20"/>
    </row>
    <row r="249" spans="1:45" ht="17.100000000000001" customHeight="1" x14ac:dyDescent="0.3">
      <c r="A249" s="20"/>
      <c r="B249" s="79"/>
      <c r="C249" s="46"/>
      <c r="D249" s="46"/>
      <c r="E249" s="46"/>
      <c r="F249" s="46"/>
      <c r="G249" s="46"/>
      <c r="H249" s="46"/>
      <c r="I249" s="46"/>
      <c r="J249" s="46"/>
      <c r="K249" s="46"/>
      <c r="L249" s="46"/>
      <c r="M249" s="46"/>
      <c r="N249" s="46"/>
      <c r="O249" s="46"/>
      <c r="P249" s="46"/>
      <c r="Q249" s="46"/>
      <c r="R249" s="46"/>
      <c r="S249" s="46"/>
      <c r="T249" s="8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row r="250" spans="1:45" ht="17.100000000000001" customHeight="1" thickBot="1" x14ac:dyDescent="0.35">
      <c r="A250" s="20"/>
      <c r="B250" s="81"/>
      <c r="C250" s="82"/>
      <c r="D250" s="82"/>
      <c r="E250" s="82"/>
      <c r="F250" s="82"/>
      <c r="G250" s="82"/>
      <c r="H250" s="82"/>
      <c r="I250" s="82"/>
      <c r="J250" s="82"/>
      <c r="K250" s="82"/>
      <c r="L250" s="82"/>
      <c r="M250" s="82"/>
      <c r="N250" s="82"/>
      <c r="O250" s="82"/>
      <c r="P250" s="82"/>
      <c r="Q250" s="82"/>
      <c r="R250" s="82"/>
      <c r="S250" s="82"/>
      <c r="T250" s="83"/>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c r="AQ250" s="20"/>
      <c r="AR250" s="20"/>
      <c r="AS250" s="20"/>
    </row>
    <row r="251" spans="1:45" ht="50.1" customHeight="1" x14ac:dyDescent="0.3">
      <c r="A251" s="20"/>
      <c r="B251" s="77"/>
      <c r="C251" s="77"/>
      <c r="D251" s="77"/>
      <c r="E251" s="77"/>
      <c r="F251" s="77"/>
      <c r="G251" s="77"/>
      <c r="H251" s="77"/>
      <c r="I251" s="77"/>
      <c r="J251" s="77"/>
      <c r="K251" s="77"/>
      <c r="L251" s="77"/>
      <c r="M251" s="77"/>
      <c r="N251" s="77"/>
      <c r="O251" s="77"/>
      <c r="P251" s="77"/>
      <c r="Q251" s="77"/>
      <c r="R251" s="77"/>
      <c r="S251" s="77"/>
      <c r="T251" s="77"/>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c r="AQ251" s="20"/>
      <c r="AR251" s="20"/>
      <c r="AS251" s="20"/>
    </row>
    <row r="252" spans="1:45" ht="17.100000000000001" customHeight="1" x14ac:dyDescent="0.3">
      <c r="A252" s="20"/>
      <c r="B252" s="46"/>
      <c r="C252" s="46"/>
      <c r="D252" s="46"/>
      <c r="E252" s="46"/>
      <c r="F252" s="46"/>
      <c r="G252" s="46"/>
      <c r="H252" s="46"/>
      <c r="I252" s="46"/>
      <c r="J252" s="46"/>
      <c r="K252" s="46"/>
      <c r="L252" s="46"/>
      <c r="M252" s="46"/>
      <c r="N252" s="46"/>
      <c r="O252" s="46"/>
      <c r="P252" s="46"/>
      <c r="Q252" s="46"/>
      <c r="R252" s="46"/>
      <c r="S252" s="46"/>
      <c r="T252" s="46"/>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c r="AQ252" s="20"/>
      <c r="AR252" s="20"/>
      <c r="AS252" s="20"/>
    </row>
    <row r="253" spans="1:45" ht="17.100000000000001" customHeight="1" x14ac:dyDescent="0.3">
      <c r="A253" s="20"/>
      <c r="B253" s="46"/>
      <c r="C253" s="46"/>
      <c r="D253" s="46"/>
      <c r="E253" s="46"/>
      <c r="F253" s="46"/>
      <c r="G253" s="46"/>
      <c r="H253" s="46"/>
      <c r="I253" s="46"/>
      <c r="J253" s="46"/>
      <c r="K253" s="46"/>
      <c r="L253" s="46"/>
      <c r="M253" s="46"/>
      <c r="N253" s="46"/>
      <c r="O253" s="46"/>
      <c r="P253" s="46"/>
      <c r="Q253" s="46"/>
      <c r="R253" s="46"/>
      <c r="S253" s="46"/>
      <c r="T253" s="46"/>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c r="AQ253" s="20"/>
      <c r="AR253" s="20"/>
      <c r="AS253" s="20"/>
    </row>
    <row r="254" spans="1:45" ht="17.100000000000001" customHeight="1" x14ac:dyDescent="0.3">
      <c r="A254" s="20"/>
      <c r="B254" s="46"/>
      <c r="C254" s="46"/>
      <c r="D254" s="46"/>
      <c r="E254" s="46"/>
      <c r="F254" s="46"/>
      <c r="G254" s="46"/>
      <c r="H254" s="46"/>
      <c r="I254" s="46"/>
      <c r="J254" s="46"/>
      <c r="K254" s="46"/>
      <c r="L254" s="46"/>
      <c r="M254" s="46"/>
      <c r="N254" s="46"/>
      <c r="O254" s="46"/>
      <c r="P254" s="46"/>
      <c r="Q254" s="46"/>
      <c r="R254" s="46"/>
      <c r="S254" s="46"/>
      <c r="T254" s="46"/>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c r="AQ254" s="20"/>
      <c r="AR254" s="20"/>
      <c r="AS254" s="20"/>
    </row>
    <row r="255" spans="1:45" ht="17.100000000000001" customHeight="1" x14ac:dyDescent="0.3">
      <c r="A255" s="20"/>
      <c r="B255" s="46"/>
      <c r="C255" s="46"/>
      <c r="D255" s="46"/>
      <c r="E255" s="46"/>
      <c r="F255" s="46"/>
      <c r="G255" s="46"/>
      <c r="H255" s="46"/>
      <c r="I255" s="46"/>
      <c r="J255" s="46"/>
      <c r="K255" s="46"/>
      <c r="L255" s="46"/>
      <c r="M255" s="46"/>
      <c r="N255" s="46"/>
      <c r="O255" s="46"/>
      <c r="P255" s="46"/>
      <c r="Q255" s="46"/>
      <c r="R255" s="46"/>
      <c r="S255" s="46"/>
      <c r="T255" s="46"/>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c r="AQ255" s="20"/>
      <c r="AR255" s="20"/>
      <c r="AS255" s="20"/>
    </row>
    <row r="256" spans="1:45" ht="17.100000000000001" customHeight="1" x14ac:dyDescent="0.3">
      <c r="A256" s="20"/>
      <c r="B256" s="46"/>
      <c r="C256" s="46"/>
      <c r="D256" s="46"/>
      <c r="E256" s="46"/>
      <c r="F256" s="46"/>
      <c r="G256" s="46"/>
      <c r="H256" s="46"/>
      <c r="I256" s="46"/>
      <c r="J256" s="46"/>
      <c r="K256" s="46"/>
      <c r="L256" s="46"/>
      <c r="M256" s="46"/>
      <c r="N256" s="46"/>
      <c r="O256" s="46"/>
      <c r="P256" s="46"/>
      <c r="Q256" s="46"/>
      <c r="R256" s="46"/>
      <c r="S256" s="46"/>
      <c r="T256" s="46"/>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c r="AQ256" s="20"/>
      <c r="AR256" s="20"/>
      <c r="AS256" s="20"/>
    </row>
    <row r="257" spans="1:45" ht="17.100000000000001" customHeight="1" x14ac:dyDescent="0.3">
      <c r="A257" s="20"/>
      <c r="B257" s="46"/>
      <c r="C257" s="46"/>
      <c r="D257" s="46"/>
      <c r="E257" s="46"/>
      <c r="F257" s="46"/>
      <c r="G257" s="46"/>
      <c r="H257" s="46"/>
      <c r="I257" s="46"/>
      <c r="J257" s="46"/>
      <c r="K257" s="46"/>
      <c r="L257" s="46"/>
      <c r="M257" s="46"/>
      <c r="N257" s="46"/>
      <c r="O257" s="46"/>
      <c r="P257" s="46"/>
      <c r="Q257" s="46"/>
      <c r="R257" s="46"/>
      <c r="S257" s="46"/>
      <c r="T257" s="46"/>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c r="AQ257" s="20"/>
      <c r="AR257" s="20"/>
      <c r="AS257" s="20"/>
    </row>
    <row r="258" spans="1:45" ht="17.100000000000001" customHeight="1" x14ac:dyDescent="0.3">
      <c r="A258" s="20"/>
      <c r="B258" s="46"/>
      <c r="C258" s="46"/>
      <c r="D258" s="46"/>
      <c r="E258" s="46"/>
      <c r="F258" s="46"/>
      <c r="G258" s="46"/>
      <c r="H258" s="46"/>
      <c r="I258" s="46"/>
      <c r="J258" s="46"/>
      <c r="K258" s="46"/>
      <c r="L258" s="46"/>
      <c r="M258" s="46"/>
      <c r="N258" s="46"/>
      <c r="O258" s="46"/>
      <c r="P258" s="46"/>
      <c r="Q258" s="46"/>
      <c r="R258" s="46"/>
      <c r="S258" s="46"/>
      <c r="T258" s="46"/>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c r="AQ258" s="20"/>
      <c r="AR258" s="20"/>
      <c r="AS258" s="20"/>
    </row>
    <row r="259" spans="1:45" ht="17.100000000000001" customHeight="1" x14ac:dyDescent="0.3">
      <c r="A259" s="20"/>
      <c r="B259" s="46"/>
      <c r="C259" s="46"/>
      <c r="D259" s="46"/>
      <c r="E259" s="46"/>
      <c r="F259" s="46"/>
      <c r="G259" s="46"/>
      <c r="H259" s="46"/>
      <c r="I259" s="46"/>
      <c r="J259" s="46"/>
      <c r="K259" s="46"/>
      <c r="L259" s="46"/>
      <c r="M259" s="46"/>
      <c r="N259" s="46"/>
      <c r="O259" s="46"/>
      <c r="P259" s="46"/>
      <c r="Q259" s="46"/>
      <c r="R259" s="46"/>
      <c r="S259" s="46"/>
      <c r="T259" s="46"/>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c r="AQ259" s="20"/>
      <c r="AR259" s="20"/>
      <c r="AS259" s="20"/>
    </row>
    <row r="260" spans="1:45" ht="17.100000000000001" customHeight="1" x14ac:dyDescent="0.3">
      <c r="A260" s="20"/>
      <c r="B260" s="46"/>
      <c r="C260" s="46"/>
      <c r="D260" s="46"/>
      <c r="E260" s="46"/>
      <c r="F260" s="46"/>
      <c r="G260" s="46"/>
      <c r="H260" s="46"/>
      <c r="I260" s="46"/>
      <c r="J260" s="46"/>
      <c r="K260" s="46"/>
      <c r="L260" s="46"/>
      <c r="M260" s="46"/>
      <c r="N260" s="46"/>
      <c r="O260" s="46"/>
      <c r="P260" s="46"/>
      <c r="Q260" s="46"/>
      <c r="R260" s="46"/>
      <c r="S260" s="46"/>
      <c r="T260" s="46"/>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c r="AQ260" s="20"/>
      <c r="AR260" s="20"/>
      <c r="AS260" s="20"/>
    </row>
    <row r="261" spans="1:45" ht="17.100000000000001" customHeight="1" x14ac:dyDescent="0.3">
      <c r="A261" s="20"/>
      <c r="B261" s="46"/>
      <c r="C261" s="46"/>
      <c r="D261" s="46"/>
      <c r="E261" s="46"/>
      <c r="F261" s="46"/>
      <c r="G261" s="46"/>
      <c r="H261" s="46"/>
      <c r="I261" s="46"/>
      <c r="J261" s="46"/>
      <c r="K261" s="46"/>
      <c r="L261" s="46"/>
      <c r="M261" s="46"/>
      <c r="N261" s="46"/>
      <c r="O261" s="46"/>
      <c r="P261" s="46"/>
      <c r="Q261" s="46"/>
      <c r="R261" s="46"/>
      <c r="S261" s="46"/>
      <c r="T261" s="46"/>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c r="AQ261" s="20"/>
      <c r="AR261" s="20"/>
      <c r="AS261" s="20"/>
    </row>
    <row r="262" spans="1:45" ht="17.100000000000001" customHeight="1" x14ac:dyDescent="0.3">
      <c r="A262" s="20"/>
      <c r="B262" s="46"/>
      <c r="C262" s="46"/>
      <c r="D262" s="46"/>
      <c r="E262" s="46"/>
      <c r="F262" s="46"/>
      <c r="G262" s="46"/>
      <c r="H262" s="46"/>
      <c r="I262" s="46"/>
      <c r="J262" s="46"/>
      <c r="K262" s="46"/>
      <c r="L262" s="46"/>
      <c r="M262" s="46"/>
      <c r="N262" s="46"/>
      <c r="O262" s="46"/>
      <c r="P262" s="46"/>
      <c r="Q262" s="46"/>
      <c r="R262" s="46"/>
      <c r="S262" s="46"/>
      <c r="T262" s="46"/>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c r="AQ262" s="20"/>
      <c r="AR262" s="20"/>
      <c r="AS262" s="20"/>
    </row>
    <row r="263" spans="1:45" ht="17.100000000000001" customHeight="1" x14ac:dyDescent="0.3">
      <c r="A263" s="20"/>
      <c r="B263" s="46"/>
      <c r="C263" s="46"/>
      <c r="D263" s="46"/>
      <c r="E263" s="46"/>
      <c r="F263" s="46"/>
      <c r="G263" s="46"/>
      <c r="H263" s="46"/>
      <c r="I263" s="46"/>
      <c r="J263" s="46"/>
      <c r="K263" s="46"/>
      <c r="L263" s="46"/>
      <c r="M263" s="46"/>
      <c r="N263" s="46"/>
      <c r="O263" s="46"/>
      <c r="P263" s="46"/>
      <c r="Q263" s="46"/>
      <c r="R263" s="46"/>
      <c r="S263" s="46"/>
      <c r="T263" s="46"/>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c r="AQ263" s="20"/>
      <c r="AR263" s="20"/>
      <c r="AS263" s="20"/>
    </row>
    <row r="264" spans="1:45" ht="17.100000000000001" customHeight="1" x14ac:dyDescent="0.3">
      <c r="A264" s="20"/>
      <c r="B264" s="46"/>
      <c r="C264" s="46"/>
      <c r="D264" s="46"/>
      <c r="E264" s="46"/>
      <c r="F264" s="46"/>
      <c r="G264" s="46"/>
      <c r="H264" s="46"/>
      <c r="I264" s="46"/>
      <c r="J264" s="46"/>
      <c r="K264" s="46"/>
      <c r="L264" s="46"/>
      <c r="M264" s="46"/>
      <c r="N264" s="46"/>
      <c r="O264" s="46"/>
      <c r="P264" s="46"/>
      <c r="Q264" s="46"/>
      <c r="R264" s="46"/>
      <c r="S264" s="46"/>
      <c r="T264" s="46"/>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c r="AQ264" s="20"/>
      <c r="AR264" s="20"/>
      <c r="AS264" s="20"/>
    </row>
    <row r="265" spans="1:45" ht="17.100000000000001" customHeight="1" x14ac:dyDescent="0.3">
      <c r="A265" s="20"/>
      <c r="B265" s="46"/>
      <c r="C265" s="46"/>
      <c r="D265" s="46"/>
      <c r="E265" s="46"/>
      <c r="F265" s="46"/>
      <c r="G265" s="46"/>
      <c r="H265" s="46"/>
      <c r="I265" s="46"/>
      <c r="J265" s="46"/>
      <c r="K265" s="46"/>
      <c r="L265" s="46"/>
      <c r="M265" s="46"/>
      <c r="N265" s="46"/>
      <c r="O265" s="46"/>
      <c r="P265" s="46"/>
      <c r="Q265" s="46"/>
      <c r="R265" s="46"/>
      <c r="S265" s="46"/>
      <c r="T265" s="46"/>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c r="AQ265" s="20"/>
      <c r="AR265" s="20"/>
      <c r="AS265" s="20"/>
    </row>
    <row r="266" spans="1:45" ht="17.100000000000001" customHeight="1" x14ac:dyDescent="0.3">
      <c r="A266" s="20"/>
      <c r="B266" s="46"/>
      <c r="C266" s="46"/>
      <c r="D266" s="46"/>
      <c r="E266" s="46"/>
      <c r="F266" s="46"/>
      <c r="G266" s="46"/>
      <c r="H266" s="46"/>
      <c r="I266" s="46"/>
      <c r="J266" s="46"/>
      <c r="K266" s="46"/>
      <c r="L266" s="46"/>
      <c r="M266" s="46"/>
      <c r="N266" s="46"/>
      <c r="O266" s="46"/>
      <c r="P266" s="46"/>
      <c r="Q266" s="46"/>
      <c r="R266" s="46"/>
      <c r="S266" s="46"/>
      <c r="T266" s="46"/>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c r="AQ266" s="20"/>
      <c r="AR266" s="20"/>
      <c r="AS266" s="20"/>
    </row>
    <row r="267" spans="1:45" ht="17.100000000000001" customHeight="1" x14ac:dyDescent="0.3">
      <c r="A267" s="20"/>
      <c r="B267" s="46"/>
      <c r="C267" s="46"/>
      <c r="D267" s="46"/>
      <c r="E267" s="46"/>
      <c r="F267" s="46"/>
      <c r="G267" s="46"/>
      <c r="H267" s="46"/>
      <c r="I267" s="46"/>
      <c r="J267" s="46"/>
      <c r="K267" s="46"/>
      <c r="L267" s="46"/>
      <c r="M267" s="46"/>
      <c r="N267" s="46"/>
      <c r="O267" s="46"/>
      <c r="P267" s="46"/>
      <c r="Q267" s="46"/>
      <c r="R267" s="46"/>
      <c r="S267" s="46"/>
      <c r="T267" s="46"/>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c r="AQ267" s="20"/>
      <c r="AR267" s="20"/>
      <c r="AS267" s="20"/>
    </row>
    <row r="268" spans="1:45" ht="17.100000000000001" customHeight="1" x14ac:dyDescent="0.3">
      <c r="A268" s="20"/>
      <c r="B268" s="46"/>
      <c r="C268" s="46"/>
      <c r="D268" s="46"/>
      <c r="E268" s="46"/>
      <c r="F268" s="46"/>
      <c r="G268" s="46"/>
      <c r="H268" s="46"/>
      <c r="I268" s="46"/>
      <c r="J268" s="46"/>
      <c r="K268" s="46"/>
      <c r="L268" s="46"/>
      <c r="M268" s="46"/>
      <c r="N268" s="46"/>
      <c r="O268" s="46"/>
      <c r="P268" s="46"/>
      <c r="Q268" s="46"/>
      <c r="R268" s="46"/>
      <c r="S268" s="46"/>
      <c r="T268" s="46"/>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c r="AQ268" s="20"/>
      <c r="AR268" s="20"/>
      <c r="AS268" s="20"/>
    </row>
    <row r="269" spans="1:45" ht="17.100000000000001" customHeight="1" x14ac:dyDescent="0.3">
      <c r="A269" s="20"/>
      <c r="B269" s="46"/>
      <c r="C269" s="46"/>
      <c r="D269" s="46"/>
      <c r="E269" s="46"/>
      <c r="F269" s="46"/>
      <c r="G269" s="46"/>
      <c r="H269" s="46"/>
      <c r="I269" s="46"/>
      <c r="J269" s="46"/>
      <c r="K269" s="46"/>
      <c r="L269" s="46"/>
      <c r="M269" s="46"/>
      <c r="N269" s="46"/>
      <c r="O269" s="46"/>
      <c r="P269" s="46"/>
      <c r="Q269" s="46"/>
      <c r="R269" s="46"/>
      <c r="S269" s="46"/>
      <c r="T269" s="46"/>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c r="AQ269" s="20"/>
      <c r="AR269" s="20"/>
      <c r="AS269" s="20"/>
    </row>
    <row r="270" spans="1:45" ht="17.100000000000001" customHeight="1" x14ac:dyDescent="0.3">
      <c r="A270" s="20"/>
      <c r="B270" s="46"/>
      <c r="C270" s="46"/>
      <c r="D270" s="46"/>
      <c r="E270" s="46"/>
      <c r="F270" s="46"/>
      <c r="G270" s="46"/>
      <c r="H270" s="46"/>
      <c r="I270" s="46"/>
      <c r="J270" s="46"/>
      <c r="K270" s="46"/>
      <c r="L270" s="46"/>
      <c r="M270" s="46"/>
      <c r="N270" s="46"/>
      <c r="O270" s="46"/>
      <c r="P270" s="46"/>
      <c r="Q270" s="46"/>
      <c r="R270" s="46"/>
      <c r="S270" s="46"/>
      <c r="T270" s="46"/>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c r="AQ270" s="20"/>
      <c r="AR270" s="20"/>
      <c r="AS270" s="20"/>
    </row>
    <row r="271" spans="1:45" ht="17.100000000000001" customHeight="1" x14ac:dyDescent="0.3">
      <c r="A271" s="20"/>
      <c r="B271" s="46"/>
      <c r="C271" s="46"/>
      <c r="D271" s="46"/>
      <c r="E271" s="46"/>
      <c r="F271" s="46"/>
      <c r="G271" s="46"/>
      <c r="H271" s="46"/>
      <c r="I271" s="46"/>
      <c r="J271" s="46"/>
      <c r="K271" s="46"/>
      <c r="L271" s="46"/>
      <c r="M271" s="46"/>
      <c r="N271" s="46"/>
      <c r="O271" s="46"/>
      <c r="P271" s="46"/>
      <c r="Q271" s="46"/>
      <c r="R271" s="46"/>
      <c r="S271" s="46"/>
      <c r="T271" s="46"/>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c r="AQ271" s="20"/>
      <c r="AR271" s="20"/>
      <c r="AS271" s="20"/>
    </row>
    <row r="272" spans="1:45" ht="17.100000000000001" customHeight="1" x14ac:dyDescent="0.3">
      <c r="A272" s="20"/>
      <c r="B272" s="46"/>
      <c r="C272" s="46"/>
      <c r="D272" s="46"/>
      <c r="E272" s="46"/>
      <c r="F272" s="46"/>
      <c r="G272" s="46"/>
      <c r="H272" s="46"/>
      <c r="I272" s="46"/>
      <c r="J272" s="46"/>
      <c r="K272" s="46"/>
      <c r="L272" s="46"/>
      <c r="M272" s="46"/>
      <c r="N272" s="46"/>
      <c r="O272" s="46"/>
      <c r="P272" s="46"/>
      <c r="Q272" s="46"/>
      <c r="R272" s="46"/>
      <c r="S272" s="46"/>
      <c r="T272" s="46"/>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c r="AQ272" s="20"/>
      <c r="AR272" s="20"/>
      <c r="AS272" s="20"/>
    </row>
    <row r="273" spans="1:45" ht="17.100000000000001" customHeight="1" x14ac:dyDescent="0.3">
      <c r="A273" s="20"/>
      <c r="B273" s="46"/>
      <c r="C273" s="46"/>
      <c r="D273" s="46"/>
      <c r="E273" s="46"/>
      <c r="F273" s="46"/>
      <c r="G273" s="46"/>
      <c r="H273" s="46"/>
      <c r="I273" s="46"/>
      <c r="J273" s="46"/>
      <c r="K273" s="46"/>
      <c r="L273" s="46"/>
      <c r="M273" s="46"/>
      <c r="N273" s="46"/>
      <c r="O273" s="46"/>
      <c r="P273" s="46"/>
      <c r="Q273" s="46"/>
      <c r="R273" s="46"/>
      <c r="S273" s="46"/>
      <c r="T273" s="46"/>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c r="AQ273" s="20"/>
      <c r="AR273" s="20"/>
      <c r="AS273" s="20"/>
    </row>
    <row r="274" spans="1:45" ht="17.100000000000001" customHeight="1" x14ac:dyDescent="0.3">
      <c r="A274" s="20"/>
      <c r="B274" s="46"/>
      <c r="C274" s="46"/>
      <c r="D274" s="46"/>
      <c r="E274" s="46"/>
      <c r="F274" s="46"/>
      <c r="G274" s="46"/>
      <c r="H274" s="46"/>
      <c r="I274" s="46"/>
      <c r="J274" s="46"/>
      <c r="K274" s="46"/>
      <c r="L274" s="46"/>
      <c r="M274" s="46"/>
      <c r="N274" s="46"/>
      <c r="O274" s="46"/>
      <c r="P274" s="46"/>
      <c r="Q274" s="46"/>
      <c r="R274" s="46"/>
      <c r="S274" s="46"/>
      <c r="T274" s="46"/>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c r="AQ274" s="20"/>
      <c r="AR274" s="20"/>
      <c r="AS274" s="20"/>
    </row>
    <row r="275" spans="1:45" ht="17.100000000000001" customHeight="1" x14ac:dyDescent="0.3">
      <c r="A275" s="20"/>
      <c r="B275" s="46"/>
      <c r="C275" s="46"/>
      <c r="D275" s="46"/>
      <c r="E275" s="46"/>
      <c r="F275" s="46"/>
      <c r="G275" s="46"/>
      <c r="H275" s="46"/>
      <c r="I275" s="46"/>
      <c r="J275" s="46"/>
      <c r="K275" s="46"/>
      <c r="L275" s="46"/>
      <c r="M275" s="46"/>
      <c r="N275" s="46"/>
      <c r="O275" s="46"/>
      <c r="P275" s="46"/>
      <c r="Q275" s="46"/>
      <c r="R275" s="46"/>
      <c r="S275" s="46"/>
      <c r="T275" s="46"/>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c r="AQ275" s="20"/>
      <c r="AR275" s="20"/>
      <c r="AS275" s="20"/>
    </row>
    <row r="276" spans="1:45" ht="17.100000000000001" customHeight="1" x14ac:dyDescent="0.3">
      <c r="A276" s="20"/>
      <c r="B276" s="46"/>
      <c r="C276" s="46"/>
      <c r="D276" s="46"/>
      <c r="E276" s="46"/>
      <c r="F276" s="46"/>
      <c r="G276" s="46"/>
      <c r="H276" s="46"/>
      <c r="I276" s="46"/>
      <c r="J276" s="46"/>
      <c r="K276" s="46"/>
      <c r="L276" s="46"/>
      <c r="M276" s="46"/>
      <c r="N276" s="46"/>
      <c r="O276" s="46"/>
      <c r="P276" s="46"/>
      <c r="Q276" s="46"/>
      <c r="R276" s="46"/>
      <c r="S276" s="46"/>
      <c r="T276" s="46"/>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c r="AQ276" s="20"/>
      <c r="AR276" s="20"/>
      <c r="AS276" s="20"/>
    </row>
    <row r="277" spans="1:45" ht="17.100000000000001" customHeight="1" x14ac:dyDescent="0.3">
      <c r="A277" s="20"/>
      <c r="B277" s="46"/>
      <c r="C277" s="46"/>
      <c r="D277" s="46"/>
      <c r="E277" s="46"/>
      <c r="F277" s="46"/>
      <c r="G277" s="46"/>
      <c r="H277" s="46"/>
      <c r="I277" s="46"/>
      <c r="J277" s="46"/>
      <c r="K277" s="46"/>
      <c r="L277" s="46"/>
      <c r="M277" s="46"/>
      <c r="N277" s="46"/>
      <c r="O277" s="46"/>
      <c r="P277" s="46"/>
      <c r="Q277" s="46"/>
      <c r="R277" s="46"/>
      <c r="S277" s="46"/>
      <c r="T277" s="46"/>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c r="AQ277" s="20"/>
      <c r="AR277" s="20"/>
      <c r="AS277" s="20"/>
    </row>
    <row r="278" spans="1:45" ht="17.100000000000001" customHeight="1" x14ac:dyDescent="0.3">
      <c r="A278" s="20"/>
      <c r="B278" s="46"/>
      <c r="C278" s="46"/>
      <c r="D278" s="46"/>
      <c r="E278" s="46"/>
      <c r="F278" s="46"/>
      <c r="G278" s="46"/>
      <c r="H278" s="46"/>
      <c r="I278" s="46"/>
      <c r="J278" s="46"/>
      <c r="K278" s="46"/>
      <c r="L278" s="46"/>
      <c r="M278" s="46"/>
      <c r="N278" s="46"/>
      <c r="O278" s="46"/>
      <c r="P278" s="46"/>
      <c r="Q278" s="46"/>
      <c r="R278" s="46"/>
      <c r="S278" s="46"/>
      <c r="T278" s="46"/>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c r="AQ278" s="20"/>
      <c r="AR278" s="20"/>
      <c r="AS278" s="20"/>
    </row>
    <row r="279" spans="1:45" ht="17.100000000000001" customHeight="1" x14ac:dyDescent="0.3">
      <c r="A279" s="20"/>
      <c r="B279" s="46"/>
      <c r="C279" s="46"/>
      <c r="D279" s="46"/>
      <c r="E279" s="46"/>
      <c r="F279" s="46"/>
      <c r="G279" s="46"/>
      <c r="H279" s="46"/>
      <c r="I279" s="46"/>
      <c r="J279" s="46"/>
      <c r="K279" s="46"/>
      <c r="L279" s="46"/>
      <c r="M279" s="46"/>
      <c r="N279" s="46"/>
      <c r="O279" s="46"/>
      <c r="P279" s="46"/>
      <c r="Q279" s="46"/>
      <c r="R279" s="46"/>
      <c r="S279" s="46"/>
      <c r="T279" s="46"/>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c r="AQ279" s="20"/>
      <c r="AR279" s="20"/>
      <c r="AS279" s="20"/>
    </row>
    <row r="280" spans="1:45" ht="17.100000000000001" customHeight="1" x14ac:dyDescent="0.3">
      <c r="A280" s="20"/>
      <c r="B280" s="46"/>
      <c r="C280" s="46"/>
      <c r="D280" s="46"/>
      <c r="E280" s="46"/>
      <c r="F280" s="46"/>
      <c r="G280" s="46"/>
      <c r="H280" s="46"/>
      <c r="I280" s="46"/>
      <c r="J280" s="46"/>
      <c r="K280" s="46"/>
      <c r="L280" s="46"/>
      <c r="M280" s="46"/>
      <c r="N280" s="46"/>
      <c r="O280" s="46"/>
      <c r="P280" s="46"/>
      <c r="Q280" s="46"/>
      <c r="R280" s="46"/>
      <c r="S280" s="46"/>
      <c r="T280" s="46"/>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c r="AQ280" s="20"/>
      <c r="AR280" s="20"/>
      <c r="AS280" s="20"/>
    </row>
    <row r="281" spans="1:45" ht="17.100000000000001" customHeight="1" x14ac:dyDescent="0.3">
      <c r="A281" s="20"/>
      <c r="B281" s="46"/>
      <c r="C281" s="46"/>
      <c r="D281" s="46"/>
      <c r="E281" s="46"/>
      <c r="F281" s="46"/>
      <c r="G281" s="46"/>
      <c r="H281" s="46"/>
      <c r="I281" s="46"/>
      <c r="J281" s="46"/>
      <c r="K281" s="46"/>
      <c r="L281" s="46"/>
      <c r="M281" s="46"/>
      <c r="N281" s="46"/>
      <c r="O281" s="46"/>
      <c r="P281" s="46"/>
      <c r="Q281" s="46"/>
      <c r="R281" s="46"/>
      <c r="S281" s="46"/>
      <c r="T281" s="46"/>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c r="AQ281" s="20"/>
      <c r="AR281" s="20"/>
      <c r="AS281" s="20"/>
    </row>
    <row r="282" spans="1:45" ht="17.100000000000001" customHeight="1" x14ac:dyDescent="0.3">
      <c r="A282" s="20"/>
      <c r="B282" s="46"/>
      <c r="C282" s="46"/>
      <c r="D282" s="46"/>
      <c r="E282" s="46"/>
      <c r="F282" s="46"/>
      <c r="G282" s="46"/>
      <c r="H282" s="46"/>
      <c r="I282" s="46"/>
      <c r="J282" s="46"/>
      <c r="K282" s="46"/>
      <c r="L282" s="46"/>
      <c r="M282" s="46"/>
      <c r="N282" s="46"/>
      <c r="O282" s="46"/>
      <c r="P282" s="46"/>
      <c r="Q282" s="46"/>
      <c r="R282" s="46"/>
      <c r="S282" s="46"/>
      <c r="T282" s="46"/>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c r="AQ282" s="20"/>
      <c r="AR282" s="20"/>
      <c r="AS282" s="20"/>
    </row>
    <row r="283" spans="1:45" ht="17.100000000000001" customHeight="1" x14ac:dyDescent="0.3">
      <c r="A283" s="20"/>
      <c r="B283" s="46"/>
      <c r="C283" s="46"/>
      <c r="D283" s="46"/>
      <c r="E283" s="46"/>
      <c r="F283" s="46"/>
      <c r="G283" s="46"/>
      <c r="H283" s="46"/>
      <c r="I283" s="46"/>
      <c r="J283" s="46"/>
      <c r="K283" s="46"/>
      <c r="L283" s="46"/>
      <c r="M283" s="46"/>
      <c r="N283" s="46"/>
      <c r="O283" s="46"/>
      <c r="P283" s="46"/>
      <c r="Q283" s="46"/>
      <c r="R283" s="46"/>
      <c r="S283" s="46"/>
      <c r="T283" s="46"/>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c r="AQ283" s="20"/>
      <c r="AR283" s="20"/>
      <c r="AS283" s="20"/>
    </row>
    <row r="284" spans="1:45" ht="17.100000000000001" customHeight="1" x14ac:dyDescent="0.3">
      <c r="A284" s="20"/>
      <c r="B284" s="46"/>
      <c r="C284" s="46"/>
      <c r="D284" s="46"/>
      <c r="E284" s="46"/>
      <c r="F284" s="46"/>
      <c r="G284" s="46"/>
      <c r="H284" s="46"/>
      <c r="I284" s="46"/>
      <c r="J284" s="46"/>
      <c r="K284" s="46"/>
      <c r="L284" s="46"/>
      <c r="M284" s="46"/>
      <c r="N284" s="46"/>
      <c r="O284" s="46"/>
      <c r="P284" s="46"/>
      <c r="Q284" s="46"/>
      <c r="R284" s="46"/>
      <c r="S284" s="46"/>
      <c r="T284" s="46"/>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c r="AQ284" s="20"/>
      <c r="AR284" s="20"/>
      <c r="AS284" s="20"/>
    </row>
    <row r="285" spans="1:45" ht="17.100000000000001" customHeight="1" x14ac:dyDescent="0.3">
      <c r="A285" s="20"/>
      <c r="B285" s="46"/>
      <c r="C285" s="46"/>
      <c r="D285" s="46"/>
      <c r="E285" s="46"/>
      <c r="F285" s="46"/>
      <c r="G285" s="46"/>
      <c r="H285" s="46"/>
      <c r="I285" s="46"/>
      <c r="J285" s="46"/>
      <c r="K285" s="46"/>
      <c r="L285" s="46"/>
      <c r="M285" s="46"/>
      <c r="N285" s="46"/>
      <c r="O285" s="46"/>
      <c r="P285" s="46"/>
      <c r="Q285" s="46"/>
      <c r="R285" s="46"/>
      <c r="S285" s="46"/>
      <c r="T285" s="46"/>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c r="AQ285" s="20"/>
      <c r="AR285" s="20"/>
      <c r="AS285" s="20"/>
    </row>
    <row r="286" spans="1:45" ht="17.100000000000001" customHeight="1" x14ac:dyDescent="0.3">
      <c r="A286" s="20"/>
      <c r="B286" s="46"/>
      <c r="C286" s="46"/>
      <c r="D286" s="46"/>
      <c r="E286" s="46"/>
      <c r="F286" s="46"/>
      <c r="G286" s="46"/>
      <c r="H286" s="46"/>
      <c r="I286" s="46"/>
      <c r="J286" s="46"/>
      <c r="K286" s="46"/>
      <c r="L286" s="46"/>
      <c r="M286" s="46"/>
      <c r="N286" s="46"/>
      <c r="O286" s="46"/>
      <c r="P286" s="46"/>
      <c r="Q286" s="46"/>
      <c r="R286" s="46"/>
      <c r="S286" s="46"/>
      <c r="T286" s="46"/>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c r="AQ286" s="20"/>
      <c r="AR286" s="20"/>
      <c r="AS286" s="20"/>
    </row>
    <row r="287" spans="1:45" ht="17.100000000000001" customHeight="1" x14ac:dyDescent="0.3">
      <c r="A287" s="20"/>
      <c r="B287" s="46"/>
      <c r="C287" s="46"/>
      <c r="D287" s="46"/>
      <c r="E287" s="46"/>
      <c r="F287" s="46"/>
      <c r="G287" s="46"/>
      <c r="H287" s="46"/>
      <c r="I287" s="46"/>
      <c r="J287" s="46"/>
      <c r="K287" s="46"/>
      <c r="L287" s="46"/>
      <c r="M287" s="46"/>
      <c r="N287" s="46"/>
      <c r="O287" s="46"/>
      <c r="P287" s="46"/>
      <c r="Q287" s="46"/>
      <c r="R287" s="46"/>
      <c r="S287" s="46"/>
      <c r="T287" s="46"/>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c r="AQ287" s="20"/>
      <c r="AR287" s="20"/>
      <c r="AS287" s="20"/>
    </row>
    <row r="288" spans="1:45" ht="17.100000000000001" customHeight="1" x14ac:dyDescent="0.3">
      <c r="A288" s="20"/>
      <c r="B288" s="46"/>
      <c r="C288" s="46"/>
      <c r="D288" s="46"/>
      <c r="E288" s="46"/>
      <c r="F288" s="46"/>
      <c r="G288" s="46"/>
      <c r="H288" s="46"/>
      <c r="I288" s="46"/>
      <c r="J288" s="46"/>
      <c r="K288" s="46"/>
      <c r="L288" s="46"/>
      <c r="M288" s="46"/>
      <c r="N288" s="46"/>
      <c r="O288" s="46"/>
      <c r="P288" s="46"/>
      <c r="Q288" s="46"/>
      <c r="R288" s="46"/>
      <c r="S288" s="46"/>
      <c r="T288" s="46"/>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c r="AQ288" s="20"/>
      <c r="AR288" s="20"/>
      <c r="AS288" s="20"/>
    </row>
    <row r="289" spans="1:45" ht="17.100000000000001" customHeight="1" x14ac:dyDescent="0.3">
      <c r="A289" s="20"/>
      <c r="B289" s="46"/>
      <c r="C289" s="46"/>
      <c r="D289" s="46"/>
      <c r="E289" s="46"/>
      <c r="F289" s="46"/>
      <c r="G289" s="46"/>
      <c r="H289" s="46"/>
      <c r="I289" s="46"/>
      <c r="J289" s="46"/>
      <c r="K289" s="46"/>
      <c r="L289" s="46"/>
      <c r="M289" s="46"/>
      <c r="N289" s="46"/>
      <c r="O289" s="46"/>
      <c r="P289" s="46"/>
      <c r="Q289" s="46"/>
      <c r="R289" s="46"/>
      <c r="S289" s="46"/>
      <c r="T289" s="46"/>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c r="AQ289" s="20"/>
      <c r="AR289" s="20"/>
      <c r="AS289" s="20"/>
    </row>
    <row r="290" spans="1:45" ht="17.100000000000001" customHeight="1" x14ac:dyDescent="0.3">
      <c r="A290" s="20"/>
      <c r="B290" s="46"/>
      <c r="C290" s="46"/>
      <c r="D290" s="46"/>
      <c r="E290" s="46"/>
      <c r="F290" s="46"/>
      <c r="G290" s="46"/>
      <c r="H290" s="46"/>
      <c r="I290" s="46"/>
      <c r="J290" s="46"/>
      <c r="K290" s="46"/>
      <c r="L290" s="46"/>
      <c r="M290" s="46"/>
      <c r="N290" s="46"/>
      <c r="O290" s="46"/>
      <c r="P290" s="46"/>
      <c r="Q290" s="46"/>
      <c r="R290" s="46"/>
      <c r="S290" s="46"/>
      <c r="T290" s="46"/>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c r="AQ290" s="20"/>
      <c r="AR290" s="20"/>
      <c r="AS290" s="20"/>
    </row>
    <row r="291" spans="1:45" ht="17.100000000000001" customHeight="1" x14ac:dyDescent="0.3">
      <c r="A291" s="20"/>
      <c r="B291" s="46"/>
      <c r="C291" s="46"/>
      <c r="D291" s="46"/>
      <c r="E291" s="46"/>
      <c r="F291" s="46"/>
      <c r="G291" s="46"/>
      <c r="H291" s="46"/>
      <c r="I291" s="46"/>
      <c r="J291" s="46"/>
      <c r="K291" s="46"/>
      <c r="L291" s="46"/>
      <c r="M291" s="46"/>
      <c r="N291" s="46"/>
      <c r="O291" s="46"/>
      <c r="P291" s="46"/>
      <c r="Q291" s="46"/>
      <c r="R291" s="46"/>
      <c r="S291" s="46"/>
      <c r="T291" s="46"/>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c r="AQ291" s="20"/>
      <c r="AR291" s="20"/>
      <c r="AS291" s="20"/>
    </row>
    <row r="292" spans="1:45" ht="17.100000000000001" customHeight="1" x14ac:dyDescent="0.3">
      <c r="A292" s="20"/>
      <c r="B292" s="46"/>
      <c r="C292" s="46"/>
      <c r="D292" s="46"/>
      <c r="E292" s="46"/>
      <c r="F292" s="46"/>
      <c r="G292" s="46"/>
      <c r="H292" s="46"/>
      <c r="I292" s="46"/>
      <c r="J292" s="46"/>
      <c r="K292" s="46"/>
      <c r="L292" s="46"/>
      <c r="M292" s="46"/>
      <c r="N292" s="46"/>
      <c r="O292" s="46"/>
      <c r="P292" s="46"/>
      <c r="Q292" s="46"/>
      <c r="R292" s="46"/>
      <c r="S292" s="46"/>
      <c r="T292" s="46"/>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c r="AQ292" s="20"/>
      <c r="AR292" s="20"/>
      <c r="AS292" s="20"/>
    </row>
    <row r="293" spans="1:45" ht="17.100000000000001" customHeight="1" x14ac:dyDescent="0.3">
      <c r="A293" s="20"/>
      <c r="B293" s="46"/>
      <c r="C293" s="46"/>
      <c r="D293" s="46"/>
      <c r="E293" s="46"/>
      <c r="F293" s="46"/>
      <c r="G293" s="46"/>
      <c r="H293" s="46"/>
      <c r="I293" s="46"/>
      <c r="J293" s="46"/>
      <c r="K293" s="46"/>
      <c r="L293" s="46"/>
      <c r="M293" s="46"/>
      <c r="N293" s="46"/>
      <c r="O293" s="46"/>
      <c r="P293" s="46"/>
      <c r="Q293" s="46"/>
      <c r="R293" s="46"/>
      <c r="S293" s="46"/>
      <c r="T293" s="46"/>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c r="AQ293" s="20"/>
      <c r="AR293" s="20"/>
      <c r="AS293" s="20"/>
    </row>
    <row r="294" spans="1:45" ht="17.100000000000001" customHeight="1" x14ac:dyDescent="0.3">
      <c r="A294" s="20"/>
      <c r="B294" s="46"/>
      <c r="C294" s="46"/>
      <c r="D294" s="46"/>
      <c r="E294" s="46"/>
      <c r="F294" s="46"/>
      <c r="G294" s="46"/>
      <c r="H294" s="46"/>
      <c r="I294" s="46"/>
      <c r="J294" s="46"/>
      <c r="K294" s="46"/>
      <c r="L294" s="46"/>
      <c r="M294" s="46"/>
      <c r="N294" s="46"/>
      <c r="O294" s="46"/>
      <c r="P294" s="46"/>
      <c r="Q294" s="46"/>
      <c r="R294" s="46"/>
      <c r="S294" s="46"/>
      <c r="T294" s="46"/>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c r="AQ294" s="20"/>
      <c r="AR294" s="20"/>
      <c r="AS294" s="20"/>
    </row>
    <row r="295" spans="1:45" ht="17.100000000000001" customHeight="1" x14ac:dyDescent="0.3">
      <c r="A295" s="20"/>
      <c r="B295" s="46"/>
      <c r="C295" s="46"/>
      <c r="D295" s="46"/>
      <c r="E295" s="46"/>
      <c r="F295" s="46"/>
      <c r="G295" s="46"/>
      <c r="H295" s="46"/>
      <c r="I295" s="46"/>
      <c r="J295" s="46"/>
      <c r="K295" s="46"/>
      <c r="L295" s="46"/>
      <c r="M295" s="46"/>
      <c r="N295" s="46"/>
      <c r="O295" s="46"/>
      <c r="P295" s="46"/>
      <c r="Q295" s="46"/>
      <c r="R295" s="46"/>
      <c r="S295" s="46"/>
      <c r="T295" s="46"/>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c r="AQ295" s="20"/>
      <c r="AR295" s="20"/>
      <c r="AS295" s="20"/>
    </row>
    <row r="296" spans="1:45" ht="17.100000000000001" customHeight="1" x14ac:dyDescent="0.3">
      <c r="A296" s="20"/>
      <c r="B296" s="46"/>
      <c r="C296" s="46"/>
      <c r="D296" s="46"/>
      <c r="E296" s="46"/>
      <c r="F296" s="46"/>
      <c r="G296" s="46"/>
      <c r="H296" s="46"/>
      <c r="I296" s="46"/>
      <c r="J296" s="46"/>
      <c r="K296" s="46"/>
      <c r="L296" s="46"/>
      <c r="M296" s="46"/>
      <c r="N296" s="46"/>
      <c r="O296" s="46"/>
      <c r="P296" s="46"/>
      <c r="Q296" s="46"/>
      <c r="R296" s="46"/>
      <c r="S296" s="46"/>
      <c r="T296" s="46"/>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c r="AQ296" s="20"/>
      <c r="AR296" s="20"/>
      <c r="AS296" s="20"/>
    </row>
    <row r="297" spans="1:45" ht="17.100000000000001" customHeight="1" x14ac:dyDescent="0.3">
      <c r="A297" s="20"/>
      <c r="B297" s="46"/>
      <c r="C297" s="46"/>
      <c r="D297" s="46"/>
      <c r="E297" s="46"/>
      <c r="F297" s="46"/>
      <c r="G297" s="46"/>
      <c r="H297" s="46"/>
      <c r="I297" s="46"/>
      <c r="J297" s="46"/>
      <c r="K297" s="46"/>
      <c r="L297" s="46"/>
      <c r="M297" s="46"/>
      <c r="N297" s="46"/>
      <c r="O297" s="46"/>
      <c r="P297" s="46"/>
      <c r="Q297" s="46"/>
      <c r="R297" s="46"/>
      <c r="S297" s="46"/>
      <c r="T297" s="46"/>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c r="AQ297" s="20"/>
      <c r="AR297" s="20"/>
      <c r="AS297" s="20"/>
    </row>
    <row r="298" spans="1:45" ht="17.100000000000001" customHeight="1" x14ac:dyDescent="0.3">
      <c r="A298" s="20"/>
      <c r="B298" s="46"/>
      <c r="C298" s="46"/>
      <c r="D298" s="46"/>
      <c r="E298" s="46"/>
      <c r="F298" s="46"/>
      <c r="G298" s="46"/>
      <c r="H298" s="46"/>
      <c r="I298" s="46"/>
      <c r="J298" s="46"/>
      <c r="K298" s="46"/>
      <c r="L298" s="46"/>
      <c r="M298" s="46"/>
      <c r="N298" s="46"/>
      <c r="O298" s="46"/>
      <c r="P298" s="46"/>
      <c r="Q298" s="46"/>
      <c r="R298" s="46"/>
      <c r="S298" s="46"/>
      <c r="T298" s="46"/>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c r="AQ298" s="20"/>
      <c r="AR298" s="20"/>
      <c r="AS298" s="20"/>
    </row>
    <row r="299" spans="1:45" ht="17.100000000000001" customHeight="1" x14ac:dyDescent="0.3">
      <c r="A299" s="20"/>
      <c r="B299" s="46"/>
      <c r="C299" s="46"/>
      <c r="D299" s="46"/>
      <c r="E299" s="46"/>
      <c r="F299" s="46"/>
      <c r="G299" s="46"/>
      <c r="H299" s="46"/>
      <c r="I299" s="46"/>
      <c r="J299" s="46"/>
      <c r="K299" s="46"/>
      <c r="L299" s="46"/>
      <c r="M299" s="46"/>
      <c r="N299" s="46"/>
      <c r="O299" s="46"/>
      <c r="P299" s="46"/>
      <c r="Q299" s="46"/>
      <c r="R299" s="46"/>
      <c r="S299" s="46"/>
      <c r="T299" s="46"/>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c r="AQ299" s="20"/>
      <c r="AR299" s="20"/>
      <c r="AS299" s="20"/>
    </row>
    <row r="300" spans="1:45" ht="17.100000000000001" customHeight="1" x14ac:dyDescent="0.3">
      <c r="A300" s="20"/>
      <c r="B300" s="46"/>
      <c r="C300" s="46"/>
      <c r="D300" s="46"/>
      <c r="E300" s="46"/>
      <c r="F300" s="46"/>
      <c r="G300" s="46"/>
      <c r="H300" s="46"/>
      <c r="I300" s="46"/>
      <c r="J300" s="46"/>
      <c r="K300" s="46"/>
      <c r="L300" s="46"/>
      <c r="M300" s="46"/>
      <c r="N300" s="46"/>
      <c r="O300" s="46"/>
      <c r="P300" s="46"/>
      <c r="Q300" s="46"/>
      <c r="R300" s="46"/>
      <c r="S300" s="46"/>
      <c r="T300" s="46"/>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c r="AQ300" s="20"/>
      <c r="AR300" s="20"/>
      <c r="AS300" s="20"/>
    </row>
    <row r="301" spans="1:45" ht="15" customHeight="1" x14ac:dyDescent="0.3">
      <c r="A301" s="20"/>
      <c r="B301" s="46"/>
      <c r="C301" s="46"/>
      <c r="D301" s="46"/>
      <c r="E301" s="46"/>
      <c r="F301" s="46"/>
      <c r="G301" s="46"/>
      <c r="H301" s="46"/>
      <c r="I301" s="46"/>
      <c r="J301" s="46"/>
      <c r="K301" s="46"/>
      <c r="L301" s="46"/>
      <c r="M301" s="46"/>
      <c r="N301" s="46"/>
      <c r="O301" s="46"/>
      <c r="P301" s="46"/>
      <c r="Q301" s="46"/>
      <c r="R301" s="46"/>
      <c r="S301" s="46"/>
      <c r="T301" s="46"/>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c r="AQ301" s="20"/>
      <c r="AR301" s="20"/>
      <c r="AS301" s="20"/>
    </row>
    <row r="302" spans="1:45" ht="15" customHeight="1" x14ac:dyDescent="0.3">
      <c r="A302" s="20"/>
      <c r="B302" s="46"/>
      <c r="C302" s="46"/>
      <c r="D302" s="46"/>
      <c r="E302" s="46"/>
      <c r="F302" s="46"/>
      <c r="G302" s="46"/>
      <c r="H302" s="46"/>
      <c r="I302" s="46"/>
      <c r="J302" s="46"/>
      <c r="K302" s="46"/>
      <c r="L302" s="46"/>
      <c r="M302" s="46"/>
      <c r="N302" s="46"/>
      <c r="O302" s="46"/>
      <c r="P302" s="46"/>
      <c r="Q302" s="46"/>
      <c r="R302" s="46"/>
      <c r="S302" s="46"/>
      <c r="T302" s="46"/>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c r="AQ302" s="20"/>
      <c r="AR302" s="20"/>
      <c r="AS302" s="20"/>
    </row>
    <row r="303" spans="1:45" ht="15" customHeight="1" x14ac:dyDescent="0.3">
      <c r="A303" s="20"/>
      <c r="B303" s="46"/>
      <c r="C303" s="46"/>
      <c r="D303" s="46"/>
      <c r="E303" s="46"/>
      <c r="F303" s="46"/>
      <c r="G303" s="46"/>
      <c r="H303" s="46"/>
      <c r="I303" s="46"/>
      <c r="J303" s="46"/>
      <c r="K303" s="46"/>
      <c r="L303" s="46"/>
      <c r="M303" s="46"/>
      <c r="N303" s="46"/>
      <c r="O303" s="46"/>
      <c r="P303" s="46"/>
      <c r="Q303" s="46"/>
      <c r="R303" s="46"/>
      <c r="S303" s="46"/>
      <c r="T303" s="46"/>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c r="AQ303" s="20"/>
      <c r="AR303" s="20"/>
      <c r="AS303" s="20"/>
    </row>
    <row r="304" spans="1:45" ht="15" customHeight="1" x14ac:dyDescent="0.3">
      <c r="A304" s="20"/>
      <c r="B304" s="46"/>
      <c r="C304" s="46"/>
      <c r="D304" s="46"/>
      <c r="E304" s="46"/>
      <c r="F304" s="46"/>
      <c r="G304" s="46"/>
      <c r="H304" s="46"/>
      <c r="I304" s="46"/>
      <c r="J304" s="46"/>
      <c r="K304" s="46"/>
      <c r="L304" s="46"/>
      <c r="M304" s="46"/>
      <c r="N304" s="46"/>
      <c r="O304" s="46"/>
      <c r="P304" s="46"/>
      <c r="Q304" s="46"/>
      <c r="R304" s="46"/>
      <c r="S304" s="46"/>
      <c r="T304" s="46"/>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c r="AQ304" s="20"/>
      <c r="AR304" s="20"/>
      <c r="AS304" s="20"/>
    </row>
    <row r="305" spans="1:45" ht="15" customHeight="1" x14ac:dyDescent="0.3">
      <c r="A305" s="20"/>
      <c r="B305" s="46"/>
      <c r="C305" s="46"/>
      <c r="D305" s="46"/>
      <c r="E305" s="46"/>
      <c r="F305" s="46"/>
      <c r="G305" s="46"/>
      <c r="H305" s="46"/>
      <c r="I305" s="46"/>
      <c r="J305" s="46"/>
      <c r="K305" s="46"/>
      <c r="L305" s="46"/>
      <c r="M305" s="46"/>
      <c r="N305" s="46"/>
      <c r="O305" s="46"/>
      <c r="P305" s="46"/>
      <c r="Q305" s="46"/>
      <c r="R305" s="46"/>
      <c r="S305" s="46"/>
      <c r="T305" s="46"/>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c r="AQ305" s="20"/>
      <c r="AR305" s="20"/>
      <c r="AS305" s="20"/>
    </row>
    <row r="306" spans="1:45" ht="15" customHeight="1" x14ac:dyDescent="0.3">
      <c r="A306" s="20"/>
      <c r="B306" s="46"/>
      <c r="C306" s="46"/>
      <c r="D306" s="46"/>
      <c r="E306" s="46"/>
      <c r="F306" s="46"/>
      <c r="G306" s="46"/>
      <c r="H306" s="46"/>
      <c r="I306" s="46"/>
      <c r="J306" s="46"/>
      <c r="K306" s="46"/>
      <c r="L306" s="46"/>
      <c r="M306" s="46"/>
      <c r="N306" s="46"/>
      <c r="O306" s="46"/>
      <c r="P306" s="46"/>
      <c r="Q306" s="46"/>
      <c r="R306" s="46"/>
      <c r="S306" s="46"/>
      <c r="T306" s="46"/>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c r="AQ306" s="20"/>
      <c r="AR306" s="20"/>
      <c r="AS306" s="20"/>
    </row>
    <row r="307" spans="1:45" ht="15" customHeight="1" x14ac:dyDescent="0.3">
      <c r="A307" s="20"/>
      <c r="B307" s="46"/>
      <c r="C307" s="46"/>
      <c r="D307" s="46"/>
      <c r="E307" s="46"/>
      <c r="F307" s="46"/>
      <c r="G307" s="46"/>
      <c r="H307" s="46"/>
      <c r="I307" s="46"/>
      <c r="J307" s="46"/>
      <c r="K307" s="46"/>
      <c r="L307" s="46"/>
      <c r="M307" s="46"/>
      <c r="N307" s="46"/>
      <c r="O307" s="46"/>
      <c r="P307" s="46"/>
      <c r="Q307" s="46"/>
      <c r="R307" s="46"/>
      <c r="S307" s="46"/>
      <c r="T307" s="46"/>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c r="AQ307" s="20"/>
      <c r="AR307" s="20"/>
      <c r="AS307" s="20"/>
    </row>
    <row r="308" spans="1:45" ht="15" customHeight="1" x14ac:dyDescent="0.3">
      <c r="A308" s="20"/>
      <c r="B308" s="46"/>
      <c r="C308" s="46"/>
      <c r="D308" s="46"/>
      <c r="E308" s="46"/>
      <c r="F308" s="46"/>
      <c r="G308" s="46"/>
      <c r="H308" s="46"/>
      <c r="I308" s="46"/>
      <c r="J308" s="46"/>
      <c r="K308" s="46"/>
      <c r="L308" s="46"/>
      <c r="M308" s="46"/>
      <c r="N308" s="46"/>
      <c r="O308" s="46"/>
      <c r="P308" s="46"/>
      <c r="Q308" s="46"/>
      <c r="R308" s="46"/>
      <c r="S308" s="46"/>
      <c r="T308" s="46"/>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c r="AQ308" s="20"/>
      <c r="AR308" s="20"/>
      <c r="AS308" s="20"/>
    </row>
    <row r="309" spans="1:45" ht="15" customHeight="1" x14ac:dyDescent="0.3">
      <c r="A309" s="20"/>
      <c r="B309" s="46"/>
      <c r="C309" s="46"/>
      <c r="D309" s="46"/>
      <c r="E309" s="46"/>
      <c r="F309" s="46"/>
      <c r="G309" s="46"/>
      <c r="H309" s="46"/>
      <c r="I309" s="46"/>
      <c r="J309" s="46"/>
      <c r="K309" s="46"/>
      <c r="L309" s="46"/>
      <c r="M309" s="46"/>
      <c r="N309" s="46"/>
      <c r="O309" s="46"/>
      <c r="P309" s="46"/>
      <c r="Q309" s="46"/>
      <c r="R309" s="46"/>
      <c r="S309" s="46"/>
      <c r="T309" s="46"/>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c r="AQ309" s="20"/>
      <c r="AR309" s="20"/>
      <c r="AS309" s="20"/>
    </row>
    <row r="310" spans="1:45" ht="15" customHeight="1" x14ac:dyDescent="0.3">
      <c r="A310" s="20"/>
      <c r="B310" s="46"/>
      <c r="C310" s="46"/>
      <c r="D310" s="46"/>
      <c r="E310" s="46"/>
      <c r="F310" s="46"/>
      <c r="G310" s="46"/>
      <c r="H310" s="46"/>
      <c r="I310" s="46"/>
      <c r="J310" s="46"/>
      <c r="K310" s="46"/>
      <c r="L310" s="46"/>
      <c r="M310" s="46"/>
      <c r="N310" s="46"/>
      <c r="O310" s="46"/>
      <c r="P310" s="46"/>
      <c r="Q310" s="46"/>
      <c r="R310" s="46"/>
      <c r="S310" s="46"/>
      <c r="T310" s="46"/>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c r="AQ310" s="20"/>
      <c r="AR310" s="20"/>
      <c r="AS310" s="20"/>
    </row>
    <row r="311" spans="1:45" ht="15" customHeight="1" x14ac:dyDescent="0.3">
      <c r="A311" s="20"/>
      <c r="B311" s="46"/>
      <c r="C311" s="46"/>
      <c r="D311" s="46"/>
      <c r="E311" s="46"/>
      <c r="F311" s="46"/>
      <c r="G311" s="46"/>
      <c r="H311" s="46"/>
      <c r="I311" s="46"/>
      <c r="J311" s="46"/>
      <c r="K311" s="46"/>
      <c r="L311" s="46"/>
      <c r="M311" s="46"/>
      <c r="N311" s="46"/>
      <c r="O311" s="46"/>
      <c r="P311" s="46"/>
      <c r="Q311" s="46"/>
      <c r="R311" s="46"/>
      <c r="S311" s="46"/>
      <c r="T311" s="46"/>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c r="AQ311" s="20"/>
      <c r="AR311" s="20"/>
      <c r="AS311" s="20"/>
    </row>
    <row r="312" spans="1:45" ht="15" customHeight="1" x14ac:dyDescent="0.3">
      <c r="A312" s="20"/>
      <c r="B312" s="46"/>
      <c r="C312" s="46"/>
      <c r="D312" s="46"/>
      <c r="E312" s="46"/>
      <c r="F312" s="46"/>
      <c r="G312" s="46"/>
      <c r="H312" s="46"/>
      <c r="I312" s="46"/>
      <c r="J312" s="46"/>
      <c r="K312" s="46"/>
      <c r="L312" s="46"/>
      <c r="M312" s="46"/>
      <c r="N312" s="46"/>
      <c r="O312" s="46"/>
      <c r="P312" s="46"/>
      <c r="Q312" s="46"/>
      <c r="R312" s="46"/>
      <c r="S312" s="46"/>
      <c r="T312" s="46"/>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c r="AQ312" s="20"/>
      <c r="AR312" s="20"/>
      <c r="AS312" s="20"/>
    </row>
    <row r="313" spans="1:45" ht="15" customHeight="1" x14ac:dyDescent="0.3">
      <c r="A313" s="20"/>
      <c r="B313" s="20"/>
      <c r="C313" s="20"/>
      <c r="D313" s="20"/>
      <c r="E313" s="20"/>
      <c r="F313" s="20"/>
      <c r="G313" s="20"/>
      <c r="H313" s="20"/>
      <c r="I313" s="20"/>
      <c r="J313" s="20"/>
      <c r="K313" s="20"/>
      <c r="L313" s="20"/>
      <c r="M313" s="20"/>
      <c r="N313" s="20"/>
      <c r="O313" s="20"/>
      <c r="P313" s="46"/>
      <c r="Q313" s="46"/>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c r="AQ313" s="20"/>
      <c r="AR313" s="20"/>
      <c r="AS313" s="20"/>
    </row>
    <row r="314" spans="1:45" ht="15" customHeight="1" x14ac:dyDescent="0.3">
      <c r="A314" s="20"/>
      <c r="B314" s="20"/>
      <c r="C314" s="20"/>
      <c r="D314" s="20"/>
      <c r="E314" s="20"/>
      <c r="F314" s="20"/>
      <c r="G314" s="20"/>
      <c r="H314" s="20"/>
      <c r="I314" s="20"/>
      <c r="J314" s="20"/>
      <c r="K314" s="20"/>
      <c r="L314" s="20"/>
      <c r="M314" s="20"/>
      <c r="N314" s="20"/>
      <c r="O314" s="20"/>
      <c r="P314" s="46"/>
      <c r="Q314" s="46"/>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c r="AQ314" s="20"/>
      <c r="AR314" s="20"/>
      <c r="AS314" s="20"/>
    </row>
    <row r="315" spans="1:45" ht="15" customHeight="1" x14ac:dyDescent="0.3">
      <c r="A315" s="20"/>
      <c r="B315" s="20"/>
      <c r="C315" s="20"/>
      <c r="D315" s="20"/>
      <c r="E315" s="20"/>
      <c r="F315" s="20"/>
      <c r="G315" s="20"/>
      <c r="H315" s="20"/>
      <c r="I315" s="20"/>
      <c r="J315" s="20"/>
      <c r="K315" s="20"/>
      <c r="L315" s="20"/>
      <c r="M315" s="20"/>
      <c r="N315" s="20"/>
      <c r="O315" s="20"/>
      <c r="P315" s="46"/>
      <c r="Q315" s="46"/>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c r="AQ315" s="20"/>
      <c r="AR315" s="20"/>
      <c r="AS315" s="20"/>
    </row>
    <row r="316" spans="1:45" ht="15" customHeight="1" x14ac:dyDescent="0.3">
      <c r="A316" s="20"/>
      <c r="B316" s="20"/>
      <c r="C316" s="20"/>
      <c r="D316" s="20"/>
      <c r="E316" s="20"/>
      <c r="F316" s="20"/>
      <c r="G316" s="20"/>
      <c r="H316" s="20"/>
      <c r="I316" s="20"/>
      <c r="J316" s="20"/>
      <c r="K316" s="20"/>
      <c r="L316" s="20"/>
      <c r="M316" s="20"/>
      <c r="N316" s="20"/>
      <c r="O316" s="20"/>
      <c r="P316" s="46"/>
      <c r="Q316" s="46"/>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c r="AQ316" s="20"/>
      <c r="AR316" s="20"/>
      <c r="AS316" s="20"/>
    </row>
    <row r="317" spans="1:45" ht="15" customHeight="1" x14ac:dyDescent="0.3">
      <c r="A317" s="20"/>
      <c r="B317" s="20"/>
      <c r="C317" s="20"/>
      <c r="D317" s="20"/>
      <c r="E317" s="20"/>
      <c r="F317" s="20"/>
      <c r="G317" s="20"/>
      <c r="H317" s="20"/>
      <c r="I317" s="20"/>
      <c r="J317" s="20"/>
      <c r="K317" s="20"/>
      <c r="L317" s="20"/>
      <c r="M317" s="20"/>
      <c r="N317" s="20"/>
      <c r="O317" s="20"/>
      <c r="P317" s="46"/>
      <c r="Q317" s="46"/>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c r="AQ317" s="20"/>
      <c r="AR317" s="20"/>
      <c r="AS317" s="20"/>
    </row>
    <row r="318" spans="1:45" ht="15" customHeight="1" x14ac:dyDescent="0.3">
      <c r="A318" s="20"/>
      <c r="B318" s="20"/>
      <c r="C318" s="20"/>
      <c r="D318" s="20"/>
      <c r="E318" s="20"/>
      <c r="F318" s="20"/>
      <c r="G318" s="20"/>
      <c r="H318" s="20"/>
      <c r="I318" s="20"/>
      <c r="J318" s="20"/>
      <c r="K318" s="20"/>
      <c r="L318" s="20"/>
      <c r="M318" s="20"/>
      <c r="N318" s="20"/>
      <c r="O318" s="20"/>
      <c r="P318" s="46"/>
      <c r="Q318" s="46"/>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c r="AQ318" s="20"/>
      <c r="AR318" s="20"/>
      <c r="AS318" s="20"/>
    </row>
    <row r="319" spans="1:45" ht="15" customHeight="1" x14ac:dyDescent="0.3">
      <c r="A319" s="20"/>
      <c r="B319" s="20"/>
      <c r="C319" s="20"/>
      <c r="D319" s="20"/>
      <c r="E319" s="20"/>
      <c r="F319" s="20"/>
      <c r="G319" s="20"/>
      <c r="H319" s="20"/>
      <c r="I319" s="20"/>
      <c r="J319" s="20"/>
      <c r="K319" s="20"/>
      <c r="L319" s="20"/>
      <c r="M319" s="20"/>
      <c r="N319" s="20"/>
      <c r="O319" s="20"/>
      <c r="P319" s="46"/>
      <c r="Q319" s="46"/>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c r="AQ319" s="20"/>
      <c r="AR319" s="20"/>
      <c r="AS319" s="20"/>
    </row>
    <row r="320" spans="1:45" ht="15" customHeight="1" x14ac:dyDescent="0.3">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c r="AQ320" s="20"/>
      <c r="AR320" s="20"/>
      <c r="AS320" s="20"/>
    </row>
    <row r="321" spans="1:45" ht="15" customHeight="1" x14ac:dyDescent="0.3">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c r="AQ321" s="20"/>
      <c r="AR321" s="20"/>
      <c r="AS321" s="20"/>
    </row>
    <row r="322" spans="1:45" ht="15" customHeight="1" x14ac:dyDescent="0.3">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c r="AQ322" s="20"/>
      <c r="AR322" s="20"/>
      <c r="AS322" s="20"/>
    </row>
    <row r="323" spans="1:45" ht="15" customHeight="1"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c r="AQ323" s="20"/>
      <c r="AR323" s="20"/>
      <c r="AS323" s="20"/>
    </row>
    <row r="324" spans="1:45" ht="15" customHeight="1"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c r="AQ324" s="20"/>
      <c r="AR324" s="20"/>
      <c r="AS324" s="20"/>
    </row>
    <row r="325" spans="1:45" ht="15" customHeight="1"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c r="AQ325" s="20"/>
      <c r="AR325" s="20"/>
      <c r="AS325" s="20"/>
    </row>
    <row r="326" spans="1:45" ht="15" customHeight="1"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c r="AQ326" s="20"/>
      <c r="AR326" s="20"/>
      <c r="AS326" s="20"/>
    </row>
    <row r="327" spans="1:45" ht="15" customHeight="1"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c r="AQ327" s="20"/>
      <c r="AR327" s="20"/>
      <c r="AS327" s="20"/>
    </row>
    <row r="328" spans="1:45" ht="15" customHeight="1"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c r="AQ328" s="20"/>
      <c r="AR328" s="20"/>
      <c r="AS328" s="20"/>
    </row>
    <row r="329" spans="1:45" ht="15" customHeight="1"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c r="AQ329" s="20"/>
      <c r="AR329" s="20"/>
      <c r="AS329" s="20"/>
    </row>
    <row r="330" spans="1:45" ht="15" customHeight="1"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c r="AQ330" s="20"/>
      <c r="AR330" s="20"/>
      <c r="AS330" s="20"/>
    </row>
    <row r="331" spans="1:45" ht="15" customHeight="1" x14ac:dyDescent="0.3">
      <c r="A331" s="20"/>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20"/>
      <c r="AB331" s="20"/>
      <c r="AC331" s="20"/>
      <c r="AD331" s="20"/>
      <c r="AE331" s="20"/>
      <c r="AF331" s="20"/>
      <c r="AG331" s="20"/>
      <c r="AH331" s="20"/>
      <c r="AI331" s="20"/>
      <c r="AJ331" s="20"/>
      <c r="AK331" s="20"/>
      <c r="AL331" s="20"/>
      <c r="AM331" s="20"/>
      <c r="AN331" s="20"/>
      <c r="AO331" s="20"/>
      <c r="AP331" s="20"/>
      <c r="AQ331" s="20"/>
      <c r="AR331" s="20"/>
      <c r="AS331" s="20"/>
    </row>
    <row r="332" spans="1:45" ht="15" customHeight="1" x14ac:dyDescent="0.3">
      <c r="A332" s="20"/>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20"/>
      <c r="AB332" s="20"/>
      <c r="AC332" s="20"/>
      <c r="AD332" s="20"/>
      <c r="AE332" s="20"/>
      <c r="AF332" s="20"/>
      <c r="AG332" s="20"/>
      <c r="AH332" s="20"/>
      <c r="AI332" s="20"/>
      <c r="AJ332" s="20"/>
      <c r="AK332" s="20"/>
      <c r="AL332" s="20"/>
      <c r="AM332" s="20"/>
      <c r="AN332" s="20"/>
      <c r="AO332" s="20"/>
      <c r="AP332" s="20"/>
      <c r="AQ332" s="20"/>
      <c r="AR332" s="20"/>
      <c r="AS332" s="20"/>
    </row>
    <row r="333" spans="1:45" ht="15" customHeight="1" x14ac:dyDescent="0.3">
      <c r="A333" s="20"/>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20"/>
      <c r="AB333" s="20"/>
      <c r="AC333" s="20"/>
      <c r="AD333" s="20"/>
      <c r="AE333" s="20"/>
      <c r="AF333" s="20"/>
      <c r="AG333" s="20"/>
      <c r="AH333" s="20"/>
      <c r="AI333" s="20"/>
      <c r="AJ333" s="20"/>
      <c r="AK333" s="20"/>
      <c r="AL333" s="20"/>
      <c r="AM333" s="20"/>
      <c r="AN333" s="20"/>
      <c r="AO333" s="20"/>
      <c r="AP333" s="20"/>
      <c r="AQ333" s="20"/>
      <c r="AR333" s="20"/>
      <c r="AS333" s="20"/>
    </row>
    <row r="334" spans="1:45" ht="15" customHeight="1" x14ac:dyDescent="0.3">
      <c r="A334" s="20"/>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c r="AJ334" s="20"/>
      <c r="AK334" s="20"/>
      <c r="AL334" s="20"/>
      <c r="AM334" s="20"/>
      <c r="AN334" s="20"/>
      <c r="AO334" s="20"/>
      <c r="AP334" s="20"/>
      <c r="AQ334" s="20"/>
      <c r="AR334" s="20"/>
      <c r="AS334" s="20"/>
    </row>
    <row r="335" spans="1:45" ht="15" customHeight="1" x14ac:dyDescent="0.3">
      <c r="A335" s="20"/>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20"/>
      <c r="AB335" s="20"/>
      <c r="AC335" s="20"/>
      <c r="AD335" s="20"/>
      <c r="AE335" s="20"/>
      <c r="AF335" s="20"/>
      <c r="AG335" s="20"/>
      <c r="AH335" s="20"/>
      <c r="AI335" s="20"/>
      <c r="AJ335" s="20"/>
      <c r="AK335" s="20"/>
      <c r="AL335" s="20"/>
      <c r="AM335" s="20"/>
      <c r="AN335" s="20"/>
      <c r="AO335" s="20"/>
      <c r="AP335" s="20"/>
      <c r="AQ335" s="20"/>
      <c r="AR335" s="20"/>
      <c r="AS335" s="20"/>
    </row>
    <row r="336" spans="1:45" ht="15" customHeight="1" x14ac:dyDescent="0.3">
      <c r="A336" s="20"/>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20"/>
      <c r="AB336" s="20"/>
      <c r="AC336" s="20"/>
      <c r="AD336" s="20"/>
      <c r="AE336" s="20"/>
      <c r="AF336" s="20"/>
      <c r="AG336" s="20"/>
      <c r="AH336" s="20"/>
      <c r="AI336" s="20"/>
      <c r="AJ336" s="20"/>
      <c r="AK336" s="20"/>
      <c r="AL336" s="20"/>
      <c r="AM336" s="20"/>
      <c r="AN336" s="20"/>
      <c r="AO336" s="20"/>
      <c r="AP336" s="20"/>
      <c r="AQ336" s="20"/>
      <c r="AR336" s="20"/>
      <c r="AS336" s="20"/>
    </row>
    <row r="337" spans="1:45" ht="15" customHeight="1" x14ac:dyDescent="0.3">
      <c r="A337" s="20"/>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20"/>
      <c r="AB337" s="20"/>
      <c r="AC337" s="20"/>
      <c r="AD337" s="20"/>
      <c r="AE337" s="20"/>
      <c r="AF337" s="20"/>
      <c r="AG337" s="20"/>
      <c r="AH337" s="20"/>
      <c r="AI337" s="20"/>
      <c r="AJ337" s="20"/>
      <c r="AK337" s="20"/>
      <c r="AL337" s="20"/>
      <c r="AM337" s="20"/>
      <c r="AN337" s="20"/>
      <c r="AO337" s="20"/>
      <c r="AP337" s="20"/>
      <c r="AQ337" s="20"/>
      <c r="AR337" s="20"/>
      <c r="AS337" s="20"/>
    </row>
    <row r="338" spans="1:45" ht="15" customHeight="1" x14ac:dyDescent="0.3">
      <c r="A338" s="20"/>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20"/>
      <c r="AB338" s="20"/>
      <c r="AC338" s="20"/>
      <c r="AD338" s="20"/>
      <c r="AE338" s="20"/>
      <c r="AF338" s="20"/>
      <c r="AG338" s="20"/>
      <c r="AH338" s="20"/>
      <c r="AI338" s="20"/>
      <c r="AJ338" s="20"/>
      <c r="AK338" s="20"/>
      <c r="AL338" s="20"/>
      <c r="AM338" s="20"/>
      <c r="AN338" s="20"/>
      <c r="AO338" s="20"/>
      <c r="AP338" s="20"/>
      <c r="AQ338" s="20"/>
      <c r="AR338" s="20"/>
      <c r="AS338" s="20"/>
    </row>
    <row r="339" spans="1:45" ht="15" customHeight="1" x14ac:dyDescent="0.3">
      <c r="A339" s="20"/>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20"/>
      <c r="AB339" s="20"/>
      <c r="AC339" s="20"/>
      <c r="AD339" s="20"/>
      <c r="AE339" s="20"/>
      <c r="AF339" s="20"/>
      <c r="AG339" s="20"/>
      <c r="AH339" s="20"/>
      <c r="AI339" s="20"/>
      <c r="AJ339" s="20"/>
      <c r="AK339" s="20"/>
      <c r="AL339" s="20"/>
      <c r="AM339" s="20"/>
      <c r="AN339" s="20"/>
      <c r="AO339" s="20"/>
      <c r="AP339" s="20"/>
      <c r="AQ339" s="20"/>
      <c r="AR339" s="20"/>
      <c r="AS339" s="20"/>
    </row>
    <row r="340" spans="1:45" ht="15" customHeight="1" x14ac:dyDescent="0.3">
      <c r="A340" s="20"/>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20"/>
      <c r="AB340" s="20"/>
      <c r="AC340" s="20"/>
      <c r="AD340" s="20"/>
      <c r="AE340" s="20"/>
      <c r="AF340" s="20"/>
      <c r="AG340" s="20"/>
      <c r="AH340" s="20"/>
      <c r="AI340" s="20"/>
      <c r="AJ340" s="20"/>
      <c r="AK340" s="20"/>
      <c r="AL340" s="20"/>
      <c r="AM340" s="20"/>
      <c r="AN340" s="20"/>
      <c r="AO340" s="20"/>
      <c r="AP340" s="20"/>
      <c r="AQ340" s="20"/>
      <c r="AR340" s="20"/>
      <c r="AS340" s="20"/>
    </row>
    <row r="341" spans="1:45" ht="15" customHeight="1" x14ac:dyDescent="0.3">
      <c r="A341" s="20"/>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c r="AA341" s="20"/>
      <c r="AB341" s="20"/>
      <c r="AC341" s="20"/>
      <c r="AD341" s="20"/>
      <c r="AE341" s="20"/>
      <c r="AF341" s="20"/>
      <c r="AG341" s="20"/>
      <c r="AH341" s="20"/>
      <c r="AI341" s="20"/>
      <c r="AJ341" s="20"/>
      <c r="AK341" s="20"/>
      <c r="AL341" s="20"/>
      <c r="AM341" s="20"/>
      <c r="AN341" s="20"/>
      <c r="AO341" s="20"/>
      <c r="AP341" s="20"/>
      <c r="AQ341" s="20"/>
      <c r="AR341" s="20"/>
      <c r="AS341" s="20"/>
    </row>
    <row r="342" spans="1:45" ht="15" customHeight="1" x14ac:dyDescent="0.3">
      <c r="A342" s="20"/>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20"/>
      <c r="AB342" s="20"/>
      <c r="AC342" s="20"/>
      <c r="AD342" s="20"/>
      <c r="AE342" s="20"/>
      <c r="AF342" s="20"/>
      <c r="AG342" s="20"/>
      <c r="AH342" s="20"/>
      <c r="AI342" s="20"/>
      <c r="AJ342" s="20"/>
      <c r="AK342" s="20"/>
      <c r="AL342" s="20"/>
      <c r="AM342" s="20"/>
      <c r="AN342" s="20"/>
      <c r="AO342" s="20"/>
      <c r="AP342" s="20"/>
      <c r="AQ342" s="20"/>
      <c r="AR342" s="20"/>
      <c r="AS342" s="20"/>
    </row>
    <row r="343" spans="1:45" ht="15" customHeight="1" x14ac:dyDescent="0.3">
      <c r="A343" s="20"/>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20"/>
      <c r="AB343" s="20"/>
      <c r="AC343" s="20"/>
      <c r="AD343" s="20"/>
      <c r="AE343" s="20"/>
      <c r="AF343" s="20"/>
      <c r="AG343" s="20"/>
      <c r="AH343" s="20"/>
      <c r="AI343" s="20"/>
      <c r="AJ343" s="20"/>
      <c r="AK343" s="20"/>
      <c r="AL343" s="20"/>
      <c r="AM343" s="20"/>
      <c r="AN343" s="20"/>
      <c r="AO343" s="20"/>
      <c r="AP343" s="20"/>
      <c r="AQ343" s="20"/>
      <c r="AR343" s="20"/>
      <c r="AS343" s="20"/>
    </row>
    <row r="344" spans="1:45" ht="15" customHeight="1" x14ac:dyDescent="0.3">
      <c r="A344" s="20"/>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20"/>
      <c r="AB344" s="20"/>
      <c r="AC344" s="20"/>
      <c r="AD344" s="20"/>
      <c r="AE344" s="20"/>
      <c r="AF344" s="20"/>
      <c r="AG344" s="20"/>
      <c r="AH344" s="20"/>
      <c r="AI344" s="20"/>
      <c r="AJ344" s="20"/>
      <c r="AK344" s="20"/>
      <c r="AL344" s="20"/>
      <c r="AM344" s="20"/>
      <c r="AN344" s="20"/>
      <c r="AO344" s="20"/>
      <c r="AP344" s="20"/>
      <c r="AQ344" s="20"/>
      <c r="AR344" s="20"/>
      <c r="AS344" s="20"/>
    </row>
    <row r="345" spans="1:45" ht="15" customHeight="1" x14ac:dyDescent="0.3">
      <c r="A345" s="20"/>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20"/>
      <c r="AB345" s="20"/>
      <c r="AC345" s="20"/>
      <c r="AD345" s="20"/>
      <c r="AE345" s="20"/>
      <c r="AF345" s="20"/>
      <c r="AG345" s="20"/>
      <c r="AH345" s="20"/>
      <c r="AI345" s="20"/>
      <c r="AJ345" s="20"/>
      <c r="AK345" s="20"/>
      <c r="AL345" s="20"/>
      <c r="AM345" s="20"/>
      <c r="AN345" s="20"/>
      <c r="AO345" s="20"/>
      <c r="AP345" s="20"/>
      <c r="AQ345" s="20"/>
      <c r="AR345" s="20"/>
      <c r="AS345" s="20"/>
    </row>
    <row r="346" spans="1:45" ht="15" customHeight="1" x14ac:dyDescent="0.3">
      <c r="A346" s="20"/>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20"/>
      <c r="AB346" s="20"/>
      <c r="AC346" s="20"/>
      <c r="AD346" s="20"/>
      <c r="AE346" s="20"/>
      <c r="AF346" s="20"/>
      <c r="AG346" s="20"/>
      <c r="AH346" s="20"/>
      <c r="AI346" s="20"/>
      <c r="AJ346" s="20"/>
      <c r="AK346" s="20"/>
      <c r="AL346" s="20"/>
      <c r="AM346" s="20"/>
      <c r="AN346" s="20"/>
      <c r="AO346" s="20"/>
      <c r="AP346" s="20"/>
      <c r="AQ346" s="20"/>
      <c r="AR346" s="20"/>
      <c r="AS346" s="20"/>
    </row>
    <row r="347" spans="1:45" ht="15" customHeight="1" x14ac:dyDescent="0.3">
      <c r="A347" s="20"/>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20"/>
      <c r="AG347" s="20"/>
      <c r="AH347" s="20"/>
      <c r="AI347" s="20"/>
      <c r="AJ347" s="20"/>
      <c r="AK347" s="20"/>
      <c r="AL347" s="20"/>
      <c r="AM347" s="20"/>
      <c r="AN347" s="20"/>
      <c r="AO347" s="20"/>
      <c r="AP347" s="20"/>
      <c r="AQ347" s="20"/>
      <c r="AR347" s="20"/>
      <c r="AS347" s="20"/>
    </row>
    <row r="348" spans="1:45" ht="15" customHeight="1" x14ac:dyDescent="0.3">
      <c r="A348" s="20"/>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20"/>
      <c r="AB348" s="20"/>
      <c r="AC348" s="20"/>
      <c r="AD348" s="20"/>
      <c r="AE348" s="20"/>
      <c r="AF348" s="20"/>
      <c r="AG348" s="20"/>
      <c r="AH348" s="20"/>
      <c r="AI348" s="20"/>
      <c r="AJ348" s="20"/>
      <c r="AK348" s="20"/>
      <c r="AL348" s="20"/>
      <c r="AM348" s="20"/>
      <c r="AN348" s="20"/>
      <c r="AO348" s="20"/>
      <c r="AP348" s="20"/>
      <c r="AQ348" s="20"/>
      <c r="AR348" s="20"/>
      <c r="AS348" s="20"/>
    </row>
    <row r="349" spans="1:45" ht="15" customHeight="1" x14ac:dyDescent="0.3">
      <c r="A349" s="20"/>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20"/>
      <c r="AB349" s="20"/>
      <c r="AC349" s="20"/>
      <c r="AD349" s="20"/>
      <c r="AE349" s="20"/>
      <c r="AF349" s="20"/>
      <c r="AG349" s="20"/>
      <c r="AH349" s="20"/>
      <c r="AI349" s="20"/>
      <c r="AJ349" s="20"/>
      <c r="AK349" s="20"/>
      <c r="AL349" s="20"/>
      <c r="AM349" s="20"/>
      <c r="AN349" s="20"/>
      <c r="AO349" s="20"/>
      <c r="AP349" s="20"/>
      <c r="AQ349" s="20"/>
      <c r="AR349" s="20"/>
      <c r="AS349" s="20"/>
    </row>
    <row r="350" spans="1:45" ht="15" customHeight="1" x14ac:dyDescent="0.3">
      <c r="A350" s="20"/>
      <c r="B350" s="20"/>
      <c r="C350" s="20"/>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20"/>
      <c r="AB350" s="20"/>
      <c r="AC350" s="20"/>
      <c r="AD350" s="20"/>
      <c r="AE350" s="20"/>
      <c r="AF350" s="20"/>
      <c r="AG350" s="20"/>
      <c r="AH350" s="20"/>
      <c r="AI350" s="20"/>
      <c r="AJ350" s="20"/>
      <c r="AK350" s="20"/>
      <c r="AL350" s="20"/>
      <c r="AM350" s="20"/>
      <c r="AN350" s="20"/>
      <c r="AO350" s="20"/>
      <c r="AP350" s="20"/>
      <c r="AQ350" s="20"/>
      <c r="AR350" s="20"/>
      <c r="AS350" s="20"/>
    </row>
    <row r="351" spans="1:45" ht="15" customHeight="1" x14ac:dyDescent="0.3">
      <c r="A351" s="20"/>
      <c r="B351" s="20"/>
      <c r="C351" s="20"/>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20"/>
      <c r="AB351" s="20"/>
      <c r="AC351" s="20"/>
      <c r="AD351" s="20"/>
      <c r="AE351" s="20"/>
      <c r="AF351" s="20"/>
      <c r="AG351" s="20"/>
      <c r="AH351" s="20"/>
      <c r="AI351" s="20"/>
      <c r="AJ351" s="20"/>
      <c r="AK351" s="20"/>
      <c r="AL351" s="20"/>
      <c r="AM351" s="20"/>
      <c r="AN351" s="20"/>
      <c r="AO351" s="20"/>
      <c r="AP351" s="20"/>
      <c r="AQ351" s="20"/>
      <c r="AR351" s="20"/>
      <c r="AS351" s="20"/>
    </row>
    <row r="352" spans="1:45" ht="15" customHeight="1" x14ac:dyDescent="0.3">
      <c r="A352" s="20"/>
      <c r="B352" s="20"/>
      <c r="C352" s="20"/>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20"/>
      <c r="AB352" s="20"/>
      <c r="AC352" s="20"/>
      <c r="AD352" s="20"/>
      <c r="AE352" s="20"/>
      <c r="AF352" s="20"/>
      <c r="AG352" s="20"/>
      <c r="AH352" s="20"/>
      <c r="AI352" s="20"/>
      <c r="AJ352" s="20"/>
      <c r="AK352" s="20"/>
      <c r="AL352" s="20"/>
      <c r="AM352" s="20"/>
      <c r="AN352" s="20"/>
      <c r="AO352" s="20"/>
      <c r="AP352" s="20"/>
      <c r="AQ352" s="20"/>
      <c r="AR352" s="20"/>
      <c r="AS352" s="20"/>
    </row>
    <row r="353" spans="1:45" ht="15" customHeight="1" x14ac:dyDescent="0.3">
      <c r="A353" s="20"/>
      <c r="B353" s="20"/>
      <c r="C353" s="20"/>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20"/>
      <c r="AB353" s="20"/>
      <c r="AC353" s="20"/>
      <c r="AD353" s="20"/>
      <c r="AE353" s="20"/>
      <c r="AF353" s="20"/>
      <c r="AG353" s="20"/>
      <c r="AH353" s="20"/>
      <c r="AI353" s="20"/>
      <c r="AJ353" s="20"/>
      <c r="AK353" s="20"/>
      <c r="AL353" s="20"/>
      <c r="AM353" s="20"/>
      <c r="AN353" s="20"/>
      <c r="AO353" s="20"/>
      <c r="AP353" s="20"/>
      <c r="AQ353" s="20"/>
      <c r="AR353" s="20"/>
      <c r="AS353" s="20"/>
    </row>
    <row r="354" spans="1:45" ht="15" customHeight="1" x14ac:dyDescent="0.3">
      <c r="A354" s="20"/>
      <c r="B354" s="20"/>
      <c r="C354" s="20"/>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20"/>
      <c r="AB354" s="20"/>
      <c r="AC354" s="20"/>
      <c r="AD354" s="20"/>
      <c r="AE354" s="20"/>
      <c r="AF354" s="20"/>
      <c r="AG354" s="20"/>
      <c r="AH354" s="20"/>
      <c r="AI354" s="20"/>
      <c r="AJ354" s="20"/>
      <c r="AK354" s="20"/>
      <c r="AL354" s="20"/>
      <c r="AM354" s="20"/>
      <c r="AN354" s="20"/>
      <c r="AO354" s="20"/>
      <c r="AP354" s="20"/>
      <c r="AQ354" s="20"/>
      <c r="AR354" s="20"/>
      <c r="AS354" s="20"/>
    </row>
    <row r="355" spans="1:45" ht="15" customHeight="1" x14ac:dyDescent="0.3">
      <c r="A355" s="20"/>
      <c r="B355" s="20"/>
      <c r="C355" s="20"/>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20"/>
      <c r="AB355" s="20"/>
      <c r="AC355" s="20"/>
      <c r="AD355" s="20"/>
      <c r="AE355" s="20"/>
      <c r="AF355" s="20"/>
      <c r="AG355" s="20"/>
      <c r="AH355" s="20"/>
      <c r="AI355" s="20"/>
      <c r="AJ355" s="20"/>
      <c r="AK355" s="20"/>
      <c r="AL355" s="20"/>
      <c r="AM355" s="20"/>
      <c r="AN355" s="20"/>
      <c r="AO355" s="20"/>
      <c r="AP355" s="20"/>
      <c r="AQ355" s="20"/>
      <c r="AR355" s="20"/>
      <c r="AS355" s="20"/>
    </row>
    <row r="356" spans="1:45" ht="15" customHeight="1" x14ac:dyDescent="0.3"/>
    <row r="357" spans="1:45" ht="15" customHeight="1" x14ac:dyDescent="0.3"/>
    <row r="358" spans="1:45" ht="15" customHeight="1" x14ac:dyDescent="0.3"/>
    <row r="359" spans="1:45" ht="15" customHeight="1" x14ac:dyDescent="0.3"/>
    <row r="360" spans="1:45" ht="15" customHeight="1" x14ac:dyDescent="0.3"/>
    <row r="361" spans="1:45" ht="15" customHeight="1" x14ac:dyDescent="0.3"/>
    <row r="362" spans="1:45" ht="15" customHeight="1" x14ac:dyDescent="0.3"/>
    <row r="363" spans="1:45" ht="15" customHeight="1" x14ac:dyDescent="0.3"/>
    <row r="364" spans="1:45" ht="15" customHeight="1" x14ac:dyDescent="0.3"/>
    <row r="365" spans="1:45" ht="15" customHeight="1" x14ac:dyDescent="0.3"/>
    <row r="366" spans="1:45" ht="15" customHeight="1" x14ac:dyDescent="0.3"/>
    <row r="367" spans="1:45" ht="15" customHeight="1" x14ac:dyDescent="0.3"/>
    <row r="368" spans="1:45" ht="15" customHeight="1" x14ac:dyDescent="0.3"/>
    <row r="369" ht="15" customHeight="1" x14ac:dyDescent="0.3"/>
    <row r="370" ht="15" customHeight="1" x14ac:dyDescent="0.3"/>
    <row r="371" ht="15" customHeight="1" x14ac:dyDescent="0.3"/>
    <row r="372" ht="15" customHeight="1" x14ac:dyDescent="0.3"/>
    <row r="373" ht="15" customHeight="1" x14ac:dyDescent="0.3"/>
    <row r="374" ht="15" customHeight="1" x14ac:dyDescent="0.3"/>
    <row r="375" ht="15" customHeight="1" x14ac:dyDescent="0.3"/>
    <row r="376" ht="15" customHeight="1" x14ac:dyDescent="0.3"/>
    <row r="377" ht="15" customHeight="1" x14ac:dyDescent="0.3"/>
    <row r="378" ht="15" customHeight="1" x14ac:dyDescent="0.3"/>
    <row r="379" ht="15" customHeight="1" x14ac:dyDescent="0.3"/>
    <row r="380" ht="15" customHeight="1" x14ac:dyDescent="0.3"/>
    <row r="381" ht="15" customHeight="1" x14ac:dyDescent="0.3"/>
    <row r="382" ht="15" customHeight="1" x14ac:dyDescent="0.3"/>
    <row r="383" ht="15" customHeight="1" x14ac:dyDescent="0.3"/>
    <row r="384" ht="15" customHeight="1" x14ac:dyDescent="0.3"/>
    <row r="385" ht="15" customHeight="1" x14ac:dyDescent="0.3"/>
    <row r="386" ht="15" customHeight="1" x14ac:dyDescent="0.3"/>
    <row r="387" ht="15" customHeight="1" x14ac:dyDescent="0.3"/>
    <row r="388" ht="15" customHeight="1" x14ac:dyDescent="0.3"/>
    <row r="389" ht="15" customHeight="1" x14ac:dyDescent="0.3"/>
    <row r="390" ht="15" customHeight="1" x14ac:dyDescent="0.3"/>
    <row r="391" ht="15" customHeight="1" x14ac:dyDescent="0.3"/>
    <row r="392" ht="15" customHeight="1" x14ac:dyDescent="0.3"/>
    <row r="393" ht="15" customHeight="1" x14ac:dyDescent="0.3"/>
    <row r="394" ht="15" customHeight="1" x14ac:dyDescent="0.3"/>
    <row r="395" ht="15" customHeight="1" x14ac:dyDescent="0.3"/>
    <row r="396" ht="15" customHeight="1" x14ac:dyDescent="0.3"/>
    <row r="397" ht="15" customHeight="1" x14ac:dyDescent="0.3"/>
    <row r="398" ht="15" customHeight="1" x14ac:dyDescent="0.3"/>
    <row r="399" ht="15" customHeight="1" x14ac:dyDescent="0.3"/>
    <row r="400" ht="15" customHeight="1" x14ac:dyDescent="0.3"/>
  </sheetData>
  <mergeCells count="1">
    <mergeCell ref="B2:T3"/>
  </mergeCells>
  <hyperlinks>
    <hyperlink ref="V2" location="'Facility Information'!A1" display="Go back to facility information tab" xr:uid="{00000000-0004-0000-2000-000000000000}"/>
    <hyperlink ref="V3" location="Indicators!A1" display="Go to indicators" xr:uid="{00000000-0004-0000-2000-000001000000}"/>
  </hyperlinks>
  <pageMargins left="0.7" right="0.7" top="0.75" bottom="0.75" header="0.3" footer="0.3"/>
  <pageSetup scale="57" fitToHeight="6" orientation="landscape" r:id="rId1"/>
  <rowBreaks count="5" manualBreakCount="5">
    <brk id="50" min="1" max="19" man="1"/>
    <brk id="100" min="1" max="19" man="1"/>
    <brk id="150" min="1" max="19" man="1"/>
    <brk id="200" min="1" max="19" man="1"/>
    <brk id="250" min="1" max="19"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1"/>
  <dimension ref="A1:AS400"/>
  <sheetViews>
    <sheetView view="pageBreakPreview" topLeftCell="A55" zoomScale="40" zoomScaleNormal="55" zoomScaleSheetLayoutView="40" zoomScalePageLayoutView="10" workbookViewId="0">
      <selection activeCell="Z72" sqref="Z72"/>
    </sheetView>
  </sheetViews>
  <sheetFormatPr defaultColWidth="8.77734375" defaultRowHeight="14.4" x14ac:dyDescent="0.3"/>
  <cols>
    <col min="1" max="1" width="4.44140625" customWidth="1"/>
    <col min="2" max="20" width="11.21875" customWidth="1"/>
    <col min="21" max="21" width="3.77734375" customWidth="1"/>
    <col min="25" max="25" width="8.77734375" hidden="1" customWidth="1"/>
  </cols>
  <sheetData>
    <row r="1" spans="1:45" ht="15" thickBot="1" x14ac:dyDescent="0.35">
      <c r="A1" s="20"/>
      <c r="B1" s="20"/>
      <c r="C1" s="20"/>
      <c r="D1" s="20"/>
      <c r="E1" s="20"/>
      <c r="F1" s="20"/>
      <c r="G1" s="20"/>
      <c r="H1" s="20"/>
      <c r="I1" s="20"/>
      <c r="J1" s="20"/>
      <c r="K1" s="20"/>
      <c r="L1" s="20"/>
      <c r="M1" s="20"/>
      <c r="N1" s="20"/>
      <c r="O1" s="20"/>
      <c r="P1" s="20"/>
      <c r="Q1" s="20"/>
      <c r="R1" s="20"/>
      <c r="S1" s="20"/>
      <c r="T1" s="20"/>
      <c r="U1" s="20"/>
      <c r="V1" s="20"/>
      <c r="W1" s="20"/>
      <c r="X1" s="20"/>
      <c r="Y1" s="20" t="s">
        <v>274</v>
      </c>
      <c r="Z1" s="20"/>
      <c r="AA1" s="20"/>
      <c r="AB1" s="20"/>
      <c r="AC1" s="20"/>
      <c r="AD1" s="20"/>
      <c r="AE1" s="20"/>
      <c r="AF1" s="20"/>
      <c r="AG1" s="20"/>
      <c r="AH1" s="20"/>
      <c r="AI1" s="20"/>
      <c r="AJ1" s="20"/>
      <c r="AK1" s="20"/>
      <c r="AL1" s="20"/>
      <c r="AM1" s="20"/>
      <c r="AN1" s="20"/>
      <c r="AO1" s="20"/>
      <c r="AP1" s="20"/>
      <c r="AQ1" s="20"/>
      <c r="AR1" s="20"/>
      <c r="AS1" s="20"/>
    </row>
    <row r="2" spans="1:45" ht="23.1" customHeight="1" x14ac:dyDescent="0.3">
      <c r="A2" s="20"/>
      <c r="B2" s="752" t="s">
        <v>273</v>
      </c>
      <c r="C2" s="753"/>
      <c r="D2" s="753"/>
      <c r="E2" s="753"/>
      <c r="F2" s="753"/>
      <c r="G2" s="753"/>
      <c r="H2" s="753"/>
      <c r="I2" s="753"/>
      <c r="J2" s="753"/>
      <c r="K2" s="753"/>
      <c r="L2" s="753"/>
      <c r="M2" s="753"/>
      <c r="N2" s="753"/>
      <c r="O2" s="753"/>
      <c r="P2" s="753"/>
      <c r="Q2" s="753"/>
      <c r="R2" s="753"/>
      <c r="S2" s="753"/>
      <c r="T2" s="754"/>
      <c r="U2" s="20"/>
      <c r="V2" s="55" t="s">
        <v>131</v>
      </c>
      <c r="W2" s="20"/>
      <c r="X2" s="20"/>
      <c r="Y2" s="20" t="s">
        <v>275</v>
      </c>
      <c r="Z2" s="20"/>
      <c r="AA2" s="20"/>
      <c r="AB2" s="20"/>
      <c r="AC2" s="20"/>
      <c r="AD2" s="20"/>
      <c r="AE2" s="20"/>
      <c r="AF2" s="20"/>
      <c r="AG2" s="20"/>
      <c r="AH2" s="20"/>
      <c r="AI2" s="20"/>
      <c r="AJ2" s="20"/>
      <c r="AK2" s="20"/>
      <c r="AL2" s="20"/>
      <c r="AM2" s="20"/>
      <c r="AN2" s="20"/>
      <c r="AO2" s="20"/>
      <c r="AP2" s="20"/>
      <c r="AQ2" s="20"/>
      <c r="AR2" s="20"/>
      <c r="AS2" s="20"/>
    </row>
    <row r="3" spans="1:45" ht="23.1" customHeight="1" thickBot="1" x14ac:dyDescent="0.35">
      <c r="A3" s="20"/>
      <c r="B3" s="755"/>
      <c r="C3" s="756"/>
      <c r="D3" s="756"/>
      <c r="E3" s="756"/>
      <c r="F3" s="756"/>
      <c r="G3" s="756"/>
      <c r="H3" s="756"/>
      <c r="I3" s="756"/>
      <c r="J3" s="756"/>
      <c r="K3" s="756"/>
      <c r="L3" s="756"/>
      <c r="M3" s="756"/>
      <c r="N3" s="756"/>
      <c r="O3" s="756"/>
      <c r="P3" s="756"/>
      <c r="Q3" s="756"/>
      <c r="R3" s="756"/>
      <c r="S3" s="756"/>
      <c r="T3" s="757"/>
      <c r="U3" s="20"/>
      <c r="V3" s="55" t="s">
        <v>132</v>
      </c>
      <c r="W3" s="20"/>
      <c r="X3" s="20"/>
      <c r="Y3" s="20" t="s">
        <v>731</v>
      </c>
      <c r="Z3" s="20"/>
      <c r="AA3" s="20"/>
      <c r="AB3" s="20"/>
      <c r="AC3" s="20"/>
      <c r="AD3" s="20"/>
      <c r="AE3" s="20"/>
      <c r="AF3" s="20"/>
      <c r="AG3" s="20"/>
      <c r="AH3" s="20"/>
      <c r="AI3" s="20"/>
      <c r="AJ3" s="20"/>
      <c r="AK3" s="20"/>
      <c r="AL3" s="20"/>
      <c r="AM3" s="20"/>
      <c r="AN3" s="20"/>
      <c r="AO3" s="20"/>
      <c r="AP3" s="20"/>
      <c r="AQ3" s="20"/>
      <c r="AR3" s="20"/>
      <c r="AS3" s="20"/>
    </row>
    <row r="4" spans="1:45" ht="40.049999999999997" customHeight="1" x14ac:dyDescent="0.3">
      <c r="A4" s="20"/>
      <c r="B4" s="312" t="s">
        <v>717</v>
      </c>
      <c r="C4" s="309"/>
      <c r="D4" s="309"/>
      <c r="E4" s="309"/>
      <c r="F4" s="309"/>
      <c r="G4" s="309"/>
      <c r="H4" s="309"/>
      <c r="I4" s="309"/>
      <c r="J4" s="309"/>
      <c r="K4" s="309"/>
      <c r="L4" s="309"/>
      <c r="M4" s="309"/>
      <c r="N4" s="309"/>
      <c r="O4" s="309"/>
      <c r="P4" s="309"/>
      <c r="Q4" s="77"/>
      <c r="R4" s="77"/>
      <c r="S4" s="77"/>
      <c r="T4" s="78"/>
      <c r="U4" s="20"/>
      <c r="V4" s="20"/>
      <c r="W4" s="20"/>
      <c r="X4" s="20"/>
      <c r="Y4" s="20" t="s">
        <v>734</v>
      </c>
      <c r="Z4" s="20"/>
      <c r="AA4" s="20"/>
      <c r="AB4" s="20"/>
      <c r="AC4" s="20"/>
      <c r="AD4" s="20"/>
      <c r="AE4" s="20"/>
      <c r="AF4" s="20"/>
      <c r="AG4" s="20"/>
      <c r="AH4" s="20"/>
      <c r="AI4" s="20"/>
      <c r="AJ4" s="20"/>
      <c r="AK4" s="20"/>
      <c r="AL4" s="20"/>
      <c r="AM4" s="20"/>
      <c r="AN4" s="20"/>
      <c r="AO4" s="20"/>
      <c r="AP4" s="20"/>
      <c r="AQ4" s="20"/>
      <c r="AR4" s="20"/>
      <c r="AS4" s="20"/>
    </row>
    <row r="5" spans="1:45" ht="17.100000000000001" customHeight="1" x14ac:dyDescent="0.3">
      <c r="A5" s="20"/>
      <c r="B5" s="79"/>
      <c r="C5" s="46"/>
      <c r="D5" s="46"/>
      <c r="E5" s="46"/>
      <c r="F5" s="46"/>
      <c r="G5" s="46"/>
      <c r="H5" s="46"/>
      <c r="I5" s="46"/>
      <c r="J5" s="46"/>
      <c r="K5" s="46"/>
      <c r="L5" s="46"/>
      <c r="M5" s="46"/>
      <c r="N5" s="46"/>
      <c r="O5" s="46"/>
      <c r="P5" s="46"/>
      <c r="Q5" s="46"/>
      <c r="R5" s="46"/>
      <c r="S5" s="46"/>
      <c r="T5" s="8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17.100000000000001" customHeight="1" x14ac:dyDescent="0.3">
      <c r="A6" s="20"/>
      <c r="B6" s="79"/>
      <c r="C6" s="46"/>
      <c r="D6" s="46"/>
      <c r="E6" s="46"/>
      <c r="F6" s="46"/>
      <c r="G6" s="46"/>
      <c r="H6" s="46"/>
      <c r="I6" s="46"/>
      <c r="J6" s="46"/>
      <c r="K6" s="46"/>
      <c r="L6" s="46"/>
      <c r="M6" s="46"/>
      <c r="N6" s="46"/>
      <c r="O6" s="46"/>
      <c r="P6" s="46"/>
      <c r="Q6" s="46"/>
      <c r="R6" s="46"/>
      <c r="S6" s="46"/>
      <c r="T6" s="8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17.100000000000001" customHeight="1" x14ac:dyDescent="0.3">
      <c r="A7" s="20"/>
      <c r="B7" s="79"/>
      <c r="C7" s="46"/>
      <c r="D7" s="46"/>
      <c r="E7" s="46"/>
      <c r="F7" s="46"/>
      <c r="G7" s="46"/>
      <c r="H7" s="46"/>
      <c r="I7" s="46"/>
      <c r="J7" s="46"/>
      <c r="K7" s="46"/>
      <c r="L7" s="46"/>
      <c r="M7" s="46"/>
      <c r="N7" s="46"/>
      <c r="O7" s="46"/>
      <c r="P7" s="46"/>
      <c r="Q7" s="46"/>
      <c r="R7" s="46"/>
      <c r="S7" s="46"/>
      <c r="T7" s="8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17.100000000000001" customHeight="1" x14ac:dyDescent="0.3">
      <c r="A8" s="20"/>
      <c r="B8" s="79"/>
      <c r="C8" s="46"/>
      <c r="D8" s="46"/>
      <c r="E8" s="46"/>
      <c r="F8" s="46"/>
      <c r="G8" s="46"/>
      <c r="H8" s="46"/>
      <c r="I8" s="46"/>
      <c r="J8" s="46"/>
      <c r="K8" s="46"/>
      <c r="L8" s="46"/>
      <c r="M8" s="46"/>
      <c r="N8" s="46"/>
      <c r="O8" s="46"/>
      <c r="P8" s="46"/>
      <c r="Q8" s="46"/>
      <c r="R8" s="46"/>
      <c r="S8" s="46"/>
      <c r="T8" s="8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ht="17.100000000000001" customHeight="1" x14ac:dyDescent="0.3">
      <c r="A9" s="20"/>
      <c r="B9" s="79"/>
      <c r="C9" s="46"/>
      <c r="D9" s="46"/>
      <c r="E9" s="46"/>
      <c r="F9" s="46"/>
      <c r="G9" s="46"/>
      <c r="H9" s="46"/>
      <c r="I9" s="46"/>
      <c r="J9" s="46"/>
      <c r="K9" s="46"/>
      <c r="L9" s="46"/>
      <c r="M9" s="46"/>
      <c r="N9" s="46"/>
      <c r="O9" s="46"/>
      <c r="P9" s="46"/>
      <c r="Q9" s="46"/>
      <c r="R9" s="46"/>
      <c r="S9" s="46"/>
      <c r="T9" s="80"/>
      <c r="U9" s="20"/>
      <c r="V9" s="20"/>
      <c r="W9" s="20"/>
      <c r="X9" s="20"/>
      <c r="Y9" s="20"/>
      <c r="Z9" s="20"/>
      <c r="AA9" s="20"/>
      <c r="AB9" s="20"/>
      <c r="AC9" s="20"/>
      <c r="AD9" s="20"/>
      <c r="AE9" s="20"/>
      <c r="AF9" s="20"/>
      <c r="AG9" s="20"/>
      <c r="AH9" s="20"/>
      <c r="AI9" s="20"/>
      <c r="AJ9" s="20"/>
      <c r="AK9" s="20"/>
      <c r="AL9" s="20"/>
      <c r="AM9" s="20"/>
      <c r="AN9" s="20"/>
      <c r="AO9" s="20"/>
      <c r="AP9" s="20"/>
      <c r="AQ9" s="20"/>
      <c r="AR9" s="20"/>
      <c r="AS9" s="20"/>
    </row>
    <row r="10" spans="1:45" ht="17.100000000000001" customHeight="1" x14ac:dyDescent="0.3">
      <c r="A10" s="20"/>
      <c r="B10" s="79"/>
      <c r="C10" s="46"/>
      <c r="D10" s="46"/>
      <c r="E10" s="46"/>
      <c r="F10" s="46"/>
      <c r="G10" s="46"/>
      <c r="H10" s="46"/>
      <c r="I10" s="46"/>
      <c r="J10" s="46"/>
      <c r="K10" s="46"/>
      <c r="L10" s="46"/>
      <c r="M10" s="46"/>
      <c r="N10" s="46"/>
      <c r="O10" s="46"/>
      <c r="P10" s="46"/>
      <c r="Q10" s="46"/>
      <c r="R10" s="46"/>
      <c r="S10" s="46"/>
      <c r="T10" s="8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row>
    <row r="11" spans="1:45" ht="17.100000000000001" customHeight="1" x14ac:dyDescent="0.3">
      <c r="A11" s="20"/>
      <c r="B11" s="79"/>
      <c r="C11" s="46"/>
      <c r="D11" s="46"/>
      <c r="E11" s="46"/>
      <c r="F11" s="46"/>
      <c r="G11" s="46"/>
      <c r="H11" s="46"/>
      <c r="I11" s="46"/>
      <c r="J11" s="46"/>
      <c r="K11" s="46"/>
      <c r="L11" s="46"/>
      <c r="M11" s="46"/>
      <c r="N11" s="46"/>
      <c r="O11" s="46"/>
      <c r="P11" s="46"/>
      <c r="Q11" s="46"/>
      <c r="R11" s="46"/>
      <c r="S11" s="46"/>
      <c r="T11" s="8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row>
    <row r="12" spans="1:45" ht="17.100000000000001" customHeight="1" x14ac:dyDescent="0.3">
      <c r="A12" s="20"/>
      <c r="B12" s="79"/>
      <c r="C12" s="46"/>
      <c r="D12" s="46"/>
      <c r="E12" s="46"/>
      <c r="F12" s="46"/>
      <c r="G12" s="46"/>
      <c r="H12" s="46"/>
      <c r="I12" s="46"/>
      <c r="J12" s="46"/>
      <c r="K12" s="46"/>
      <c r="L12" s="46"/>
      <c r="M12" s="46"/>
      <c r="N12" s="46"/>
      <c r="O12" s="46"/>
      <c r="P12" s="46"/>
      <c r="Q12" s="46"/>
      <c r="R12" s="46"/>
      <c r="S12" s="46"/>
      <c r="T12" s="8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row>
    <row r="13" spans="1:45" ht="17.100000000000001" customHeight="1" x14ac:dyDescent="0.3">
      <c r="A13" s="20"/>
      <c r="B13" s="79"/>
      <c r="C13" s="46"/>
      <c r="D13" s="46"/>
      <c r="E13" s="46"/>
      <c r="F13" s="46"/>
      <c r="G13" s="46"/>
      <c r="H13" s="46"/>
      <c r="I13" s="46"/>
      <c r="J13" s="46"/>
      <c r="K13" s="46"/>
      <c r="L13" s="46"/>
      <c r="M13" s="46"/>
      <c r="N13" s="46"/>
      <c r="O13" s="46"/>
      <c r="P13" s="46"/>
      <c r="Q13" s="46"/>
      <c r="R13" s="46"/>
      <c r="S13" s="46"/>
      <c r="T13" s="8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row>
    <row r="14" spans="1:45" ht="17.100000000000001" customHeight="1" x14ac:dyDescent="0.3">
      <c r="A14" s="20"/>
      <c r="B14" s="79"/>
      <c r="C14" s="46"/>
      <c r="D14" s="46"/>
      <c r="E14" s="46"/>
      <c r="F14" s="46"/>
      <c r="G14" s="46"/>
      <c r="H14" s="46"/>
      <c r="I14" s="46"/>
      <c r="J14" s="46"/>
      <c r="K14" s="46"/>
      <c r="L14" s="46"/>
      <c r="M14" s="46"/>
      <c r="N14" s="46"/>
      <c r="O14" s="46"/>
      <c r="P14" s="46"/>
      <c r="Q14" s="46"/>
      <c r="R14" s="46"/>
      <c r="S14" s="46"/>
      <c r="T14" s="8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row>
    <row r="15" spans="1:45" ht="17.100000000000001" customHeight="1" x14ac:dyDescent="0.3">
      <c r="A15" s="20"/>
      <c r="B15" s="79"/>
      <c r="C15" s="46"/>
      <c r="D15" s="46"/>
      <c r="E15" s="46"/>
      <c r="F15" s="46"/>
      <c r="G15" s="46"/>
      <c r="H15" s="46"/>
      <c r="I15" s="46"/>
      <c r="J15" s="46"/>
      <c r="K15" s="46"/>
      <c r="L15" s="46"/>
      <c r="M15" s="46"/>
      <c r="N15" s="46"/>
      <c r="O15" s="46"/>
      <c r="P15" s="46"/>
      <c r="Q15" s="46"/>
      <c r="R15" s="46"/>
      <c r="S15" s="46"/>
      <c r="T15" s="8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row>
    <row r="16" spans="1:45" ht="17.100000000000001" customHeight="1" x14ac:dyDescent="0.3">
      <c r="A16" s="20"/>
      <c r="B16" s="79"/>
      <c r="C16" s="46"/>
      <c r="D16" s="46"/>
      <c r="E16" s="46"/>
      <c r="F16" s="46"/>
      <c r="G16" s="46"/>
      <c r="H16" s="46"/>
      <c r="I16" s="46"/>
      <c r="J16" s="46"/>
      <c r="K16" s="46"/>
      <c r="L16" s="46"/>
      <c r="M16" s="46"/>
      <c r="N16" s="46"/>
      <c r="O16" s="46"/>
      <c r="P16" s="46"/>
      <c r="Q16" s="46"/>
      <c r="R16" s="46"/>
      <c r="S16" s="46"/>
      <c r="T16" s="8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row>
    <row r="17" spans="1:45" ht="17.100000000000001" customHeight="1" x14ac:dyDescent="0.3">
      <c r="A17" s="20"/>
      <c r="B17" s="79"/>
      <c r="C17" s="46"/>
      <c r="D17" s="46"/>
      <c r="E17" s="46"/>
      <c r="F17" s="46"/>
      <c r="G17" s="46"/>
      <c r="H17" s="46"/>
      <c r="I17" s="46"/>
      <c r="J17" s="46"/>
      <c r="K17" s="46"/>
      <c r="L17" s="46"/>
      <c r="M17" s="46"/>
      <c r="N17" s="46"/>
      <c r="O17" s="46"/>
      <c r="P17" s="46"/>
      <c r="Q17" s="46"/>
      <c r="R17" s="46"/>
      <c r="S17" s="46"/>
      <c r="T17" s="8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row>
    <row r="18" spans="1:45" ht="17.100000000000001" customHeight="1" x14ac:dyDescent="0.3">
      <c r="A18" s="20"/>
      <c r="B18" s="79"/>
      <c r="C18" s="46"/>
      <c r="D18" s="46"/>
      <c r="E18" s="46"/>
      <c r="F18" s="46"/>
      <c r="G18" s="46"/>
      <c r="H18" s="46"/>
      <c r="I18" s="46"/>
      <c r="J18" s="46"/>
      <c r="K18" s="46"/>
      <c r="L18" s="46"/>
      <c r="M18" s="46"/>
      <c r="N18" s="46"/>
      <c r="O18" s="46"/>
      <c r="P18" s="46"/>
      <c r="Q18" s="46"/>
      <c r="R18" s="46"/>
      <c r="S18" s="46"/>
      <c r="T18" s="8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row>
    <row r="19" spans="1:45" ht="17.100000000000001" customHeight="1" x14ac:dyDescent="0.3">
      <c r="A19" s="20"/>
      <c r="B19" s="79"/>
      <c r="C19" s="46"/>
      <c r="D19" s="46"/>
      <c r="E19" s="46"/>
      <c r="F19" s="46"/>
      <c r="G19" s="46"/>
      <c r="H19" s="46"/>
      <c r="I19" s="46"/>
      <c r="J19" s="46"/>
      <c r="K19" s="46"/>
      <c r="L19" s="46"/>
      <c r="M19" s="46"/>
      <c r="N19" s="46"/>
      <c r="O19" s="46"/>
      <c r="P19" s="46"/>
      <c r="Q19" s="46"/>
      <c r="R19" s="46"/>
      <c r="S19" s="46"/>
      <c r="T19" s="8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row>
    <row r="20" spans="1:45" ht="17.100000000000001" customHeight="1" x14ac:dyDescent="0.3">
      <c r="A20" s="20"/>
      <c r="B20" s="79"/>
      <c r="C20" s="46"/>
      <c r="D20" s="46"/>
      <c r="E20" s="46"/>
      <c r="F20" s="46"/>
      <c r="G20" s="46"/>
      <c r="H20" s="46"/>
      <c r="I20" s="46"/>
      <c r="J20" s="46"/>
      <c r="K20" s="46"/>
      <c r="L20" s="46"/>
      <c r="M20" s="46"/>
      <c r="N20" s="46"/>
      <c r="O20" s="46"/>
      <c r="P20" s="46"/>
      <c r="Q20" s="46"/>
      <c r="R20" s="46"/>
      <c r="S20" s="46"/>
      <c r="T20" s="8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row>
    <row r="21" spans="1:45" ht="17.100000000000001" customHeight="1" x14ac:dyDescent="0.3">
      <c r="A21" s="20"/>
      <c r="B21" s="79"/>
      <c r="C21" s="46"/>
      <c r="D21" s="46"/>
      <c r="E21" s="46"/>
      <c r="F21" s="46"/>
      <c r="G21" s="46"/>
      <c r="H21" s="46"/>
      <c r="I21" s="46"/>
      <c r="J21" s="46"/>
      <c r="K21" s="46"/>
      <c r="L21" s="46"/>
      <c r="M21" s="46"/>
      <c r="N21" s="46"/>
      <c r="O21" s="46"/>
      <c r="P21" s="46"/>
      <c r="Q21" s="46"/>
      <c r="R21" s="46"/>
      <c r="S21" s="46"/>
      <c r="T21" s="8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row>
    <row r="22" spans="1:45" ht="17.100000000000001" customHeight="1" x14ac:dyDescent="0.3">
      <c r="A22" s="20"/>
      <c r="B22" s="79"/>
      <c r="C22" s="46"/>
      <c r="D22" s="46"/>
      <c r="E22" s="46"/>
      <c r="F22" s="46"/>
      <c r="G22" s="46"/>
      <c r="H22" s="46"/>
      <c r="I22" s="46"/>
      <c r="J22" s="46"/>
      <c r="K22" s="46"/>
      <c r="L22" s="46"/>
      <c r="M22" s="46"/>
      <c r="N22" s="46"/>
      <c r="O22" s="46"/>
      <c r="P22" s="46"/>
      <c r="Q22" s="46"/>
      <c r="R22" s="46"/>
      <c r="S22" s="46"/>
      <c r="T22" s="8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row>
    <row r="23" spans="1:45" ht="17.100000000000001" customHeight="1" x14ac:dyDescent="0.3">
      <c r="A23" s="20"/>
      <c r="B23" s="79"/>
      <c r="C23" s="46"/>
      <c r="D23" s="46"/>
      <c r="E23" s="46"/>
      <c r="F23" s="46"/>
      <c r="G23" s="46"/>
      <c r="H23" s="46"/>
      <c r="I23" s="46"/>
      <c r="J23" s="46"/>
      <c r="K23" s="46"/>
      <c r="L23" s="46"/>
      <c r="M23" s="46"/>
      <c r="N23" s="46"/>
      <c r="O23" s="46"/>
      <c r="P23" s="46"/>
      <c r="Q23" s="46"/>
      <c r="R23" s="46"/>
      <c r="S23" s="46"/>
      <c r="T23" s="8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row>
    <row r="24" spans="1:45" ht="17.100000000000001" customHeight="1" x14ac:dyDescent="0.3">
      <c r="A24" s="20"/>
      <c r="B24" s="79"/>
      <c r="C24" s="46"/>
      <c r="D24" s="46"/>
      <c r="E24" s="46"/>
      <c r="F24" s="46"/>
      <c r="G24" s="46"/>
      <c r="H24" s="46"/>
      <c r="I24" s="46"/>
      <c r="J24" s="46"/>
      <c r="K24" s="46"/>
      <c r="L24" s="46"/>
      <c r="M24" s="46"/>
      <c r="N24" s="46"/>
      <c r="O24" s="46"/>
      <c r="P24" s="46"/>
      <c r="Q24" s="46"/>
      <c r="R24" s="46"/>
      <c r="S24" s="46"/>
      <c r="T24" s="8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row>
    <row r="25" spans="1:45" ht="17.100000000000001" customHeight="1" x14ac:dyDescent="0.3">
      <c r="A25" s="20"/>
      <c r="B25" s="79"/>
      <c r="C25" s="46"/>
      <c r="D25" s="46"/>
      <c r="E25" s="46"/>
      <c r="F25" s="46"/>
      <c r="G25" s="46"/>
      <c r="H25" s="46"/>
      <c r="I25" s="46"/>
      <c r="J25" s="46"/>
      <c r="K25" s="46"/>
      <c r="L25" s="46"/>
      <c r="M25" s="46"/>
      <c r="N25" s="46"/>
      <c r="O25" s="46"/>
      <c r="P25" s="46"/>
      <c r="Q25" s="46"/>
      <c r="R25" s="46"/>
      <c r="S25" s="46"/>
      <c r="T25" s="8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row>
    <row r="26" spans="1:45" ht="17.100000000000001" customHeight="1" x14ac:dyDescent="0.3">
      <c r="A26" s="20"/>
      <c r="B26" s="79"/>
      <c r="C26" s="46"/>
      <c r="D26" s="46"/>
      <c r="E26" s="46"/>
      <c r="F26" s="46"/>
      <c r="G26" s="46"/>
      <c r="H26" s="46"/>
      <c r="I26" s="46"/>
      <c r="J26" s="46"/>
      <c r="K26" s="46"/>
      <c r="L26" s="46"/>
      <c r="M26" s="46"/>
      <c r="N26" s="46"/>
      <c r="O26" s="46"/>
      <c r="P26" s="46"/>
      <c r="Q26" s="46"/>
      <c r="R26" s="46"/>
      <c r="S26" s="46"/>
      <c r="T26" s="8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row>
    <row r="27" spans="1:45" ht="17.100000000000001" customHeight="1" x14ac:dyDescent="0.3">
      <c r="A27" s="20"/>
      <c r="B27" s="79"/>
      <c r="C27" s="46"/>
      <c r="D27" s="46"/>
      <c r="E27" s="46"/>
      <c r="F27" s="46"/>
      <c r="G27" s="46"/>
      <c r="H27" s="46"/>
      <c r="I27" s="46"/>
      <c r="J27" s="46"/>
      <c r="K27" s="46"/>
      <c r="L27" s="46"/>
      <c r="M27" s="46"/>
      <c r="N27" s="46"/>
      <c r="O27" s="46"/>
      <c r="P27" s="46"/>
      <c r="Q27" s="46"/>
      <c r="R27" s="46"/>
      <c r="S27" s="46"/>
      <c r="T27" s="8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row>
    <row r="28" spans="1:45" ht="17.100000000000001" customHeight="1" x14ac:dyDescent="0.3">
      <c r="A28" s="20"/>
      <c r="B28" s="79"/>
      <c r="C28" s="46"/>
      <c r="D28" s="46"/>
      <c r="E28" s="46"/>
      <c r="F28" s="46"/>
      <c r="G28" s="46"/>
      <c r="H28" s="46"/>
      <c r="I28" s="46"/>
      <c r="J28" s="46"/>
      <c r="K28" s="46"/>
      <c r="L28" s="46"/>
      <c r="M28" s="46"/>
      <c r="N28" s="46"/>
      <c r="O28" s="46"/>
      <c r="P28" s="46"/>
      <c r="Q28" s="46"/>
      <c r="R28" s="46"/>
      <c r="S28" s="46"/>
      <c r="T28" s="8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row>
    <row r="29" spans="1:45" ht="17.100000000000001" customHeight="1" x14ac:dyDescent="0.3">
      <c r="A29" s="20"/>
      <c r="B29" s="79"/>
      <c r="C29" s="46"/>
      <c r="D29" s="46"/>
      <c r="E29" s="46"/>
      <c r="F29" s="46"/>
      <c r="G29" s="46"/>
      <c r="H29" s="46"/>
      <c r="I29" s="46"/>
      <c r="J29" s="46"/>
      <c r="K29" s="46"/>
      <c r="L29" s="46"/>
      <c r="M29" s="46"/>
      <c r="N29" s="46"/>
      <c r="O29" s="46"/>
      <c r="P29" s="46"/>
      <c r="Q29" s="46"/>
      <c r="R29" s="46"/>
      <c r="S29" s="46"/>
      <c r="T29" s="8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row>
    <row r="30" spans="1:45" ht="17.100000000000001" customHeight="1" x14ac:dyDescent="0.3">
      <c r="A30" s="20"/>
      <c r="B30" s="79"/>
      <c r="C30" s="46"/>
      <c r="D30" s="46"/>
      <c r="E30" s="46"/>
      <c r="F30" s="46"/>
      <c r="G30" s="46"/>
      <c r="H30" s="46"/>
      <c r="I30" s="46"/>
      <c r="J30" s="46"/>
      <c r="K30" s="46"/>
      <c r="L30" s="46"/>
      <c r="M30" s="46"/>
      <c r="N30" s="46"/>
      <c r="O30" s="46"/>
      <c r="P30" s="46"/>
      <c r="Q30" s="46"/>
      <c r="R30" s="46"/>
      <c r="S30" s="46"/>
      <c r="T30" s="8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row>
    <row r="31" spans="1:45" ht="17.100000000000001" customHeight="1" x14ac:dyDescent="0.3">
      <c r="A31" s="20"/>
      <c r="B31" s="79"/>
      <c r="C31" s="46"/>
      <c r="D31" s="46"/>
      <c r="E31" s="46"/>
      <c r="F31" s="46"/>
      <c r="G31" s="46"/>
      <c r="H31" s="46"/>
      <c r="I31" s="46"/>
      <c r="J31" s="46"/>
      <c r="K31" s="46"/>
      <c r="L31" s="46"/>
      <c r="M31" s="46"/>
      <c r="N31" s="46"/>
      <c r="O31" s="46"/>
      <c r="P31" s="46"/>
      <c r="Q31" s="46"/>
      <c r="R31" s="46"/>
      <c r="S31" s="46"/>
      <c r="T31" s="8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row>
    <row r="32" spans="1:45" ht="17.100000000000001" customHeight="1" x14ac:dyDescent="0.3">
      <c r="A32" s="20"/>
      <c r="B32" s="79"/>
      <c r="C32" s="46"/>
      <c r="D32" s="46"/>
      <c r="E32" s="46"/>
      <c r="F32" s="46"/>
      <c r="G32" s="46"/>
      <c r="H32" s="46"/>
      <c r="I32" s="46"/>
      <c r="J32" s="46"/>
      <c r="K32" s="46"/>
      <c r="L32" s="46"/>
      <c r="M32" s="46"/>
      <c r="N32" s="46"/>
      <c r="O32" s="46"/>
      <c r="P32" s="46"/>
      <c r="Q32" s="46"/>
      <c r="R32" s="46"/>
      <c r="S32" s="46"/>
      <c r="T32" s="8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row>
    <row r="33" spans="1:45" ht="17.100000000000001" customHeight="1" x14ac:dyDescent="0.3">
      <c r="A33" s="20"/>
      <c r="B33" s="79"/>
      <c r="C33" s="46"/>
      <c r="D33" s="46"/>
      <c r="E33" s="46"/>
      <c r="F33" s="46"/>
      <c r="G33" s="46"/>
      <c r="H33" s="46"/>
      <c r="I33" s="46"/>
      <c r="J33" s="46"/>
      <c r="K33" s="46"/>
      <c r="L33" s="46"/>
      <c r="M33" s="46"/>
      <c r="N33" s="46"/>
      <c r="O33" s="46"/>
      <c r="P33" s="46"/>
      <c r="Q33" s="46"/>
      <c r="R33" s="46"/>
      <c r="S33" s="46"/>
      <c r="T33" s="8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row>
    <row r="34" spans="1:45" ht="17.100000000000001" customHeight="1" x14ac:dyDescent="0.3">
      <c r="A34" s="20"/>
      <c r="B34" s="79"/>
      <c r="C34" s="46"/>
      <c r="D34" s="46"/>
      <c r="E34" s="46"/>
      <c r="F34" s="46"/>
      <c r="G34" s="46"/>
      <c r="H34" s="46"/>
      <c r="I34" s="46"/>
      <c r="J34" s="46"/>
      <c r="K34" s="46"/>
      <c r="L34" s="46"/>
      <c r="M34" s="46"/>
      <c r="N34" s="46"/>
      <c r="O34" s="46"/>
      <c r="P34" s="46"/>
      <c r="Q34" s="46"/>
      <c r="R34" s="46"/>
      <c r="S34" s="46"/>
      <c r="T34" s="8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row>
    <row r="35" spans="1:45" ht="17.100000000000001" customHeight="1" x14ac:dyDescent="0.3">
      <c r="A35" s="20"/>
      <c r="B35" s="79"/>
      <c r="C35" s="46"/>
      <c r="D35" s="46"/>
      <c r="E35" s="46"/>
      <c r="F35" s="46"/>
      <c r="G35" s="46"/>
      <c r="H35" s="46"/>
      <c r="I35" s="46"/>
      <c r="J35" s="46"/>
      <c r="K35" s="46"/>
      <c r="L35" s="46"/>
      <c r="M35" s="46"/>
      <c r="N35" s="46"/>
      <c r="O35" s="46"/>
      <c r="P35" s="46"/>
      <c r="Q35" s="46"/>
      <c r="R35" s="46"/>
      <c r="S35" s="46"/>
      <c r="T35" s="8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row>
    <row r="36" spans="1:45" ht="17.100000000000001" customHeight="1" x14ac:dyDescent="0.3">
      <c r="A36" s="20"/>
      <c r="B36" s="79"/>
      <c r="C36" s="46"/>
      <c r="D36" s="46"/>
      <c r="E36" s="46"/>
      <c r="F36" s="46"/>
      <c r="G36" s="46"/>
      <c r="H36" s="46"/>
      <c r="I36" s="46"/>
      <c r="J36" s="46"/>
      <c r="K36" s="46"/>
      <c r="L36" s="46"/>
      <c r="M36" s="46"/>
      <c r="N36" s="46"/>
      <c r="O36" s="46"/>
      <c r="P36" s="46"/>
      <c r="Q36" s="46"/>
      <c r="R36" s="46"/>
      <c r="S36" s="46"/>
      <c r="T36" s="8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row>
    <row r="37" spans="1:45" ht="17.100000000000001" customHeight="1" x14ac:dyDescent="0.3">
      <c r="A37" s="20"/>
      <c r="B37" s="79"/>
      <c r="C37" s="46"/>
      <c r="D37" s="46"/>
      <c r="E37" s="46"/>
      <c r="F37" s="46"/>
      <c r="G37" s="46"/>
      <c r="H37" s="46"/>
      <c r="I37" s="46"/>
      <c r="J37" s="46"/>
      <c r="K37" s="46"/>
      <c r="L37" s="46"/>
      <c r="M37" s="46"/>
      <c r="N37" s="46"/>
      <c r="O37" s="46"/>
      <c r="P37" s="46"/>
      <c r="Q37" s="46"/>
      <c r="R37" s="46"/>
      <c r="S37" s="46"/>
      <c r="T37" s="8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row>
    <row r="38" spans="1:45" ht="17.100000000000001" customHeight="1" x14ac:dyDescent="0.3">
      <c r="A38" s="20"/>
      <c r="B38" s="79"/>
      <c r="C38" s="46"/>
      <c r="D38" s="46"/>
      <c r="E38" s="46"/>
      <c r="F38" s="46"/>
      <c r="G38" s="46"/>
      <c r="H38" s="46"/>
      <c r="I38" s="46"/>
      <c r="J38" s="46"/>
      <c r="K38" s="46"/>
      <c r="L38" s="46"/>
      <c r="M38" s="46"/>
      <c r="N38" s="46"/>
      <c r="O38" s="46"/>
      <c r="P38" s="46"/>
      <c r="Q38" s="46"/>
      <c r="R38" s="46"/>
      <c r="S38" s="46"/>
      <c r="T38" s="8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row>
    <row r="39" spans="1:45" ht="17.100000000000001" customHeight="1" x14ac:dyDescent="0.3">
      <c r="A39" s="20"/>
      <c r="B39" s="79"/>
      <c r="C39" s="46"/>
      <c r="D39" s="46"/>
      <c r="E39" s="46"/>
      <c r="F39" s="46"/>
      <c r="G39" s="46"/>
      <c r="H39" s="46"/>
      <c r="I39" s="46"/>
      <c r="J39" s="46"/>
      <c r="K39" s="46"/>
      <c r="L39" s="46"/>
      <c r="M39" s="46"/>
      <c r="N39" s="46"/>
      <c r="O39" s="46"/>
      <c r="P39" s="46"/>
      <c r="Q39" s="46"/>
      <c r="R39" s="46"/>
      <c r="S39" s="46"/>
      <c r="T39" s="8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row>
    <row r="40" spans="1:45" ht="17.100000000000001" customHeight="1" x14ac:dyDescent="0.3">
      <c r="A40" s="20"/>
      <c r="B40" s="79"/>
      <c r="C40" s="46"/>
      <c r="D40" s="46"/>
      <c r="E40" s="46"/>
      <c r="F40" s="46"/>
      <c r="G40" s="46"/>
      <c r="H40" s="46"/>
      <c r="I40" s="46"/>
      <c r="J40" s="46"/>
      <c r="K40" s="46"/>
      <c r="L40" s="46"/>
      <c r="M40" s="46"/>
      <c r="N40" s="46"/>
      <c r="O40" s="46"/>
      <c r="P40" s="46"/>
      <c r="Q40" s="46"/>
      <c r="R40" s="46"/>
      <c r="S40" s="46"/>
      <c r="T40" s="8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row>
    <row r="41" spans="1:45" ht="17.100000000000001" customHeight="1" x14ac:dyDescent="0.3">
      <c r="A41" s="20"/>
      <c r="B41" s="79"/>
      <c r="C41" s="46"/>
      <c r="D41" s="46"/>
      <c r="E41" s="46"/>
      <c r="F41" s="46"/>
      <c r="G41" s="46"/>
      <c r="H41" s="46"/>
      <c r="I41" s="46"/>
      <c r="J41" s="46"/>
      <c r="K41" s="46"/>
      <c r="L41" s="46"/>
      <c r="M41" s="46"/>
      <c r="N41" s="46"/>
      <c r="O41" s="46"/>
      <c r="P41" s="46"/>
      <c r="Q41" s="46"/>
      <c r="R41" s="46"/>
      <c r="S41" s="46"/>
      <c r="T41" s="8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row>
    <row r="42" spans="1:45" ht="17.100000000000001" customHeight="1" x14ac:dyDescent="0.3">
      <c r="A42" s="20"/>
      <c r="B42" s="79"/>
      <c r="C42" s="46"/>
      <c r="D42" s="46"/>
      <c r="E42" s="46"/>
      <c r="F42" s="46"/>
      <c r="G42" s="46"/>
      <c r="H42" s="46"/>
      <c r="I42" s="46"/>
      <c r="J42" s="46"/>
      <c r="K42" s="46"/>
      <c r="L42" s="46"/>
      <c r="M42" s="46"/>
      <c r="N42" s="46"/>
      <c r="O42" s="46"/>
      <c r="P42" s="46"/>
      <c r="Q42" s="46"/>
      <c r="R42" s="46"/>
      <c r="S42" s="46"/>
      <c r="T42" s="8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row>
    <row r="43" spans="1:45" ht="17.100000000000001" customHeight="1" x14ac:dyDescent="0.3">
      <c r="A43" s="20"/>
      <c r="B43" s="79"/>
      <c r="C43" s="46"/>
      <c r="D43" s="46"/>
      <c r="E43" s="46"/>
      <c r="F43" s="46"/>
      <c r="G43" s="46"/>
      <c r="H43" s="46"/>
      <c r="I43" s="46"/>
      <c r="J43" s="46"/>
      <c r="K43" s="46"/>
      <c r="L43" s="46"/>
      <c r="M43" s="46"/>
      <c r="N43" s="46"/>
      <c r="O43" s="46"/>
      <c r="P43" s="46"/>
      <c r="Q43" s="46"/>
      <c r="R43" s="46"/>
      <c r="S43" s="46"/>
      <c r="T43" s="8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row>
    <row r="44" spans="1:45" ht="17.100000000000001" customHeight="1" x14ac:dyDescent="0.3">
      <c r="A44" s="20"/>
      <c r="B44" s="79"/>
      <c r="C44" s="46"/>
      <c r="D44" s="46"/>
      <c r="E44" s="46"/>
      <c r="F44" s="46"/>
      <c r="G44" s="46"/>
      <c r="H44" s="46"/>
      <c r="I44" s="46"/>
      <c r="J44" s="46"/>
      <c r="K44" s="46"/>
      <c r="L44" s="46"/>
      <c r="M44" s="46"/>
      <c r="N44" s="46"/>
      <c r="O44" s="46"/>
      <c r="P44" s="46"/>
      <c r="Q44" s="46"/>
      <c r="R44" s="46"/>
      <c r="S44" s="46"/>
      <c r="T44" s="8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row>
    <row r="45" spans="1:45" ht="17.100000000000001" customHeight="1" x14ac:dyDescent="0.3">
      <c r="A45" s="20"/>
      <c r="B45" s="79"/>
      <c r="C45" s="46"/>
      <c r="D45" s="46"/>
      <c r="E45" s="46"/>
      <c r="F45" s="46"/>
      <c r="G45" s="46"/>
      <c r="H45" s="46"/>
      <c r="I45" s="46"/>
      <c r="J45" s="46"/>
      <c r="K45" s="46"/>
      <c r="L45" s="46"/>
      <c r="M45" s="46"/>
      <c r="N45" s="46"/>
      <c r="O45" s="46"/>
      <c r="P45" s="46"/>
      <c r="Q45" s="46"/>
      <c r="R45" s="46"/>
      <c r="S45" s="46"/>
      <c r="T45" s="8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row>
    <row r="46" spans="1:45" ht="17.100000000000001" customHeight="1" x14ac:dyDescent="0.3">
      <c r="A46" s="20"/>
      <c r="B46" s="79"/>
      <c r="C46" s="46"/>
      <c r="D46" s="46"/>
      <c r="E46" s="46"/>
      <c r="F46" s="46"/>
      <c r="G46" s="46"/>
      <c r="H46" s="46"/>
      <c r="I46" s="46"/>
      <c r="J46" s="46"/>
      <c r="K46" s="46"/>
      <c r="L46" s="46"/>
      <c r="M46" s="46"/>
      <c r="N46" s="46"/>
      <c r="O46" s="46"/>
      <c r="P46" s="46"/>
      <c r="Q46" s="46"/>
      <c r="R46" s="46"/>
      <c r="S46" s="46"/>
      <c r="T46" s="8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row>
    <row r="47" spans="1:45" ht="17.100000000000001" customHeight="1" x14ac:dyDescent="0.3">
      <c r="A47" s="20"/>
      <c r="B47" s="79"/>
      <c r="C47" s="46"/>
      <c r="D47" s="46"/>
      <c r="E47" s="46"/>
      <c r="F47" s="46"/>
      <c r="G47" s="46"/>
      <c r="H47" s="46"/>
      <c r="I47" s="46"/>
      <c r="J47" s="46"/>
      <c r="K47" s="46"/>
      <c r="L47" s="46"/>
      <c r="M47" s="46"/>
      <c r="N47" s="46"/>
      <c r="O47" s="46"/>
      <c r="P47" s="46"/>
      <c r="Q47" s="46"/>
      <c r="R47" s="46"/>
      <c r="S47" s="46"/>
      <c r="T47" s="8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row>
    <row r="48" spans="1:45" ht="17.100000000000001" customHeight="1" x14ac:dyDescent="0.3">
      <c r="A48" s="20"/>
      <c r="B48" s="79"/>
      <c r="C48" s="46"/>
      <c r="D48" s="46"/>
      <c r="E48" s="46"/>
      <c r="F48" s="46"/>
      <c r="G48" s="46"/>
      <c r="H48" s="46"/>
      <c r="I48" s="46"/>
      <c r="J48" s="46"/>
      <c r="K48" s="46"/>
      <c r="L48" s="46"/>
      <c r="M48" s="46"/>
      <c r="N48" s="46"/>
      <c r="O48" s="46"/>
      <c r="P48" s="46"/>
      <c r="Q48" s="46"/>
      <c r="R48" s="46"/>
      <c r="S48" s="46"/>
      <c r="T48" s="8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row>
    <row r="49" spans="1:45" ht="17.100000000000001" customHeight="1" x14ac:dyDescent="0.3">
      <c r="A49" s="20"/>
      <c r="B49" s="79"/>
      <c r="C49" s="46"/>
      <c r="D49" s="46"/>
      <c r="E49" s="46"/>
      <c r="F49" s="46"/>
      <c r="G49" s="46"/>
      <c r="H49" s="46"/>
      <c r="I49" s="46"/>
      <c r="J49" s="46"/>
      <c r="K49" s="46"/>
      <c r="L49" s="46"/>
      <c r="M49" s="46"/>
      <c r="N49" s="46"/>
      <c r="O49" s="46"/>
      <c r="P49" s="46"/>
      <c r="Q49" s="46"/>
      <c r="R49" s="46"/>
      <c r="S49" s="46"/>
      <c r="T49" s="8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row>
    <row r="50" spans="1:45" ht="17.100000000000001" customHeight="1" thickBot="1" x14ac:dyDescent="0.35">
      <c r="A50" s="20"/>
      <c r="B50" s="81"/>
      <c r="C50" s="82"/>
      <c r="D50" s="82"/>
      <c r="E50" s="82"/>
      <c r="F50" s="82"/>
      <c r="G50" s="82"/>
      <c r="H50" s="82"/>
      <c r="I50" s="82"/>
      <c r="J50" s="82"/>
      <c r="K50" s="82"/>
      <c r="L50" s="82"/>
      <c r="M50" s="82"/>
      <c r="N50" s="82"/>
      <c r="O50" s="82"/>
      <c r="P50" s="82"/>
      <c r="Q50" s="82"/>
      <c r="R50" s="82"/>
      <c r="S50" s="82"/>
      <c r="T50" s="83"/>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row>
    <row r="51" spans="1:45" ht="50.1" customHeight="1" x14ac:dyDescent="0.3">
      <c r="A51" s="20"/>
      <c r="B51" s="312" t="s">
        <v>727</v>
      </c>
      <c r="C51" s="77"/>
      <c r="D51" s="77"/>
      <c r="E51" s="77"/>
      <c r="F51" s="77"/>
      <c r="G51" s="77"/>
      <c r="H51" s="77"/>
      <c r="I51" s="77"/>
      <c r="J51" s="77"/>
      <c r="K51" s="77"/>
      <c r="L51" s="77"/>
      <c r="M51" s="77"/>
      <c r="N51" s="77"/>
      <c r="O51" s="77"/>
      <c r="P51" s="77"/>
      <c r="Q51" s="77"/>
      <c r="R51" s="77"/>
      <c r="S51" s="77"/>
      <c r="T51" s="78"/>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row>
    <row r="52" spans="1:45" ht="17.100000000000001" customHeight="1" x14ac:dyDescent="0.3">
      <c r="A52" s="20"/>
      <c r="B52" s="79"/>
      <c r="C52" s="46"/>
      <c r="D52" s="46"/>
      <c r="E52" s="46"/>
      <c r="F52" s="46"/>
      <c r="G52" s="46"/>
      <c r="H52" s="46"/>
      <c r="I52" s="46"/>
      <c r="J52" s="46"/>
      <c r="K52" s="46"/>
      <c r="L52" s="46"/>
      <c r="M52" s="46"/>
      <c r="N52" s="46"/>
      <c r="O52" s="46"/>
      <c r="P52" s="46"/>
      <c r="Q52" s="46"/>
      <c r="R52" s="46"/>
      <c r="S52" s="46"/>
      <c r="T52" s="8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row>
    <row r="53" spans="1:45" ht="17.100000000000001" customHeight="1" x14ac:dyDescent="0.3">
      <c r="A53" s="20"/>
      <c r="B53" s="79"/>
      <c r="C53" s="46"/>
      <c r="D53" s="46"/>
      <c r="E53" s="46"/>
      <c r="F53" s="46"/>
      <c r="G53" s="46"/>
      <c r="H53" s="46"/>
      <c r="I53" s="46"/>
      <c r="J53" s="46"/>
      <c r="K53" s="46"/>
      <c r="L53" s="46"/>
      <c r="M53" s="46"/>
      <c r="N53" s="46"/>
      <c r="O53" s="46"/>
      <c r="P53" s="46"/>
      <c r="Q53" s="46"/>
      <c r="R53" s="46"/>
      <c r="S53" s="46"/>
      <c r="T53" s="8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row>
    <row r="54" spans="1:45" ht="17.100000000000001" customHeight="1" x14ac:dyDescent="0.3">
      <c r="A54" s="20"/>
      <c r="B54" s="79"/>
      <c r="C54" s="46"/>
      <c r="D54" s="46"/>
      <c r="E54" s="46"/>
      <c r="F54" s="46"/>
      <c r="G54" s="46"/>
      <c r="H54" s="46"/>
      <c r="I54" s="46"/>
      <c r="J54" s="46"/>
      <c r="K54" s="46"/>
      <c r="L54" s="46"/>
      <c r="M54" s="46"/>
      <c r="N54" s="46"/>
      <c r="O54" s="46"/>
      <c r="P54" s="46"/>
      <c r="Q54" s="46"/>
      <c r="R54" s="46"/>
      <c r="S54" s="46"/>
      <c r="T54" s="8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row>
    <row r="55" spans="1:45" ht="17.100000000000001" customHeight="1" x14ac:dyDescent="0.3">
      <c r="A55" s="20"/>
      <c r="B55" s="79"/>
      <c r="C55" s="46"/>
      <c r="D55" s="46"/>
      <c r="E55" s="46"/>
      <c r="F55" s="46"/>
      <c r="G55" s="46"/>
      <c r="H55" s="46"/>
      <c r="I55" s="46"/>
      <c r="J55" s="46"/>
      <c r="K55" s="46"/>
      <c r="L55" s="46"/>
      <c r="M55" s="46"/>
      <c r="N55" s="46"/>
      <c r="O55" s="46"/>
      <c r="P55" s="46"/>
      <c r="Q55" s="46"/>
      <c r="R55" s="46"/>
      <c r="S55" s="46"/>
      <c r="T55" s="8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row>
    <row r="56" spans="1:45" ht="17.100000000000001" customHeight="1" x14ac:dyDescent="0.3">
      <c r="A56" s="20"/>
      <c r="B56" s="79"/>
      <c r="C56" s="46"/>
      <c r="D56" s="46"/>
      <c r="E56" s="46"/>
      <c r="F56" s="46"/>
      <c r="G56" s="46"/>
      <c r="H56" s="46"/>
      <c r="I56" s="46"/>
      <c r="J56" s="46"/>
      <c r="K56" s="46"/>
      <c r="L56" s="46"/>
      <c r="M56" s="46"/>
      <c r="N56" s="46"/>
      <c r="O56" s="46"/>
      <c r="P56" s="46"/>
      <c r="Q56" s="46"/>
      <c r="R56" s="46"/>
      <c r="S56" s="46"/>
      <c r="T56" s="8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row>
    <row r="57" spans="1:45" ht="17.100000000000001" customHeight="1" x14ac:dyDescent="0.3">
      <c r="A57" s="20"/>
      <c r="B57" s="79"/>
      <c r="C57" s="46"/>
      <c r="D57" s="46"/>
      <c r="E57" s="46"/>
      <c r="F57" s="46"/>
      <c r="G57" s="46"/>
      <c r="H57" s="46"/>
      <c r="I57" s="46"/>
      <c r="J57" s="46"/>
      <c r="K57" s="46"/>
      <c r="L57" s="46"/>
      <c r="M57" s="46"/>
      <c r="N57" s="46"/>
      <c r="O57" s="46"/>
      <c r="P57" s="46"/>
      <c r="Q57" s="46"/>
      <c r="R57" s="46"/>
      <c r="S57" s="46"/>
      <c r="T57" s="8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row>
    <row r="58" spans="1:45" ht="17.100000000000001" customHeight="1" x14ac:dyDescent="0.3">
      <c r="A58" s="20"/>
      <c r="B58" s="79"/>
      <c r="C58" s="46"/>
      <c r="D58" s="46"/>
      <c r="E58" s="46"/>
      <c r="F58" s="46"/>
      <c r="G58" s="46"/>
      <c r="H58" s="46"/>
      <c r="I58" s="46"/>
      <c r="J58" s="46"/>
      <c r="K58" s="46"/>
      <c r="L58" s="46"/>
      <c r="M58" s="46"/>
      <c r="N58" s="46"/>
      <c r="O58" s="46"/>
      <c r="P58" s="46"/>
      <c r="Q58" s="46"/>
      <c r="R58" s="46"/>
      <c r="S58" s="46"/>
      <c r="T58" s="8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row>
    <row r="59" spans="1:45" ht="17.100000000000001" customHeight="1" x14ac:dyDescent="0.3">
      <c r="A59" s="20"/>
      <c r="B59" s="79"/>
      <c r="C59" s="46"/>
      <c r="D59" s="46"/>
      <c r="E59" s="46"/>
      <c r="F59" s="46"/>
      <c r="G59" s="46"/>
      <c r="H59" s="46"/>
      <c r="I59" s="46"/>
      <c r="J59" s="46"/>
      <c r="K59" s="46"/>
      <c r="L59" s="46"/>
      <c r="M59" s="46"/>
      <c r="N59" s="46"/>
      <c r="O59" s="46"/>
      <c r="P59" s="46"/>
      <c r="Q59" s="46"/>
      <c r="R59" s="46"/>
      <c r="S59" s="46"/>
      <c r="T59" s="8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row>
    <row r="60" spans="1:45" ht="17.100000000000001" customHeight="1" x14ac:dyDescent="0.3">
      <c r="A60" s="20"/>
      <c r="B60" s="79"/>
      <c r="C60" s="46"/>
      <c r="D60" s="46"/>
      <c r="E60" s="46"/>
      <c r="F60" s="46"/>
      <c r="G60" s="46"/>
      <c r="H60" s="46"/>
      <c r="I60" s="46"/>
      <c r="J60" s="46"/>
      <c r="K60" s="46"/>
      <c r="L60" s="46"/>
      <c r="M60" s="46"/>
      <c r="N60" s="46"/>
      <c r="O60" s="46"/>
      <c r="P60" s="46"/>
      <c r="Q60" s="46"/>
      <c r="R60" s="46"/>
      <c r="S60" s="46"/>
      <c r="T60" s="8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row>
    <row r="61" spans="1:45" ht="17.100000000000001" customHeight="1" x14ac:dyDescent="0.3">
      <c r="A61" s="20"/>
      <c r="B61" s="79"/>
      <c r="C61" s="46"/>
      <c r="D61" s="46"/>
      <c r="E61" s="46"/>
      <c r="F61" s="46"/>
      <c r="G61" s="46"/>
      <c r="H61" s="46"/>
      <c r="I61" s="46"/>
      <c r="J61" s="46"/>
      <c r="K61" s="46"/>
      <c r="L61" s="46"/>
      <c r="M61" s="46"/>
      <c r="N61" s="46"/>
      <c r="O61" s="46"/>
      <c r="P61" s="46"/>
      <c r="Q61" s="46"/>
      <c r="R61" s="46"/>
      <c r="S61" s="46"/>
      <c r="T61" s="8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row>
    <row r="62" spans="1:45" ht="17.100000000000001" customHeight="1" x14ac:dyDescent="0.3">
      <c r="A62" s="20"/>
      <c r="B62" s="79"/>
      <c r="C62" s="46"/>
      <c r="D62" s="46"/>
      <c r="E62" s="46"/>
      <c r="F62" s="46"/>
      <c r="G62" s="46"/>
      <c r="H62" s="46"/>
      <c r="I62" s="46"/>
      <c r="J62" s="46"/>
      <c r="K62" s="46"/>
      <c r="L62" s="46"/>
      <c r="M62" s="46"/>
      <c r="N62" s="46"/>
      <c r="O62" s="46"/>
      <c r="P62" s="46"/>
      <c r="Q62" s="46"/>
      <c r="R62" s="46"/>
      <c r="S62" s="46"/>
      <c r="T62" s="8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row>
    <row r="63" spans="1:45" ht="17.100000000000001" customHeight="1" x14ac:dyDescent="0.3">
      <c r="A63" s="20"/>
      <c r="B63" s="79"/>
      <c r="C63" s="46"/>
      <c r="D63" s="46"/>
      <c r="E63" s="46"/>
      <c r="F63" s="46"/>
      <c r="G63" s="46"/>
      <c r="H63" s="46"/>
      <c r="I63" s="46"/>
      <c r="J63" s="46"/>
      <c r="K63" s="46"/>
      <c r="L63" s="46"/>
      <c r="M63" s="46"/>
      <c r="N63" s="46"/>
      <c r="O63" s="46"/>
      <c r="P63" s="46"/>
      <c r="Q63" s="46"/>
      <c r="R63" s="46"/>
      <c r="S63" s="46"/>
      <c r="T63" s="8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row>
    <row r="64" spans="1:45" ht="17.100000000000001" customHeight="1" x14ac:dyDescent="0.3">
      <c r="A64" s="20"/>
      <c r="B64" s="79"/>
      <c r="C64" s="46"/>
      <c r="D64" s="46"/>
      <c r="E64" s="46"/>
      <c r="F64" s="46"/>
      <c r="G64" s="46"/>
      <c r="H64" s="46"/>
      <c r="I64" s="46"/>
      <c r="J64" s="46"/>
      <c r="K64" s="46"/>
      <c r="L64" s="46"/>
      <c r="M64" s="46"/>
      <c r="N64" s="46"/>
      <c r="O64" s="46"/>
      <c r="P64" s="46"/>
      <c r="Q64" s="46"/>
      <c r="R64" s="46"/>
      <c r="S64" s="46"/>
      <c r="T64" s="8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row>
    <row r="65" spans="1:45" ht="17.100000000000001" customHeight="1" x14ac:dyDescent="0.3">
      <c r="A65" s="20"/>
      <c r="B65" s="79"/>
      <c r="C65" s="46"/>
      <c r="D65" s="46"/>
      <c r="E65" s="46"/>
      <c r="F65" s="46"/>
      <c r="G65" s="46"/>
      <c r="H65" s="46"/>
      <c r="I65" s="46"/>
      <c r="J65" s="46"/>
      <c r="K65" s="46"/>
      <c r="L65" s="46"/>
      <c r="M65" s="46"/>
      <c r="N65" s="46"/>
      <c r="O65" s="46"/>
      <c r="P65" s="46"/>
      <c r="Q65" s="46"/>
      <c r="R65" s="46"/>
      <c r="S65" s="46"/>
      <c r="T65" s="8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row>
    <row r="66" spans="1:45" ht="17.100000000000001" customHeight="1" x14ac:dyDescent="0.3">
      <c r="A66" s="20"/>
      <c r="B66" s="79"/>
      <c r="C66" s="46"/>
      <c r="D66" s="46"/>
      <c r="E66" s="46"/>
      <c r="F66" s="46"/>
      <c r="G66" s="46"/>
      <c r="H66" s="46"/>
      <c r="I66" s="46"/>
      <c r="J66" s="46"/>
      <c r="K66" s="46"/>
      <c r="L66" s="46"/>
      <c r="M66" s="46"/>
      <c r="N66" s="46"/>
      <c r="O66" s="46"/>
      <c r="P66" s="46"/>
      <c r="Q66" s="46"/>
      <c r="R66" s="46"/>
      <c r="S66" s="46"/>
      <c r="T66" s="8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row>
    <row r="67" spans="1:45" ht="17.100000000000001" customHeight="1" x14ac:dyDescent="0.3">
      <c r="A67" s="20"/>
      <c r="B67" s="79"/>
      <c r="C67" s="46"/>
      <c r="D67" s="46"/>
      <c r="E67" s="46"/>
      <c r="F67" s="46"/>
      <c r="G67" s="46"/>
      <c r="H67" s="46"/>
      <c r="I67" s="46"/>
      <c r="J67" s="46"/>
      <c r="K67" s="46"/>
      <c r="L67" s="46"/>
      <c r="M67" s="46"/>
      <c r="N67" s="46"/>
      <c r="O67" s="46"/>
      <c r="P67" s="46"/>
      <c r="Q67" s="46"/>
      <c r="R67" s="46"/>
      <c r="S67" s="46"/>
      <c r="T67" s="8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row>
    <row r="68" spans="1:45" ht="17.100000000000001" customHeight="1" x14ac:dyDescent="0.3">
      <c r="A68" s="20"/>
      <c r="B68" s="79"/>
      <c r="C68" s="46"/>
      <c r="D68" s="46"/>
      <c r="E68" s="46"/>
      <c r="F68" s="46"/>
      <c r="G68" s="46"/>
      <c r="H68" s="46"/>
      <c r="I68" s="46"/>
      <c r="J68" s="46"/>
      <c r="K68" s="46"/>
      <c r="L68" s="46"/>
      <c r="M68" s="46"/>
      <c r="N68" s="46"/>
      <c r="O68" s="46"/>
      <c r="P68" s="46"/>
      <c r="Q68" s="46"/>
      <c r="R68" s="46"/>
      <c r="S68" s="46"/>
      <c r="T68" s="8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row>
    <row r="69" spans="1:45" ht="17.100000000000001" customHeight="1" x14ac:dyDescent="0.3">
      <c r="A69" s="20"/>
      <c r="B69" s="79"/>
      <c r="C69" s="46"/>
      <c r="D69" s="46"/>
      <c r="E69" s="46"/>
      <c r="F69" s="46"/>
      <c r="G69" s="46"/>
      <c r="H69" s="46"/>
      <c r="I69" s="46"/>
      <c r="J69" s="46"/>
      <c r="K69" s="46"/>
      <c r="L69" s="46"/>
      <c r="M69" s="46"/>
      <c r="N69" s="46"/>
      <c r="O69" s="46"/>
      <c r="P69" s="46"/>
      <c r="Q69" s="46"/>
      <c r="R69" s="46"/>
      <c r="S69" s="46"/>
      <c r="T69" s="8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row>
    <row r="70" spans="1:45" ht="17.100000000000001" customHeight="1" x14ac:dyDescent="0.3">
      <c r="A70" s="20"/>
      <c r="B70" s="79"/>
      <c r="C70" s="46"/>
      <c r="D70" s="46"/>
      <c r="E70" s="46"/>
      <c r="F70" s="46"/>
      <c r="G70" s="46"/>
      <c r="H70" s="46"/>
      <c r="I70" s="46"/>
      <c r="J70" s="46"/>
      <c r="K70" s="46"/>
      <c r="L70" s="46"/>
      <c r="M70" s="46"/>
      <c r="N70" s="46"/>
      <c r="O70" s="46"/>
      <c r="P70" s="46"/>
      <c r="Q70" s="46"/>
      <c r="R70" s="46"/>
      <c r="S70" s="46"/>
      <c r="T70" s="8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row>
    <row r="71" spans="1:45" ht="17.100000000000001" customHeight="1" x14ac:dyDescent="0.3">
      <c r="A71" s="20"/>
      <c r="B71" s="79"/>
      <c r="C71" s="46"/>
      <c r="D71" s="46"/>
      <c r="E71" s="46"/>
      <c r="F71" s="46"/>
      <c r="G71" s="46"/>
      <c r="H71" s="46"/>
      <c r="I71" s="46"/>
      <c r="J71" s="46"/>
      <c r="K71" s="46"/>
      <c r="L71" s="46"/>
      <c r="M71" s="46"/>
      <c r="N71" s="46"/>
      <c r="O71" s="46"/>
      <c r="P71" s="46"/>
      <c r="Q71" s="46"/>
      <c r="R71" s="46"/>
      <c r="S71" s="46"/>
      <c r="T71" s="8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row>
    <row r="72" spans="1:45" ht="17.100000000000001" customHeight="1" x14ac:dyDescent="0.3">
      <c r="A72" s="20"/>
      <c r="B72" s="79"/>
      <c r="C72" s="46"/>
      <c r="D72" s="46"/>
      <c r="E72" s="46"/>
      <c r="F72" s="46"/>
      <c r="G72" s="46"/>
      <c r="H72" s="46"/>
      <c r="I72" s="46"/>
      <c r="J72" s="46"/>
      <c r="K72" s="46"/>
      <c r="L72" s="46"/>
      <c r="M72" s="46"/>
      <c r="N72" s="46"/>
      <c r="O72" s="46"/>
      <c r="P72" s="46"/>
      <c r="Q72" s="46"/>
      <c r="R72" s="46"/>
      <c r="S72" s="46"/>
      <c r="T72" s="8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row>
    <row r="73" spans="1:45" ht="17.100000000000001" customHeight="1" x14ac:dyDescent="0.3">
      <c r="A73" s="20"/>
      <c r="B73" s="79"/>
      <c r="C73" s="46"/>
      <c r="D73" s="46"/>
      <c r="E73" s="46"/>
      <c r="F73" s="46"/>
      <c r="G73" s="46"/>
      <c r="H73" s="46"/>
      <c r="I73" s="46"/>
      <c r="J73" s="46"/>
      <c r="K73" s="46"/>
      <c r="L73" s="46"/>
      <c r="M73" s="46"/>
      <c r="N73" s="46"/>
      <c r="O73" s="46"/>
      <c r="P73" s="46"/>
      <c r="Q73" s="46"/>
      <c r="R73" s="46"/>
      <c r="S73" s="46"/>
      <c r="T73" s="8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row>
    <row r="74" spans="1:45" ht="17.100000000000001" customHeight="1" x14ac:dyDescent="0.3">
      <c r="A74" s="20"/>
      <c r="B74" s="79"/>
      <c r="C74" s="46"/>
      <c r="D74" s="46"/>
      <c r="E74" s="46"/>
      <c r="F74" s="46"/>
      <c r="G74" s="46"/>
      <c r="H74" s="46"/>
      <c r="I74" s="46"/>
      <c r="J74" s="46"/>
      <c r="K74" s="46"/>
      <c r="L74" s="46"/>
      <c r="M74" s="46"/>
      <c r="N74" s="46"/>
      <c r="O74" s="46"/>
      <c r="P74" s="46"/>
      <c r="Q74" s="46"/>
      <c r="R74" s="46"/>
      <c r="S74" s="46"/>
      <c r="T74" s="8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row>
    <row r="75" spans="1:45" ht="17.100000000000001" customHeight="1" x14ac:dyDescent="0.3">
      <c r="A75" s="20"/>
      <c r="B75" s="79"/>
      <c r="C75" s="46"/>
      <c r="D75" s="46"/>
      <c r="E75" s="46"/>
      <c r="F75" s="46"/>
      <c r="G75" s="46"/>
      <c r="H75" s="46"/>
      <c r="I75" s="46"/>
      <c r="J75" s="46"/>
      <c r="K75" s="46"/>
      <c r="L75" s="46"/>
      <c r="M75" s="46"/>
      <c r="N75" s="46"/>
      <c r="O75" s="46"/>
      <c r="P75" s="46"/>
      <c r="Q75" s="46"/>
      <c r="R75" s="46"/>
      <c r="S75" s="46"/>
      <c r="T75" s="8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row>
    <row r="76" spans="1:45" ht="17.100000000000001" customHeight="1" x14ac:dyDescent="0.3">
      <c r="A76" s="20"/>
      <c r="B76" s="79"/>
      <c r="C76" s="46"/>
      <c r="D76" s="46"/>
      <c r="E76" s="46"/>
      <c r="F76" s="46"/>
      <c r="G76" s="46"/>
      <c r="H76" s="46"/>
      <c r="I76" s="46"/>
      <c r="J76" s="46"/>
      <c r="K76" s="46"/>
      <c r="L76" s="46"/>
      <c r="M76" s="46"/>
      <c r="N76" s="46"/>
      <c r="O76" s="46"/>
      <c r="P76" s="46"/>
      <c r="Q76" s="46"/>
      <c r="R76" s="46"/>
      <c r="S76" s="46"/>
      <c r="T76" s="8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row>
    <row r="77" spans="1:45" ht="17.100000000000001" customHeight="1" x14ac:dyDescent="0.3">
      <c r="A77" s="20"/>
      <c r="B77" s="79"/>
      <c r="C77" s="46"/>
      <c r="D77" s="46"/>
      <c r="E77" s="46"/>
      <c r="F77" s="46"/>
      <c r="G77" s="46"/>
      <c r="H77" s="46"/>
      <c r="I77" s="46"/>
      <c r="J77" s="46"/>
      <c r="K77" s="46"/>
      <c r="L77" s="46"/>
      <c r="M77" s="46"/>
      <c r="N77" s="46"/>
      <c r="O77" s="46"/>
      <c r="P77" s="46"/>
      <c r="Q77" s="46"/>
      <c r="R77" s="46"/>
      <c r="S77" s="46"/>
      <c r="T77" s="8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row>
    <row r="78" spans="1:45" ht="17.100000000000001" customHeight="1" x14ac:dyDescent="0.3">
      <c r="A78" s="20"/>
      <c r="B78" s="79"/>
      <c r="C78" s="46"/>
      <c r="D78" s="46"/>
      <c r="E78" s="46"/>
      <c r="F78" s="46"/>
      <c r="G78" s="46"/>
      <c r="H78" s="46"/>
      <c r="I78" s="46"/>
      <c r="J78" s="46"/>
      <c r="K78" s="46"/>
      <c r="L78" s="46"/>
      <c r="M78" s="46"/>
      <c r="N78" s="46"/>
      <c r="O78" s="46"/>
      <c r="P78" s="46"/>
      <c r="Q78" s="46"/>
      <c r="R78" s="46"/>
      <c r="S78" s="46"/>
      <c r="T78" s="8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row>
    <row r="79" spans="1:45" ht="17.100000000000001" customHeight="1" x14ac:dyDescent="0.3">
      <c r="A79" s="20"/>
      <c r="B79" s="79"/>
      <c r="C79" s="46"/>
      <c r="D79" s="46"/>
      <c r="E79" s="46"/>
      <c r="F79" s="46"/>
      <c r="G79" s="46"/>
      <c r="H79" s="46"/>
      <c r="I79" s="46"/>
      <c r="J79" s="46"/>
      <c r="K79" s="46"/>
      <c r="L79" s="46"/>
      <c r="M79" s="46"/>
      <c r="N79" s="46"/>
      <c r="O79" s="46"/>
      <c r="P79" s="46"/>
      <c r="Q79" s="46"/>
      <c r="R79" s="46"/>
      <c r="S79" s="46"/>
      <c r="T79" s="8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row>
    <row r="80" spans="1:45" ht="17.100000000000001" customHeight="1" x14ac:dyDescent="0.3">
      <c r="A80" s="20"/>
      <c r="B80" s="79"/>
      <c r="C80" s="46"/>
      <c r="D80" s="46"/>
      <c r="E80" s="46"/>
      <c r="F80" s="46"/>
      <c r="G80" s="46"/>
      <c r="H80" s="46"/>
      <c r="I80" s="46"/>
      <c r="J80" s="46"/>
      <c r="K80" s="46"/>
      <c r="L80" s="46"/>
      <c r="M80" s="46"/>
      <c r="N80" s="46"/>
      <c r="O80" s="46"/>
      <c r="P80" s="46"/>
      <c r="Q80" s="46"/>
      <c r="R80" s="46"/>
      <c r="S80" s="46"/>
      <c r="T80" s="8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row>
    <row r="81" spans="1:45" ht="17.100000000000001" customHeight="1" x14ac:dyDescent="0.3">
      <c r="A81" s="20"/>
      <c r="B81" s="79"/>
      <c r="C81" s="46"/>
      <c r="D81" s="46"/>
      <c r="E81" s="46"/>
      <c r="F81" s="46"/>
      <c r="G81" s="46"/>
      <c r="H81" s="46"/>
      <c r="I81" s="46"/>
      <c r="J81" s="46"/>
      <c r="K81" s="46"/>
      <c r="L81" s="46"/>
      <c r="M81" s="46"/>
      <c r="N81" s="46"/>
      <c r="O81" s="46"/>
      <c r="P81" s="46"/>
      <c r="Q81" s="46"/>
      <c r="R81" s="46"/>
      <c r="S81" s="46"/>
      <c r="T81" s="8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row>
    <row r="82" spans="1:45" ht="17.100000000000001" customHeight="1" x14ac:dyDescent="0.3">
      <c r="A82" s="20"/>
      <c r="B82" s="79"/>
      <c r="C82" s="46"/>
      <c r="D82" s="46"/>
      <c r="E82" s="46"/>
      <c r="F82" s="46"/>
      <c r="G82" s="46"/>
      <c r="H82" s="46"/>
      <c r="I82" s="46"/>
      <c r="J82" s="46"/>
      <c r="K82" s="46"/>
      <c r="L82" s="46"/>
      <c r="M82" s="46"/>
      <c r="N82" s="46"/>
      <c r="O82" s="46"/>
      <c r="P82" s="46"/>
      <c r="Q82" s="46"/>
      <c r="R82" s="46"/>
      <c r="S82" s="46"/>
      <c r="T82" s="8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row>
    <row r="83" spans="1:45" ht="17.100000000000001" customHeight="1" x14ac:dyDescent="0.3">
      <c r="A83" s="20"/>
      <c r="B83" s="79"/>
      <c r="C83" s="46"/>
      <c r="D83" s="46"/>
      <c r="E83" s="46"/>
      <c r="F83" s="46"/>
      <c r="G83" s="46"/>
      <c r="H83" s="46"/>
      <c r="I83" s="46"/>
      <c r="J83" s="46"/>
      <c r="K83" s="46"/>
      <c r="L83" s="46"/>
      <c r="M83" s="46"/>
      <c r="N83" s="46"/>
      <c r="O83" s="46"/>
      <c r="P83" s="46"/>
      <c r="Q83" s="46"/>
      <c r="R83" s="46"/>
      <c r="S83" s="46"/>
      <c r="T83" s="8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row>
    <row r="84" spans="1:45" ht="17.100000000000001" customHeight="1" x14ac:dyDescent="0.3">
      <c r="A84" s="20"/>
      <c r="B84" s="79"/>
      <c r="C84" s="46"/>
      <c r="D84" s="46"/>
      <c r="E84" s="46"/>
      <c r="F84" s="46"/>
      <c r="G84" s="46"/>
      <c r="H84" s="46"/>
      <c r="I84" s="46"/>
      <c r="J84" s="46"/>
      <c r="K84" s="46"/>
      <c r="L84" s="46"/>
      <c r="M84" s="46"/>
      <c r="N84" s="46"/>
      <c r="O84" s="46"/>
      <c r="P84" s="46"/>
      <c r="Q84" s="46"/>
      <c r="R84" s="46"/>
      <c r="S84" s="46"/>
      <c r="T84" s="8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row>
    <row r="85" spans="1:45" ht="17.100000000000001" customHeight="1" x14ac:dyDescent="0.3">
      <c r="A85" s="20"/>
      <c r="B85" s="79"/>
      <c r="C85" s="46"/>
      <c r="D85" s="46"/>
      <c r="E85" s="46"/>
      <c r="F85" s="46"/>
      <c r="G85" s="46"/>
      <c r="H85" s="46"/>
      <c r="I85" s="46"/>
      <c r="J85" s="46"/>
      <c r="K85" s="46"/>
      <c r="L85" s="46"/>
      <c r="M85" s="46"/>
      <c r="N85" s="46"/>
      <c r="O85" s="46"/>
      <c r="P85" s="46"/>
      <c r="Q85" s="46"/>
      <c r="R85" s="46"/>
      <c r="S85" s="46"/>
      <c r="T85" s="8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row>
    <row r="86" spans="1:45" ht="17.100000000000001" customHeight="1" x14ac:dyDescent="0.3">
      <c r="A86" s="20"/>
      <c r="B86" s="79"/>
      <c r="C86" s="46"/>
      <c r="D86" s="46"/>
      <c r="E86" s="46"/>
      <c r="F86" s="46"/>
      <c r="G86" s="46"/>
      <c r="H86" s="46"/>
      <c r="I86" s="46"/>
      <c r="J86" s="46"/>
      <c r="K86" s="46"/>
      <c r="L86" s="46"/>
      <c r="M86" s="46"/>
      <c r="N86" s="46"/>
      <c r="O86" s="46"/>
      <c r="P86" s="46"/>
      <c r="Q86" s="46"/>
      <c r="R86" s="46"/>
      <c r="S86" s="46"/>
      <c r="T86" s="8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row>
    <row r="87" spans="1:45" ht="17.100000000000001" customHeight="1" x14ac:dyDescent="0.3">
      <c r="A87" s="20"/>
      <c r="B87" s="79"/>
      <c r="C87" s="46"/>
      <c r="D87" s="46"/>
      <c r="E87" s="46"/>
      <c r="F87" s="46"/>
      <c r="G87" s="46"/>
      <c r="H87" s="46"/>
      <c r="I87" s="46"/>
      <c r="J87" s="46"/>
      <c r="K87" s="46"/>
      <c r="L87" s="46"/>
      <c r="M87" s="46"/>
      <c r="N87" s="46"/>
      <c r="O87" s="46"/>
      <c r="P87" s="46"/>
      <c r="Q87" s="46"/>
      <c r="R87" s="46"/>
      <c r="S87" s="46"/>
      <c r="T87" s="8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row>
    <row r="88" spans="1:45" ht="17.100000000000001" customHeight="1" x14ac:dyDescent="0.3">
      <c r="A88" s="20"/>
      <c r="B88" s="79"/>
      <c r="C88" s="46"/>
      <c r="D88" s="46"/>
      <c r="E88" s="46"/>
      <c r="F88" s="46"/>
      <c r="G88" s="46"/>
      <c r="H88" s="46"/>
      <c r="I88" s="46"/>
      <c r="J88" s="46"/>
      <c r="K88" s="46"/>
      <c r="L88" s="46"/>
      <c r="M88" s="46"/>
      <c r="N88" s="46"/>
      <c r="O88" s="46"/>
      <c r="P88" s="46"/>
      <c r="Q88" s="46"/>
      <c r="R88" s="46"/>
      <c r="S88" s="46"/>
      <c r="T88" s="8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row>
    <row r="89" spans="1:45" ht="17.100000000000001" customHeight="1" x14ac:dyDescent="0.3">
      <c r="A89" s="20"/>
      <c r="B89" s="79"/>
      <c r="C89" s="46"/>
      <c r="D89" s="46"/>
      <c r="E89" s="46"/>
      <c r="F89" s="46"/>
      <c r="G89" s="46"/>
      <c r="H89" s="46"/>
      <c r="I89" s="46"/>
      <c r="J89" s="46"/>
      <c r="K89" s="46"/>
      <c r="L89" s="46"/>
      <c r="M89" s="46"/>
      <c r="N89" s="46"/>
      <c r="O89" s="46"/>
      <c r="P89" s="46"/>
      <c r="Q89" s="46"/>
      <c r="R89" s="46"/>
      <c r="S89" s="46"/>
      <c r="T89" s="8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row>
    <row r="90" spans="1:45" ht="17.100000000000001" customHeight="1" x14ac:dyDescent="0.3">
      <c r="A90" s="20"/>
      <c r="B90" s="79"/>
      <c r="C90" s="46"/>
      <c r="D90" s="46"/>
      <c r="E90" s="46"/>
      <c r="F90" s="46"/>
      <c r="G90" s="46"/>
      <c r="H90" s="46"/>
      <c r="I90" s="46"/>
      <c r="J90" s="46"/>
      <c r="K90" s="46"/>
      <c r="L90" s="46"/>
      <c r="M90" s="46"/>
      <c r="N90" s="46"/>
      <c r="O90" s="46"/>
      <c r="P90" s="46"/>
      <c r="Q90" s="46"/>
      <c r="R90" s="46"/>
      <c r="S90" s="46"/>
      <c r="T90" s="8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row>
    <row r="91" spans="1:45" ht="17.100000000000001" customHeight="1" x14ac:dyDescent="0.3">
      <c r="A91" s="20"/>
      <c r="B91" s="79"/>
      <c r="C91" s="46"/>
      <c r="D91" s="46"/>
      <c r="E91" s="46"/>
      <c r="F91" s="46"/>
      <c r="G91" s="46"/>
      <c r="H91" s="46"/>
      <c r="I91" s="46"/>
      <c r="J91" s="46"/>
      <c r="K91" s="46"/>
      <c r="L91" s="46"/>
      <c r="M91" s="46"/>
      <c r="N91" s="46"/>
      <c r="O91" s="46"/>
      <c r="P91" s="46"/>
      <c r="Q91" s="46"/>
      <c r="R91" s="46"/>
      <c r="S91" s="46"/>
      <c r="T91" s="8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row>
    <row r="92" spans="1:45" ht="17.100000000000001" customHeight="1" x14ac:dyDescent="0.3">
      <c r="A92" s="20"/>
      <c r="B92" s="79"/>
      <c r="C92" s="46"/>
      <c r="D92" s="46"/>
      <c r="E92" s="46"/>
      <c r="F92" s="46"/>
      <c r="G92" s="46"/>
      <c r="H92" s="46"/>
      <c r="I92" s="46"/>
      <c r="J92" s="46"/>
      <c r="K92" s="46"/>
      <c r="L92" s="46"/>
      <c r="M92" s="46"/>
      <c r="N92" s="46"/>
      <c r="O92" s="46"/>
      <c r="P92" s="46"/>
      <c r="Q92" s="46"/>
      <c r="R92" s="46"/>
      <c r="S92" s="46"/>
      <c r="T92" s="8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row>
    <row r="93" spans="1:45" ht="17.100000000000001" customHeight="1" x14ac:dyDescent="0.3">
      <c r="A93" s="20"/>
      <c r="B93" s="79"/>
      <c r="C93" s="46"/>
      <c r="D93" s="46"/>
      <c r="E93" s="46"/>
      <c r="F93" s="46"/>
      <c r="G93" s="46"/>
      <c r="H93" s="46"/>
      <c r="I93" s="46"/>
      <c r="J93" s="46"/>
      <c r="K93" s="46"/>
      <c r="L93" s="46"/>
      <c r="M93" s="46"/>
      <c r="N93" s="46"/>
      <c r="O93" s="46"/>
      <c r="P93" s="46"/>
      <c r="Q93" s="46"/>
      <c r="R93" s="46"/>
      <c r="S93" s="46"/>
      <c r="T93" s="8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row>
    <row r="94" spans="1:45" ht="17.100000000000001" customHeight="1" x14ac:dyDescent="0.3">
      <c r="A94" s="20"/>
      <c r="B94" s="79"/>
      <c r="C94" s="46"/>
      <c r="D94" s="46"/>
      <c r="E94" s="46"/>
      <c r="F94" s="46"/>
      <c r="G94" s="46"/>
      <c r="H94" s="46"/>
      <c r="I94" s="46"/>
      <c r="J94" s="46"/>
      <c r="K94" s="46"/>
      <c r="L94" s="46"/>
      <c r="M94" s="46"/>
      <c r="N94" s="46"/>
      <c r="O94" s="46"/>
      <c r="P94" s="46"/>
      <c r="Q94" s="46"/>
      <c r="R94" s="46"/>
      <c r="S94" s="46"/>
      <c r="T94" s="8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row>
    <row r="95" spans="1:45" ht="17.100000000000001" customHeight="1" x14ac:dyDescent="0.3">
      <c r="A95" s="20"/>
      <c r="B95" s="79"/>
      <c r="C95" s="46"/>
      <c r="D95" s="46"/>
      <c r="E95" s="46"/>
      <c r="F95" s="46"/>
      <c r="G95" s="46"/>
      <c r="H95" s="46"/>
      <c r="I95" s="46"/>
      <c r="J95" s="46"/>
      <c r="K95" s="46"/>
      <c r="L95" s="46"/>
      <c r="M95" s="46"/>
      <c r="N95" s="46"/>
      <c r="O95" s="46"/>
      <c r="P95" s="46"/>
      <c r="Q95" s="46"/>
      <c r="R95" s="46"/>
      <c r="S95" s="46"/>
      <c r="T95" s="8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row>
    <row r="96" spans="1:45" ht="17.100000000000001" customHeight="1" x14ac:dyDescent="0.3">
      <c r="A96" s="20"/>
      <c r="B96" s="79"/>
      <c r="C96" s="46"/>
      <c r="D96" s="46"/>
      <c r="E96" s="46"/>
      <c r="F96" s="46"/>
      <c r="G96" s="46"/>
      <c r="H96" s="46"/>
      <c r="I96" s="46"/>
      <c r="J96" s="46"/>
      <c r="K96" s="46"/>
      <c r="L96" s="46"/>
      <c r="M96" s="46"/>
      <c r="N96" s="46"/>
      <c r="O96" s="46"/>
      <c r="P96" s="46"/>
      <c r="Q96" s="46"/>
      <c r="R96" s="46"/>
      <c r="S96" s="46"/>
      <c r="T96" s="8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row>
    <row r="97" spans="1:45" ht="17.100000000000001" customHeight="1" x14ac:dyDescent="0.3">
      <c r="A97" s="20"/>
      <c r="B97" s="79"/>
      <c r="C97" s="46"/>
      <c r="D97" s="46"/>
      <c r="E97" s="46"/>
      <c r="F97" s="46"/>
      <c r="G97" s="46"/>
      <c r="H97" s="46"/>
      <c r="I97" s="46"/>
      <c r="J97" s="46"/>
      <c r="K97" s="46"/>
      <c r="L97" s="46"/>
      <c r="M97" s="46"/>
      <c r="N97" s="46"/>
      <c r="O97" s="46"/>
      <c r="P97" s="46"/>
      <c r="Q97" s="46"/>
      <c r="R97" s="46"/>
      <c r="S97" s="46"/>
      <c r="T97" s="8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row>
    <row r="98" spans="1:45" ht="17.100000000000001" customHeight="1" x14ac:dyDescent="0.3">
      <c r="A98" s="20"/>
      <c r="B98" s="79"/>
      <c r="C98" s="46"/>
      <c r="D98" s="46"/>
      <c r="E98" s="46"/>
      <c r="F98" s="46"/>
      <c r="G98" s="46"/>
      <c r="H98" s="46"/>
      <c r="I98" s="46"/>
      <c r="J98" s="46"/>
      <c r="K98" s="46"/>
      <c r="L98" s="46"/>
      <c r="M98" s="46"/>
      <c r="N98" s="46"/>
      <c r="O98" s="46"/>
      <c r="P98" s="46"/>
      <c r="Q98" s="46"/>
      <c r="R98" s="46"/>
      <c r="S98" s="46"/>
      <c r="T98" s="8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row>
    <row r="99" spans="1:45" ht="17.100000000000001" customHeight="1" x14ac:dyDescent="0.3">
      <c r="A99" s="20"/>
      <c r="B99" s="79"/>
      <c r="C99" s="46"/>
      <c r="D99" s="46"/>
      <c r="E99" s="46"/>
      <c r="F99" s="46"/>
      <c r="G99" s="46"/>
      <c r="H99" s="46"/>
      <c r="I99" s="46"/>
      <c r="J99" s="46"/>
      <c r="K99" s="46"/>
      <c r="L99" s="46"/>
      <c r="M99" s="46"/>
      <c r="N99" s="46"/>
      <c r="O99" s="46"/>
      <c r="P99" s="46"/>
      <c r="Q99" s="46"/>
      <c r="R99" s="46"/>
      <c r="S99" s="46"/>
      <c r="T99" s="8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row>
    <row r="100" spans="1:45" ht="17.100000000000001" customHeight="1" thickBot="1" x14ac:dyDescent="0.35">
      <c r="A100" s="20"/>
      <c r="B100" s="81"/>
      <c r="C100" s="82"/>
      <c r="D100" s="82"/>
      <c r="E100" s="82"/>
      <c r="F100" s="82"/>
      <c r="G100" s="82"/>
      <c r="H100" s="82"/>
      <c r="I100" s="82"/>
      <c r="J100" s="82"/>
      <c r="K100" s="82"/>
      <c r="L100" s="82"/>
      <c r="M100" s="82"/>
      <c r="N100" s="82"/>
      <c r="O100" s="82"/>
      <c r="P100" s="82"/>
      <c r="Q100" s="82"/>
      <c r="R100" s="82"/>
      <c r="S100" s="82"/>
      <c r="T100" s="83"/>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row>
    <row r="101" spans="1:45" ht="50.1" customHeight="1" x14ac:dyDescent="0.3">
      <c r="A101" s="20"/>
      <c r="B101" s="312" t="s">
        <v>744</v>
      </c>
      <c r="C101" s="77"/>
      <c r="D101" s="77"/>
      <c r="E101" s="77"/>
      <c r="F101" s="77"/>
      <c r="G101" s="77"/>
      <c r="H101" s="77"/>
      <c r="I101" s="77"/>
      <c r="J101" s="77"/>
      <c r="K101" s="77"/>
      <c r="L101" s="77"/>
      <c r="M101" s="77"/>
      <c r="N101" s="77"/>
      <c r="O101" s="77"/>
      <c r="P101" s="77"/>
      <c r="Q101" s="77"/>
      <c r="R101" s="77"/>
      <c r="S101" s="77"/>
      <c r="T101" s="78"/>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row>
    <row r="102" spans="1:45" ht="17.100000000000001" customHeight="1" x14ac:dyDescent="0.3">
      <c r="A102" s="20"/>
      <c r="B102" s="79"/>
      <c r="C102" s="46"/>
      <c r="D102" s="46"/>
      <c r="E102" s="46"/>
      <c r="F102" s="46"/>
      <c r="G102" s="46"/>
      <c r="H102" s="46"/>
      <c r="I102" s="46"/>
      <c r="J102" s="46"/>
      <c r="K102" s="46"/>
      <c r="L102" s="46"/>
      <c r="M102" s="46"/>
      <c r="N102" s="46"/>
      <c r="O102" s="46"/>
      <c r="P102" s="46"/>
      <c r="Q102" s="46"/>
      <c r="R102" s="46"/>
      <c r="S102" s="46"/>
      <c r="T102" s="8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row>
    <row r="103" spans="1:45" ht="17.100000000000001" customHeight="1" x14ac:dyDescent="0.3">
      <c r="A103" s="20"/>
      <c r="B103" s="79"/>
      <c r="C103" s="46"/>
      <c r="D103" s="46"/>
      <c r="E103" s="46"/>
      <c r="F103" s="46"/>
      <c r="G103" s="46"/>
      <c r="H103" s="46"/>
      <c r="I103" s="46"/>
      <c r="J103" s="46"/>
      <c r="K103" s="46"/>
      <c r="L103" s="46"/>
      <c r="M103" s="46"/>
      <c r="N103" s="46"/>
      <c r="O103" s="46"/>
      <c r="P103" s="46"/>
      <c r="Q103" s="46"/>
      <c r="R103" s="46"/>
      <c r="S103" s="46"/>
      <c r="T103" s="8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row>
    <row r="104" spans="1:45" ht="17.100000000000001" customHeight="1" x14ac:dyDescent="0.3">
      <c r="A104" s="20"/>
      <c r="B104" s="79"/>
      <c r="C104" s="46"/>
      <c r="D104" s="46"/>
      <c r="E104" s="46"/>
      <c r="F104" s="46"/>
      <c r="G104" s="46"/>
      <c r="H104" s="46"/>
      <c r="I104" s="46"/>
      <c r="J104" s="46"/>
      <c r="K104" s="46"/>
      <c r="L104" s="46"/>
      <c r="M104" s="46"/>
      <c r="N104" s="46"/>
      <c r="O104" s="46"/>
      <c r="P104" s="46"/>
      <c r="Q104" s="46"/>
      <c r="R104" s="46"/>
      <c r="S104" s="46"/>
      <c r="T104" s="8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row>
    <row r="105" spans="1:45" ht="17.100000000000001" customHeight="1" x14ac:dyDescent="0.3">
      <c r="A105" s="20"/>
      <c r="B105" s="79"/>
      <c r="C105" s="46"/>
      <c r="D105" s="46"/>
      <c r="E105" s="46"/>
      <c r="F105" s="46"/>
      <c r="G105" s="46"/>
      <c r="H105" s="46"/>
      <c r="I105" s="46"/>
      <c r="J105" s="46"/>
      <c r="K105" s="46"/>
      <c r="L105" s="46"/>
      <c r="M105" s="46"/>
      <c r="N105" s="46"/>
      <c r="O105" s="46"/>
      <c r="P105" s="46"/>
      <c r="Q105" s="46"/>
      <c r="R105" s="46"/>
      <c r="S105" s="46"/>
      <c r="T105" s="8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row>
    <row r="106" spans="1:45" ht="17.100000000000001" customHeight="1" x14ac:dyDescent="0.3">
      <c r="A106" s="20"/>
      <c r="B106" s="79"/>
      <c r="C106" s="46"/>
      <c r="D106" s="46"/>
      <c r="E106" s="46"/>
      <c r="F106" s="46"/>
      <c r="G106" s="46"/>
      <c r="H106" s="46"/>
      <c r="I106" s="46"/>
      <c r="J106" s="46"/>
      <c r="K106" s="46"/>
      <c r="L106" s="46"/>
      <c r="M106" s="46"/>
      <c r="N106" s="46"/>
      <c r="O106" s="46"/>
      <c r="P106" s="46"/>
      <c r="Q106" s="46"/>
      <c r="R106" s="46"/>
      <c r="S106" s="46"/>
      <c r="T106" s="8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row>
    <row r="107" spans="1:45" ht="17.100000000000001" customHeight="1" x14ac:dyDescent="0.3">
      <c r="A107" s="20"/>
      <c r="B107" s="79"/>
      <c r="C107" s="46"/>
      <c r="D107" s="46"/>
      <c r="E107" s="46"/>
      <c r="F107" s="46"/>
      <c r="G107" s="46"/>
      <c r="H107" s="46"/>
      <c r="I107" s="46"/>
      <c r="J107" s="46"/>
      <c r="K107" s="46"/>
      <c r="L107" s="46"/>
      <c r="M107" s="46"/>
      <c r="N107" s="46"/>
      <c r="O107" s="46"/>
      <c r="P107" s="46"/>
      <c r="Q107" s="46"/>
      <c r="R107" s="46"/>
      <c r="S107" s="46"/>
      <c r="T107" s="8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row>
    <row r="108" spans="1:45" ht="17.100000000000001" customHeight="1" x14ac:dyDescent="0.3">
      <c r="A108" s="20"/>
      <c r="B108" s="79"/>
      <c r="C108" s="46"/>
      <c r="D108" s="46"/>
      <c r="E108" s="46"/>
      <c r="F108" s="46"/>
      <c r="G108" s="46"/>
      <c r="H108" s="46"/>
      <c r="I108" s="46"/>
      <c r="J108" s="46"/>
      <c r="K108" s="46"/>
      <c r="L108" s="46"/>
      <c r="M108" s="46"/>
      <c r="N108" s="46"/>
      <c r="O108" s="46"/>
      <c r="P108" s="46"/>
      <c r="Q108" s="46"/>
      <c r="R108" s="46"/>
      <c r="S108" s="46"/>
      <c r="T108" s="8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row>
    <row r="109" spans="1:45" ht="17.100000000000001" customHeight="1" x14ac:dyDescent="0.3">
      <c r="A109" s="20"/>
      <c r="B109" s="79"/>
      <c r="C109" s="46"/>
      <c r="D109" s="46"/>
      <c r="E109" s="46"/>
      <c r="F109" s="46"/>
      <c r="G109" s="46"/>
      <c r="H109" s="46"/>
      <c r="I109" s="46"/>
      <c r="J109" s="46"/>
      <c r="K109" s="46"/>
      <c r="L109" s="46"/>
      <c r="M109" s="46"/>
      <c r="N109" s="46"/>
      <c r="O109" s="46"/>
      <c r="P109" s="46"/>
      <c r="Q109" s="46"/>
      <c r="R109" s="46"/>
      <c r="S109" s="46"/>
      <c r="T109" s="8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row>
    <row r="110" spans="1:45" ht="17.100000000000001" customHeight="1" x14ac:dyDescent="0.3">
      <c r="A110" s="20"/>
      <c r="B110" s="79"/>
      <c r="C110" s="46"/>
      <c r="D110" s="46"/>
      <c r="E110" s="46"/>
      <c r="F110" s="46"/>
      <c r="G110" s="46"/>
      <c r="H110" s="46"/>
      <c r="I110" s="46"/>
      <c r="J110" s="46"/>
      <c r="K110" s="46"/>
      <c r="L110" s="46"/>
      <c r="M110" s="46"/>
      <c r="N110" s="46"/>
      <c r="O110" s="46"/>
      <c r="P110" s="46"/>
      <c r="Q110" s="46"/>
      <c r="R110" s="46"/>
      <c r="S110" s="46"/>
      <c r="T110" s="8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row>
    <row r="111" spans="1:45" ht="17.100000000000001" customHeight="1" x14ac:dyDescent="0.3">
      <c r="A111" s="20"/>
      <c r="B111" s="79"/>
      <c r="C111" s="46"/>
      <c r="D111" s="46"/>
      <c r="E111" s="46"/>
      <c r="F111" s="46"/>
      <c r="G111" s="46"/>
      <c r="H111" s="46"/>
      <c r="I111" s="46"/>
      <c r="J111" s="46"/>
      <c r="K111" s="46"/>
      <c r="L111" s="46"/>
      <c r="M111" s="46"/>
      <c r="N111" s="46"/>
      <c r="O111" s="46"/>
      <c r="P111" s="46"/>
      <c r="Q111" s="46"/>
      <c r="R111" s="46"/>
      <c r="S111" s="46"/>
      <c r="T111" s="8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row>
    <row r="112" spans="1:45" ht="17.100000000000001" customHeight="1" x14ac:dyDescent="0.3">
      <c r="A112" s="20"/>
      <c r="B112" s="79"/>
      <c r="C112" s="46"/>
      <c r="D112" s="46"/>
      <c r="E112" s="46"/>
      <c r="F112" s="46"/>
      <c r="G112" s="46"/>
      <c r="H112" s="46"/>
      <c r="I112" s="46"/>
      <c r="J112" s="46"/>
      <c r="K112" s="46"/>
      <c r="L112" s="46"/>
      <c r="M112" s="46"/>
      <c r="N112" s="46"/>
      <c r="O112" s="46"/>
      <c r="P112" s="46"/>
      <c r="Q112" s="46"/>
      <c r="R112" s="46"/>
      <c r="S112" s="46"/>
      <c r="T112" s="8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row>
    <row r="113" spans="1:45" ht="17.100000000000001" customHeight="1" x14ac:dyDescent="0.3">
      <c r="A113" s="20"/>
      <c r="B113" s="79"/>
      <c r="C113" s="46"/>
      <c r="D113" s="46"/>
      <c r="E113" s="46"/>
      <c r="F113" s="46"/>
      <c r="G113" s="46"/>
      <c r="H113" s="46"/>
      <c r="I113" s="46"/>
      <c r="J113" s="46"/>
      <c r="K113" s="46"/>
      <c r="L113" s="46"/>
      <c r="M113" s="46"/>
      <c r="N113" s="46"/>
      <c r="O113" s="46"/>
      <c r="P113" s="46"/>
      <c r="Q113" s="46"/>
      <c r="R113" s="46"/>
      <c r="S113" s="46"/>
      <c r="T113" s="8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row>
    <row r="114" spans="1:45" ht="17.100000000000001" customHeight="1" x14ac:dyDescent="0.3">
      <c r="A114" s="20"/>
      <c r="B114" s="79"/>
      <c r="C114" s="46"/>
      <c r="D114" s="46"/>
      <c r="E114" s="46"/>
      <c r="F114" s="46"/>
      <c r="G114" s="46"/>
      <c r="H114" s="46"/>
      <c r="I114" s="46"/>
      <c r="J114" s="46"/>
      <c r="K114" s="46"/>
      <c r="L114" s="46"/>
      <c r="M114" s="46"/>
      <c r="N114" s="46"/>
      <c r="O114" s="46"/>
      <c r="P114" s="46"/>
      <c r="Q114" s="46"/>
      <c r="R114" s="46"/>
      <c r="S114" s="46"/>
      <c r="T114" s="8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row>
    <row r="115" spans="1:45" ht="17.100000000000001" customHeight="1" x14ac:dyDescent="0.3">
      <c r="A115" s="20"/>
      <c r="B115" s="79"/>
      <c r="C115" s="46"/>
      <c r="D115" s="46"/>
      <c r="E115" s="46"/>
      <c r="F115" s="46"/>
      <c r="G115" s="46"/>
      <c r="H115" s="46"/>
      <c r="I115" s="46"/>
      <c r="J115" s="46"/>
      <c r="K115" s="46"/>
      <c r="L115" s="46"/>
      <c r="M115" s="46"/>
      <c r="N115" s="46"/>
      <c r="O115" s="46"/>
      <c r="P115" s="46"/>
      <c r="Q115" s="46"/>
      <c r="R115" s="46"/>
      <c r="S115" s="46"/>
      <c r="T115" s="8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row>
    <row r="116" spans="1:45" ht="17.100000000000001" customHeight="1" x14ac:dyDescent="0.3">
      <c r="A116" s="20"/>
      <c r="B116" s="79"/>
      <c r="C116" s="46"/>
      <c r="D116" s="46"/>
      <c r="E116" s="46"/>
      <c r="F116" s="46"/>
      <c r="G116" s="46"/>
      <c r="H116" s="46"/>
      <c r="I116" s="46"/>
      <c r="J116" s="46"/>
      <c r="K116" s="46"/>
      <c r="L116" s="46"/>
      <c r="M116" s="46"/>
      <c r="N116" s="46"/>
      <c r="O116" s="46"/>
      <c r="P116" s="46"/>
      <c r="Q116" s="46"/>
      <c r="R116" s="46"/>
      <c r="S116" s="46"/>
      <c r="T116" s="8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row>
    <row r="117" spans="1:45" ht="17.100000000000001" customHeight="1" x14ac:dyDescent="0.3">
      <c r="A117" s="20"/>
      <c r="B117" s="79"/>
      <c r="C117" s="46"/>
      <c r="D117" s="46"/>
      <c r="E117" s="46"/>
      <c r="F117" s="46"/>
      <c r="G117" s="46"/>
      <c r="H117" s="46"/>
      <c r="I117" s="46"/>
      <c r="J117" s="46"/>
      <c r="K117" s="46"/>
      <c r="L117" s="46"/>
      <c r="M117" s="46"/>
      <c r="N117" s="46"/>
      <c r="O117" s="46"/>
      <c r="P117" s="46"/>
      <c r="Q117" s="46"/>
      <c r="R117" s="46"/>
      <c r="S117" s="46"/>
      <c r="T117" s="8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row>
    <row r="118" spans="1:45" ht="17.100000000000001" customHeight="1" x14ac:dyDescent="0.3">
      <c r="A118" s="20"/>
      <c r="B118" s="79"/>
      <c r="C118" s="46"/>
      <c r="D118" s="46"/>
      <c r="E118" s="46"/>
      <c r="F118" s="46"/>
      <c r="G118" s="46"/>
      <c r="H118" s="46"/>
      <c r="I118" s="46"/>
      <c r="J118" s="46"/>
      <c r="K118" s="46"/>
      <c r="L118" s="46"/>
      <c r="M118" s="46"/>
      <c r="N118" s="46"/>
      <c r="O118" s="46"/>
      <c r="P118" s="46"/>
      <c r="Q118" s="46"/>
      <c r="R118" s="46"/>
      <c r="S118" s="46"/>
      <c r="T118" s="8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row>
    <row r="119" spans="1:45" ht="17.100000000000001" customHeight="1" x14ac:dyDescent="0.3">
      <c r="A119" s="20"/>
      <c r="B119" s="79"/>
      <c r="C119" s="46"/>
      <c r="D119" s="46"/>
      <c r="E119" s="46"/>
      <c r="F119" s="46"/>
      <c r="G119" s="46"/>
      <c r="H119" s="46"/>
      <c r="I119" s="46"/>
      <c r="J119" s="46"/>
      <c r="K119" s="46"/>
      <c r="L119" s="46"/>
      <c r="M119" s="46"/>
      <c r="N119" s="46"/>
      <c r="O119" s="46"/>
      <c r="P119" s="46"/>
      <c r="Q119" s="46"/>
      <c r="R119" s="46"/>
      <c r="S119" s="46"/>
      <c r="T119" s="8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row>
    <row r="120" spans="1:45" ht="17.100000000000001" customHeight="1" x14ac:dyDescent="0.3">
      <c r="A120" s="20"/>
      <c r="B120" s="79"/>
      <c r="C120" s="46"/>
      <c r="D120" s="46"/>
      <c r="E120" s="46"/>
      <c r="F120" s="46"/>
      <c r="G120" s="46"/>
      <c r="H120" s="46"/>
      <c r="I120" s="46"/>
      <c r="J120" s="46"/>
      <c r="K120" s="46"/>
      <c r="L120" s="46"/>
      <c r="M120" s="46"/>
      <c r="N120" s="46"/>
      <c r="O120" s="46"/>
      <c r="P120" s="46"/>
      <c r="Q120" s="46"/>
      <c r="R120" s="46"/>
      <c r="S120" s="46"/>
      <c r="T120" s="8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row>
    <row r="121" spans="1:45" ht="17.100000000000001" customHeight="1" x14ac:dyDescent="0.3">
      <c r="A121" s="20"/>
      <c r="B121" s="79"/>
      <c r="C121" s="46"/>
      <c r="D121" s="46"/>
      <c r="E121" s="46"/>
      <c r="F121" s="46"/>
      <c r="G121" s="46"/>
      <c r="H121" s="46"/>
      <c r="I121" s="46"/>
      <c r="J121" s="46"/>
      <c r="K121" s="46"/>
      <c r="L121" s="46"/>
      <c r="M121" s="46"/>
      <c r="N121" s="46"/>
      <c r="O121" s="46"/>
      <c r="P121" s="46"/>
      <c r="Q121" s="46"/>
      <c r="R121" s="46"/>
      <c r="S121" s="46"/>
      <c r="T121" s="8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row>
    <row r="122" spans="1:45" ht="17.100000000000001" customHeight="1" x14ac:dyDescent="0.3">
      <c r="A122" s="20"/>
      <c r="B122" s="79"/>
      <c r="C122" s="46"/>
      <c r="D122" s="46"/>
      <c r="E122" s="46"/>
      <c r="F122" s="46"/>
      <c r="G122" s="46"/>
      <c r="H122" s="46"/>
      <c r="I122" s="46"/>
      <c r="J122" s="46"/>
      <c r="K122" s="46"/>
      <c r="L122" s="46"/>
      <c r="M122" s="46"/>
      <c r="N122" s="46"/>
      <c r="O122" s="46"/>
      <c r="P122" s="46"/>
      <c r="Q122" s="46"/>
      <c r="R122" s="46"/>
      <c r="S122" s="46"/>
      <c r="T122" s="8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row>
    <row r="123" spans="1:45" ht="17.100000000000001" customHeight="1" x14ac:dyDescent="0.3">
      <c r="A123" s="20"/>
      <c r="B123" s="79"/>
      <c r="C123" s="46"/>
      <c r="D123" s="46"/>
      <c r="E123" s="46"/>
      <c r="F123" s="46"/>
      <c r="G123" s="46"/>
      <c r="H123" s="46"/>
      <c r="I123" s="46"/>
      <c r="J123" s="46"/>
      <c r="K123" s="46"/>
      <c r="L123" s="46"/>
      <c r="M123" s="46"/>
      <c r="N123" s="46"/>
      <c r="O123" s="46"/>
      <c r="P123" s="46"/>
      <c r="Q123" s="46"/>
      <c r="R123" s="46"/>
      <c r="S123" s="46"/>
      <c r="T123" s="8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row>
    <row r="124" spans="1:45" ht="17.100000000000001" customHeight="1" x14ac:dyDescent="0.3">
      <c r="A124" s="20"/>
      <c r="B124" s="79"/>
      <c r="C124" s="46"/>
      <c r="D124" s="46"/>
      <c r="E124" s="46"/>
      <c r="F124" s="46"/>
      <c r="G124" s="46"/>
      <c r="H124" s="46"/>
      <c r="I124" s="46"/>
      <c r="J124" s="46"/>
      <c r="K124" s="46"/>
      <c r="L124" s="46"/>
      <c r="M124" s="46"/>
      <c r="N124" s="46"/>
      <c r="O124" s="46"/>
      <c r="P124" s="46"/>
      <c r="Q124" s="46"/>
      <c r="R124" s="46"/>
      <c r="S124" s="46"/>
      <c r="T124" s="8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row>
    <row r="125" spans="1:45" ht="17.100000000000001" customHeight="1" x14ac:dyDescent="0.3">
      <c r="A125" s="20"/>
      <c r="B125" s="79"/>
      <c r="C125" s="46"/>
      <c r="D125" s="46"/>
      <c r="E125" s="46"/>
      <c r="F125" s="46"/>
      <c r="G125" s="46"/>
      <c r="H125" s="46"/>
      <c r="I125" s="46"/>
      <c r="J125" s="46"/>
      <c r="K125" s="46"/>
      <c r="L125" s="46"/>
      <c r="M125" s="46"/>
      <c r="N125" s="46"/>
      <c r="O125" s="46"/>
      <c r="P125" s="46"/>
      <c r="Q125" s="46"/>
      <c r="R125" s="46"/>
      <c r="S125" s="46"/>
      <c r="T125" s="8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row>
    <row r="126" spans="1:45" ht="17.100000000000001" customHeight="1" x14ac:dyDescent="0.3">
      <c r="A126" s="20"/>
      <c r="B126" s="79"/>
      <c r="C126" s="46"/>
      <c r="D126" s="46"/>
      <c r="E126" s="46"/>
      <c r="F126" s="46"/>
      <c r="G126" s="46"/>
      <c r="H126" s="46"/>
      <c r="I126" s="46"/>
      <c r="J126" s="46"/>
      <c r="K126" s="46"/>
      <c r="L126" s="46"/>
      <c r="M126" s="46"/>
      <c r="N126" s="46"/>
      <c r="O126" s="46"/>
      <c r="P126" s="46"/>
      <c r="Q126" s="46"/>
      <c r="R126" s="46"/>
      <c r="S126" s="46"/>
      <c r="T126" s="8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row>
    <row r="127" spans="1:45" ht="17.100000000000001" customHeight="1" x14ac:dyDescent="0.3">
      <c r="A127" s="20"/>
      <c r="B127" s="79"/>
      <c r="C127" s="46"/>
      <c r="D127" s="46"/>
      <c r="E127" s="46"/>
      <c r="F127" s="46"/>
      <c r="G127" s="46"/>
      <c r="H127" s="46"/>
      <c r="I127" s="46"/>
      <c r="J127" s="46"/>
      <c r="K127" s="46"/>
      <c r="L127" s="46"/>
      <c r="M127" s="46"/>
      <c r="N127" s="46"/>
      <c r="O127" s="46"/>
      <c r="P127" s="46"/>
      <c r="Q127" s="46"/>
      <c r="R127" s="46"/>
      <c r="S127" s="46"/>
      <c r="T127" s="8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row>
    <row r="128" spans="1:45" ht="17.100000000000001" customHeight="1" x14ac:dyDescent="0.3">
      <c r="A128" s="20"/>
      <c r="B128" s="79"/>
      <c r="C128" s="46"/>
      <c r="D128" s="46"/>
      <c r="E128" s="46"/>
      <c r="F128" s="46"/>
      <c r="G128" s="46"/>
      <c r="H128" s="46"/>
      <c r="I128" s="46"/>
      <c r="J128" s="46"/>
      <c r="K128" s="46"/>
      <c r="L128" s="46"/>
      <c r="M128" s="46"/>
      <c r="N128" s="46"/>
      <c r="O128" s="46"/>
      <c r="P128" s="46"/>
      <c r="Q128" s="46"/>
      <c r="R128" s="46"/>
      <c r="S128" s="46"/>
      <c r="T128" s="8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row>
    <row r="129" spans="1:45" ht="17.100000000000001" customHeight="1" x14ac:dyDescent="0.3">
      <c r="A129" s="20"/>
      <c r="B129" s="79"/>
      <c r="C129" s="46"/>
      <c r="D129" s="46"/>
      <c r="E129" s="46"/>
      <c r="F129" s="46"/>
      <c r="G129" s="46"/>
      <c r="H129" s="46"/>
      <c r="I129" s="46"/>
      <c r="J129" s="46"/>
      <c r="K129" s="46"/>
      <c r="L129" s="46"/>
      <c r="M129" s="46"/>
      <c r="N129" s="46"/>
      <c r="O129" s="46"/>
      <c r="P129" s="46"/>
      <c r="Q129" s="46"/>
      <c r="R129" s="46"/>
      <c r="S129" s="46"/>
      <c r="T129" s="8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row>
    <row r="130" spans="1:45" ht="17.100000000000001" customHeight="1" x14ac:dyDescent="0.3">
      <c r="A130" s="20"/>
      <c r="B130" s="79"/>
      <c r="C130" s="46"/>
      <c r="D130" s="46"/>
      <c r="E130" s="46"/>
      <c r="F130" s="46"/>
      <c r="G130" s="46"/>
      <c r="H130" s="46"/>
      <c r="I130" s="46"/>
      <c r="J130" s="46"/>
      <c r="K130" s="46"/>
      <c r="L130" s="46"/>
      <c r="M130" s="46"/>
      <c r="N130" s="46"/>
      <c r="O130" s="46"/>
      <c r="P130" s="46"/>
      <c r="Q130" s="46"/>
      <c r="R130" s="46"/>
      <c r="S130" s="46"/>
      <c r="T130" s="8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row>
    <row r="131" spans="1:45" ht="17.100000000000001" customHeight="1" x14ac:dyDescent="0.3">
      <c r="A131" s="20"/>
      <c r="B131" s="79"/>
      <c r="C131" s="46"/>
      <c r="D131" s="46"/>
      <c r="E131" s="46"/>
      <c r="F131" s="46"/>
      <c r="G131" s="46"/>
      <c r="H131" s="46"/>
      <c r="I131" s="46"/>
      <c r="J131" s="46"/>
      <c r="K131" s="46"/>
      <c r="L131" s="46"/>
      <c r="M131" s="46"/>
      <c r="N131" s="46"/>
      <c r="O131" s="46"/>
      <c r="P131" s="46"/>
      <c r="Q131" s="46"/>
      <c r="R131" s="46"/>
      <c r="S131" s="46"/>
      <c r="T131" s="8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row>
    <row r="132" spans="1:45" ht="17.100000000000001" customHeight="1" x14ac:dyDescent="0.3">
      <c r="A132" s="20"/>
      <c r="B132" s="79"/>
      <c r="C132" s="46"/>
      <c r="D132" s="46"/>
      <c r="E132" s="46"/>
      <c r="F132" s="46"/>
      <c r="G132" s="46"/>
      <c r="H132" s="46"/>
      <c r="I132" s="46"/>
      <c r="J132" s="46"/>
      <c r="K132" s="46"/>
      <c r="L132" s="46"/>
      <c r="M132" s="46"/>
      <c r="N132" s="46"/>
      <c r="O132" s="46"/>
      <c r="P132" s="46"/>
      <c r="Q132" s="46"/>
      <c r="R132" s="46"/>
      <c r="S132" s="46"/>
      <c r="T132" s="8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row>
    <row r="133" spans="1:45" ht="17.100000000000001" customHeight="1" x14ac:dyDescent="0.3">
      <c r="A133" s="20"/>
      <c r="B133" s="79"/>
      <c r="C133" s="46"/>
      <c r="D133" s="46"/>
      <c r="E133" s="46"/>
      <c r="F133" s="46"/>
      <c r="G133" s="46"/>
      <c r="H133" s="46"/>
      <c r="I133" s="46"/>
      <c r="J133" s="46"/>
      <c r="K133" s="46"/>
      <c r="L133" s="46"/>
      <c r="M133" s="46"/>
      <c r="N133" s="46"/>
      <c r="O133" s="46"/>
      <c r="P133" s="46"/>
      <c r="Q133" s="46"/>
      <c r="R133" s="46"/>
      <c r="S133" s="46"/>
      <c r="T133" s="8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row>
    <row r="134" spans="1:45" ht="17.100000000000001" customHeight="1" x14ac:dyDescent="0.3">
      <c r="A134" s="20"/>
      <c r="B134" s="79"/>
      <c r="C134" s="46"/>
      <c r="D134" s="46"/>
      <c r="E134" s="46"/>
      <c r="F134" s="46"/>
      <c r="G134" s="46"/>
      <c r="H134" s="46"/>
      <c r="I134" s="46"/>
      <c r="J134" s="46"/>
      <c r="K134" s="46"/>
      <c r="L134" s="46"/>
      <c r="M134" s="46"/>
      <c r="N134" s="46"/>
      <c r="O134" s="46"/>
      <c r="P134" s="46"/>
      <c r="Q134" s="46"/>
      <c r="R134" s="46"/>
      <c r="S134" s="46"/>
      <c r="T134" s="8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row>
    <row r="135" spans="1:45" ht="17.100000000000001" customHeight="1" x14ac:dyDescent="0.3">
      <c r="A135" s="20"/>
      <c r="B135" s="79"/>
      <c r="C135" s="46"/>
      <c r="D135" s="46"/>
      <c r="E135" s="46"/>
      <c r="F135" s="46"/>
      <c r="G135" s="46"/>
      <c r="H135" s="46"/>
      <c r="I135" s="46"/>
      <c r="J135" s="46"/>
      <c r="K135" s="46"/>
      <c r="L135" s="46"/>
      <c r="M135" s="46"/>
      <c r="N135" s="46"/>
      <c r="O135" s="46"/>
      <c r="P135" s="46"/>
      <c r="Q135" s="46"/>
      <c r="R135" s="46"/>
      <c r="S135" s="46"/>
      <c r="T135" s="8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row>
    <row r="136" spans="1:45" ht="17.100000000000001" customHeight="1" x14ac:dyDescent="0.3">
      <c r="A136" s="20"/>
      <c r="B136" s="79"/>
      <c r="C136" s="46"/>
      <c r="D136" s="46"/>
      <c r="E136" s="46"/>
      <c r="F136" s="46"/>
      <c r="G136" s="46"/>
      <c r="H136" s="46"/>
      <c r="I136" s="46"/>
      <c r="J136" s="46"/>
      <c r="K136" s="46"/>
      <c r="L136" s="46"/>
      <c r="M136" s="46"/>
      <c r="N136" s="46"/>
      <c r="O136" s="46"/>
      <c r="P136" s="46"/>
      <c r="Q136" s="46"/>
      <c r="R136" s="46"/>
      <c r="S136" s="46"/>
      <c r="T136" s="8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row>
    <row r="137" spans="1:45" ht="17.100000000000001" customHeight="1" x14ac:dyDescent="0.3">
      <c r="A137" s="20"/>
      <c r="B137" s="79"/>
      <c r="C137" s="46"/>
      <c r="D137" s="46"/>
      <c r="E137" s="46"/>
      <c r="F137" s="46"/>
      <c r="G137" s="46"/>
      <c r="H137" s="46"/>
      <c r="I137" s="46"/>
      <c r="J137" s="46"/>
      <c r="K137" s="46"/>
      <c r="L137" s="46"/>
      <c r="M137" s="46"/>
      <c r="N137" s="46"/>
      <c r="O137" s="46"/>
      <c r="P137" s="46"/>
      <c r="Q137" s="46"/>
      <c r="R137" s="46"/>
      <c r="S137" s="46"/>
      <c r="T137" s="8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row>
    <row r="138" spans="1:45" ht="17.100000000000001" customHeight="1" x14ac:dyDescent="0.3">
      <c r="A138" s="20"/>
      <c r="B138" s="79"/>
      <c r="C138" s="46"/>
      <c r="D138" s="46"/>
      <c r="E138" s="46"/>
      <c r="F138" s="46"/>
      <c r="G138" s="46"/>
      <c r="H138" s="46"/>
      <c r="I138" s="46"/>
      <c r="J138" s="46"/>
      <c r="K138" s="46"/>
      <c r="L138" s="46"/>
      <c r="M138" s="46"/>
      <c r="N138" s="46"/>
      <c r="O138" s="46"/>
      <c r="P138" s="46"/>
      <c r="Q138" s="46"/>
      <c r="R138" s="46"/>
      <c r="S138" s="46"/>
      <c r="T138" s="8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row>
    <row r="139" spans="1:45" ht="17.100000000000001" customHeight="1" x14ac:dyDescent="0.3">
      <c r="A139" s="20"/>
      <c r="B139" s="79"/>
      <c r="C139" s="46"/>
      <c r="D139" s="46"/>
      <c r="E139" s="46"/>
      <c r="F139" s="46"/>
      <c r="G139" s="46"/>
      <c r="H139" s="46"/>
      <c r="I139" s="46"/>
      <c r="J139" s="46"/>
      <c r="K139" s="46"/>
      <c r="L139" s="46"/>
      <c r="M139" s="46"/>
      <c r="N139" s="46"/>
      <c r="O139" s="46"/>
      <c r="P139" s="46"/>
      <c r="Q139" s="46"/>
      <c r="R139" s="46"/>
      <c r="S139" s="46"/>
      <c r="T139" s="8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row>
    <row r="140" spans="1:45" ht="17.100000000000001" customHeight="1" x14ac:dyDescent="0.3">
      <c r="A140" s="20"/>
      <c r="B140" s="79"/>
      <c r="C140" s="46"/>
      <c r="D140" s="46"/>
      <c r="E140" s="46"/>
      <c r="F140" s="46"/>
      <c r="G140" s="46"/>
      <c r="H140" s="46"/>
      <c r="I140" s="46"/>
      <c r="J140" s="46"/>
      <c r="K140" s="46"/>
      <c r="L140" s="46"/>
      <c r="M140" s="46"/>
      <c r="N140" s="46"/>
      <c r="O140" s="46"/>
      <c r="P140" s="46"/>
      <c r="Q140" s="46"/>
      <c r="R140" s="46"/>
      <c r="S140" s="46"/>
      <c r="T140" s="8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row>
    <row r="141" spans="1:45" ht="17.100000000000001" customHeight="1" x14ac:dyDescent="0.3">
      <c r="A141" s="20"/>
      <c r="B141" s="79"/>
      <c r="C141" s="46"/>
      <c r="D141" s="46"/>
      <c r="E141" s="46"/>
      <c r="F141" s="46"/>
      <c r="G141" s="46"/>
      <c r="H141" s="46"/>
      <c r="I141" s="46"/>
      <c r="J141" s="46"/>
      <c r="K141" s="46"/>
      <c r="L141" s="46"/>
      <c r="M141" s="46"/>
      <c r="N141" s="46"/>
      <c r="O141" s="46"/>
      <c r="P141" s="46"/>
      <c r="Q141" s="46"/>
      <c r="R141" s="46"/>
      <c r="S141" s="46"/>
      <c r="T141" s="8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row>
    <row r="142" spans="1:45" ht="17.100000000000001" customHeight="1" x14ac:dyDescent="0.3">
      <c r="A142" s="20"/>
      <c r="B142" s="79"/>
      <c r="C142" s="46"/>
      <c r="D142" s="46"/>
      <c r="E142" s="46"/>
      <c r="F142" s="46"/>
      <c r="G142" s="46"/>
      <c r="H142" s="46"/>
      <c r="I142" s="46"/>
      <c r="J142" s="46"/>
      <c r="K142" s="46"/>
      <c r="L142" s="46"/>
      <c r="M142" s="46"/>
      <c r="N142" s="46"/>
      <c r="O142" s="46"/>
      <c r="P142" s="46"/>
      <c r="Q142" s="46"/>
      <c r="R142" s="46"/>
      <c r="S142" s="46"/>
      <c r="T142" s="8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row>
    <row r="143" spans="1:45" ht="17.100000000000001" customHeight="1" x14ac:dyDescent="0.3">
      <c r="A143" s="20"/>
      <c r="B143" s="79"/>
      <c r="C143" s="46"/>
      <c r="D143" s="46"/>
      <c r="E143" s="46"/>
      <c r="F143" s="46"/>
      <c r="G143" s="46"/>
      <c r="H143" s="46"/>
      <c r="I143" s="46"/>
      <c r="J143" s="46"/>
      <c r="K143" s="46"/>
      <c r="L143" s="46"/>
      <c r="M143" s="46"/>
      <c r="N143" s="46"/>
      <c r="O143" s="46"/>
      <c r="P143" s="46"/>
      <c r="Q143" s="46"/>
      <c r="R143" s="46"/>
      <c r="S143" s="46"/>
      <c r="T143" s="8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row>
    <row r="144" spans="1:45" ht="17.100000000000001" customHeight="1" x14ac:dyDescent="0.3">
      <c r="A144" s="20"/>
      <c r="B144" s="79"/>
      <c r="C144" s="46"/>
      <c r="D144" s="46"/>
      <c r="E144" s="46"/>
      <c r="F144" s="46"/>
      <c r="G144" s="46"/>
      <c r="H144" s="46"/>
      <c r="I144" s="46"/>
      <c r="J144" s="46"/>
      <c r="K144" s="46"/>
      <c r="L144" s="46"/>
      <c r="M144" s="46"/>
      <c r="N144" s="46"/>
      <c r="O144" s="46"/>
      <c r="P144" s="46"/>
      <c r="Q144" s="46"/>
      <c r="R144" s="46"/>
      <c r="S144" s="46"/>
      <c r="T144" s="8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row>
    <row r="145" spans="1:45" ht="17.100000000000001" customHeight="1" x14ac:dyDescent="0.3">
      <c r="A145" s="20"/>
      <c r="B145" s="79"/>
      <c r="C145" s="46"/>
      <c r="D145" s="46"/>
      <c r="E145" s="46"/>
      <c r="F145" s="46"/>
      <c r="G145" s="46"/>
      <c r="H145" s="46"/>
      <c r="I145" s="46"/>
      <c r="J145" s="46"/>
      <c r="K145" s="46"/>
      <c r="L145" s="46"/>
      <c r="M145" s="46"/>
      <c r="N145" s="46"/>
      <c r="O145" s="46"/>
      <c r="P145" s="46"/>
      <c r="Q145" s="46"/>
      <c r="R145" s="46"/>
      <c r="S145" s="46"/>
      <c r="T145" s="8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row>
    <row r="146" spans="1:45" ht="17.100000000000001" customHeight="1" x14ac:dyDescent="0.3">
      <c r="A146" s="20"/>
      <c r="B146" s="79"/>
      <c r="C146" s="46"/>
      <c r="D146" s="46"/>
      <c r="E146" s="46"/>
      <c r="F146" s="46"/>
      <c r="G146" s="46"/>
      <c r="H146" s="46"/>
      <c r="I146" s="46"/>
      <c r="J146" s="46"/>
      <c r="K146" s="46"/>
      <c r="L146" s="46"/>
      <c r="M146" s="46"/>
      <c r="N146" s="46"/>
      <c r="O146" s="46"/>
      <c r="P146" s="46"/>
      <c r="Q146" s="46"/>
      <c r="R146" s="46"/>
      <c r="S146" s="46"/>
      <c r="T146" s="8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row>
    <row r="147" spans="1:45" ht="17.100000000000001" customHeight="1" x14ac:dyDescent="0.3">
      <c r="A147" s="20"/>
      <c r="B147" s="79"/>
      <c r="C147" s="46"/>
      <c r="D147" s="46"/>
      <c r="E147" s="46"/>
      <c r="F147" s="46"/>
      <c r="G147" s="46"/>
      <c r="H147" s="46"/>
      <c r="I147" s="46"/>
      <c r="J147" s="46"/>
      <c r="K147" s="46"/>
      <c r="L147" s="46"/>
      <c r="M147" s="46"/>
      <c r="N147" s="46"/>
      <c r="O147" s="46"/>
      <c r="P147" s="46"/>
      <c r="Q147" s="46"/>
      <c r="R147" s="46"/>
      <c r="S147" s="46"/>
      <c r="T147" s="8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row>
    <row r="148" spans="1:45" ht="17.100000000000001" customHeight="1" x14ac:dyDescent="0.3">
      <c r="A148" s="20"/>
      <c r="B148" s="79"/>
      <c r="C148" s="46"/>
      <c r="D148" s="46"/>
      <c r="E148" s="46"/>
      <c r="F148" s="46"/>
      <c r="G148" s="46"/>
      <c r="H148" s="46"/>
      <c r="I148" s="46"/>
      <c r="J148" s="46"/>
      <c r="K148" s="46"/>
      <c r="L148" s="46"/>
      <c r="M148" s="46"/>
      <c r="N148" s="46"/>
      <c r="O148" s="46"/>
      <c r="P148" s="46"/>
      <c r="Q148" s="46"/>
      <c r="R148" s="46"/>
      <c r="S148" s="46"/>
      <c r="T148" s="8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row>
    <row r="149" spans="1:45" ht="17.100000000000001" customHeight="1" x14ac:dyDescent="0.3">
      <c r="A149" s="20"/>
      <c r="B149" s="79"/>
      <c r="C149" s="46"/>
      <c r="D149" s="46"/>
      <c r="E149" s="46"/>
      <c r="F149" s="46"/>
      <c r="G149" s="46"/>
      <c r="H149" s="46"/>
      <c r="I149" s="46"/>
      <c r="J149" s="46"/>
      <c r="K149" s="46"/>
      <c r="L149" s="46"/>
      <c r="M149" s="46"/>
      <c r="N149" s="46"/>
      <c r="O149" s="46"/>
      <c r="P149" s="46"/>
      <c r="Q149" s="46"/>
      <c r="R149" s="46"/>
      <c r="S149" s="46"/>
      <c r="T149" s="8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row>
    <row r="150" spans="1:45" ht="17.100000000000001" customHeight="1" thickBot="1" x14ac:dyDescent="0.35">
      <c r="A150" s="20"/>
      <c r="B150" s="81"/>
      <c r="C150" s="82"/>
      <c r="D150" s="82"/>
      <c r="E150" s="82"/>
      <c r="F150" s="82"/>
      <c r="G150" s="82"/>
      <c r="H150" s="82"/>
      <c r="I150" s="82"/>
      <c r="J150" s="82"/>
      <c r="K150" s="82"/>
      <c r="L150" s="82"/>
      <c r="M150" s="82"/>
      <c r="N150" s="82"/>
      <c r="O150" s="82"/>
      <c r="P150" s="82"/>
      <c r="Q150" s="82"/>
      <c r="R150" s="82"/>
      <c r="S150" s="82"/>
      <c r="T150" s="83"/>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row>
    <row r="151" spans="1:45" ht="50.1" customHeight="1" x14ac:dyDescent="0.3">
      <c r="A151" s="20"/>
      <c r="B151" s="312" t="s">
        <v>728</v>
      </c>
      <c r="C151" s="77"/>
      <c r="D151" s="77"/>
      <c r="E151" s="77"/>
      <c r="F151" s="77"/>
      <c r="G151" s="77"/>
      <c r="H151" s="77"/>
      <c r="I151" s="77"/>
      <c r="J151" s="77"/>
      <c r="K151" s="77"/>
      <c r="L151" s="77"/>
      <c r="M151" s="77"/>
      <c r="N151" s="77"/>
      <c r="O151" s="77"/>
      <c r="P151" s="77"/>
      <c r="Q151" s="77"/>
      <c r="R151" s="77"/>
      <c r="S151" s="77"/>
      <c r="T151" s="78"/>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row>
    <row r="152" spans="1:45" ht="17.100000000000001" customHeight="1" x14ac:dyDescent="0.3">
      <c r="A152" s="20"/>
      <c r="B152" s="79"/>
      <c r="C152" s="46"/>
      <c r="D152" s="46"/>
      <c r="E152" s="46"/>
      <c r="F152" s="46"/>
      <c r="G152" s="46"/>
      <c r="H152" s="46"/>
      <c r="I152" s="46"/>
      <c r="J152" s="46"/>
      <c r="K152" s="46"/>
      <c r="L152" s="46"/>
      <c r="M152" s="46"/>
      <c r="N152" s="46"/>
      <c r="O152" s="46"/>
      <c r="P152" s="46"/>
      <c r="Q152" s="46"/>
      <c r="R152" s="46"/>
      <c r="S152" s="46"/>
      <c r="T152" s="8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row>
    <row r="153" spans="1:45" ht="17.100000000000001" customHeight="1" x14ac:dyDescent="0.3">
      <c r="A153" s="20"/>
      <c r="B153" s="79"/>
      <c r="C153" s="46"/>
      <c r="D153" s="46"/>
      <c r="E153" s="46"/>
      <c r="F153" s="46"/>
      <c r="G153" s="46"/>
      <c r="H153" s="46"/>
      <c r="I153" s="46"/>
      <c r="J153" s="46"/>
      <c r="K153" s="46"/>
      <c r="L153" s="46"/>
      <c r="M153" s="46"/>
      <c r="N153" s="46"/>
      <c r="O153" s="46"/>
      <c r="P153" s="46"/>
      <c r="Q153" s="46"/>
      <c r="R153" s="46"/>
      <c r="S153" s="46"/>
      <c r="T153" s="8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row>
    <row r="154" spans="1:45" ht="17.100000000000001" customHeight="1" x14ac:dyDescent="0.3">
      <c r="A154" s="20"/>
      <c r="B154" s="79"/>
      <c r="C154" s="46"/>
      <c r="D154" s="46"/>
      <c r="E154" s="46"/>
      <c r="F154" s="46"/>
      <c r="G154" s="46"/>
      <c r="H154" s="46"/>
      <c r="I154" s="46"/>
      <c r="J154" s="46"/>
      <c r="K154" s="46"/>
      <c r="L154" s="46"/>
      <c r="M154" s="46"/>
      <c r="N154" s="46"/>
      <c r="O154" s="46"/>
      <c r="P154" s="46"/>
      <c r="Q154" s="46"/>
      <c r="R154" s="46"/>
      <c r="S154" s="46"/>
      <c r="T154" s="8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row>
    <row r="155" spans="1:45" ht="17.100000000000001" customHeight="1" x14ac:dyDescent="0.3">
      <c r="A155" s="20"/>
      <c r="B155" s="79"/>
      <c r="C155" s="46"/>
      <c r="D155" s="46"/>
      <c r="E155" s="46"/>
      <c r="F155" s="46"/>
      <c r="G155" s="46"/>
      <c r="H155" s="46"/>
      <c r="I155" s="46"/>
      <c r="J155" s="46"/>
      <c r="K155" s="46"/>
      <c r="L155" s="46"/>
      <c r="M155" s="46"/>
      <c r="N155" s="46"/>
      <c r="O155" s="46"/>
      <c r="P155" s="46"/>
      <c r="Q155" s="46"/>
      <c r="R155" s="46"/>
      <c r="S155" s="46"/>
      <c r="T155" s="8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row>
    <row r="156" spans="1:45" ht="17.100000000000001" customHeight="1" x14ac:dyDescent="0.3">
      <c r="A156" s="20"/>
      <c r="B156" s="79"/>
      <c r="C156" s="46"/>
      <c r="D156" s="46"/>
      <c r="E156" s="46"/>
      <c r="F156" s="46"/>
      <c r="G156" s="46"/>
      <c r="H156" s="46"/>
      <c r="I156" s="46"/>
      <c r="J156" s="46"/>
      <c r="K156" s="46"/>
      <c r="L156" s="46"/>
      <c r="M156" s="46"/>
      <c r="N156" s="46"/>
      <c r="O156" s="46"/>
      <c r="P156" s="46"/>
      <c r="Q156" s="46"/>
      <c r="R156" s="46"/>
      <c r="S156" s="46"/>
      <c r="T156" s="8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row>
    <row r="157" spans="1:45" ht="17.100000000000001" customHeight="1" x14ac:dyDescent="0.3">
      <c r="A157" s="20"/>
      <c r="B157" s="79"/>
      <c r="C157" s="46"/>
      <c r="D157" s="46"/>
      <c r="E157" s="46"/>
      <c r="F157" s="46"/>
      <c r="G157" s="46"/>
      <c r="H157" s="46"/>
      <c r="I157" s="46"/>
      <c r="J157" s="46"/>
      <c r="K157" s="46"/>
      <c r="L157" s="46"/>
      <c r="M157" s="46"/>
      <c r="N157" s="46"/>
      <c r="O157" s="46"/>
      <c r="P157" s="46"/>
      <c r="Q157" s="46"/>
      <c r="R157" s="46"/>
      <c r="S157" s="46"/>
      <c r="T157" s="8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row>
    <row r="158" spans="1:45" ht="17.100000000000001" customHeight="1" x14ac:dyDescent="0.3">
      <c r="A158" s="20"/>
      <c r="B158" s="79"/>
      <c r="C158" s="46"/>
      <c r="D158" s="46"/>
      <c r="E158" s="46"/>
      <c r="F158" s="46"/>
      <c r="G158" s="46"/>
      <c r="H158" s="46"/>
      <c r="I158" s="46"/>
      <c r="J158" s="46"/>
      <c r="K158" s="46"/>
      <c r="L158" s="46"/>
      <c r="M158" s="46"/>
      <c r="N158" s="46"/>
      <c r="O158" s="46"/>
      <c r="P158" s="46"/>
      <c r="Q158" s="46"/>
      <c r="R158" s="46"/>
      <c r="S158" s="46"/>
      <c r="T158" s="8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row r="159" spans="1:45" ht="17.100000000000001" customHeight="1" x14ac:dyDescent="0.3">
      <c r="A159" s="20"/>
      <c r="B159" s="79"/>
      <c r="C159" s="46"/>
      <c r="D159" s="46"/>
      <c r="E159" s="46"/>
      <c r="F159" s="46"/>
      <c r="G159" s="46"/>
      <c r="H159" s="46"/>
      <c r="I159" s="46"/>
      <c r="J159" s="46"/>
      <c r="K159" s="46"/>
      <c r="L159" s="46"/>
      <c r="M159" s="46"/>
      <c r="N159" s="46"/>
      <c r="O159" s="46"/>
      <c r="P159" s="46"/>
      <c r="Q159" s="46"/>
      <c r="R159" s="46"/>
      <c r="S159" s="46"/>
      <c r="T159" s="8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row>
    <row r="160" spans="1:45" ht="17.100000000000001" customHeight="1" x14ac:dyDescent="0.3">
      <c r="A160" s="20"/>
      <c r="B160" s="79"/>
      <c r="C160" s="46"/>
      <c r="D160" s="46"/>
      <c r="E160" s="46"/>
      <c r="F160" s="46"/>
      <c r="G160" s="46"/>
      <c r="H160" s="46"/>
      <c r="I160" s="46"/>
      <c r="J160" s="46"/>
      <c r="K160" s="46"/>
      <c r="L160" s="46"/>
      <c r="M160" s="46"/>
      <c r="N160" s="46"/>
      <c r="O160" s="46"/>
      <c r="P160" s="46"/>
      <c r="Q160" s="46"/>
      <c r="R160" s="46"/>
      <c r="S160" s="46"/>
      <c r="T160" s="8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row>
    <row r="161" spans="1:45" ht="17.100000000000001" customHeight="1" x14ac:dyDescent="0.3">
      <c r="A161" s="20"/>
      <c r="B161" s="79"/>
      <c r="C161" s="46"/>
      <c r="D161" s="46"/>
      <c r="E161" s="46"/>
      <c r="F161" s="46"/>
      <c r="G161" s="46"/>
      <c r="H161" s="46"/>
      <c r="I161" s="46"/>
      <c r="J161" s="46"/>
      <c r="K161" s="46"/>
      <c r="L161" s="46"/>
      <c r="M161" s="46"/>
      <c r="N161" s="46"/>
      <c r="O161" s="46"/>
      <c r="P161" s="46"/>
      <c r="Q161" s="46"/>
      <c r="R161" s="46"/>
      <c r="S161" s="46"/>
      <c r="T161" s="8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row>
    <row r="162" spans="1:45" ht="17.100000000000001" customHeight="1" x14ac:dyDescent="0.3">
      <c r="A162" s="20"/>
      <c r="B162" s="79"/>
      <c r="C162" s="46"/>
      <c r="D162" s="46"/>
      <c r="E162" s="46"/>
      <c r="F162" s="46"/>
      <c r="G162" s="46"/>
      <c r="H162" s="46"/>
      <c r="I162" s="46"/>
      <c r="J162" s="46"/>
      <c r="K162" s="46"/>
      <c r="L162" s="46"/>
      <c r="M162" s="46"/>
      <c r="N162" s="46"/>
      <c r="O162" s="46"/>
      <c r="P162" s="46"/>
      <c r="Q162" s="46"/>
      <c r="R162" s="46"/>
      <c r="S162" s="46"/>
      <c r="T162" s="8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row>
    <row r="163" spans="1:45" ht="17.100000000000001" customHeight="1" x14ac:dyDescent="0.3">
      <c r="A163" s="20"/>
      <c r="B163" s="79"/>
      <c r="C163" s="46"/>
      <c r="D163" s="46"/>
      <c r="E163" s="46"/>
      <c r="F163" s="46"/>
      <c r="G163" s="46"/>
      <c r="H163" s="46"/>
      <c r="I163" s="46"/>
      <c r="J163" s="46"/>
      <c r="K163" s="46"/>
      <c r="L163" s="46"/>
      <c r="M163" s="46"/>
      <c r="N163" s="46"/>
      <c r="O163" s="46"/>
      <c r="P163" s="46"/>
      <c r="Q163" s="46"/>
      <c r="R163" s="46"/>
      <c r="S163" s="46"/>
      <c r="T163" s="8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row>
    <row r="164" spans="1:45" ht="17.100000000000001" customHeight="1" x14ac:dyDescent="0.3">
      <c r="A164" s="20"/>
      <c r="B164" s="79"/>
      <c r="C164" s="46"/>
      <c r="D164" s="46"/>
      <c r="E164" s="46"/>
      <c r="F164" s="46"/>
      <c r="G164" s="46"/>
      <c r="H164" s="46"/>
      <c r="I164" s="46"/>
      <c r="J164" s="46"/>
      <c r="K164" s="46"/>
      <c r="L164" s="46"/>
      <c r="M164" s="46"/>
      <c r="N164" s="46"/>
      <c r="O164" s="46"/>
      <c r="P164" s="46"/>
      <c r="Q164" s="46"/>
      <c r="R164" s="46"/>
      <c r="S164" s="46"/>
      <c r="T164" s="8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row>
    <row r="165" spans="1:45" ht="17.100000000000001" customHeight="1" x14ac:dyDescent="0.3">
      <c r="A165" s="20"/>
      <c r="B165" s="79"/>
      <c r="C165" s="46"/>
      <c r="D165" s="46"/>
      <c r="E165" s="46"/>
      <c r="F165" s="46"/>
      <c r="G165" s="46"/>
      <c r="H165" s="46"/>
      <c r="I165" s="46"/>
      <c r="J165" s="46"/>
      <c r="K165" s="46"/>
      <c r="L165" s="46"/>
      <c r="M165" s="46"/>
      <c r="N165" s="46"/>
      <c r="O165" s="46"/>
      <c r="P165" s="46"/>
      <c r="Q165" s="46"/>
      <c r="R165" s="46"/>
      <c r="S165" s="46"/>
      <c r="T165" s="8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row>
    <row r="166" spans="1:45" ht="17.100000000000001" customHeight="1" x14ac:dyDescent="0.3">
      <c r="A166" s="20"/>
      <c r="B166" s="79"/>
      <c r="C166" s="46"/>
      <c r="D166" s="46"/>
      <c r="E166" s="46"/>
      <c r="F166" s="46"/>
      <c r="G166" s="46"/>
      <c r="H166" s="46"/>
      <c r="I166" s="46"/>
      <c r="J166" s="46"/>
      <c r="K166" s="46"/>
      <c r="L166" s="46"/>
      <c r="M166" s="46"/>
      <c r="N166" s="46"/>
      <c r="O166" s="46"/>
      <c r="P166" s="46"/>
      <c r="Q166" s="46"/>
      <c r="R166" s="46"/>
      <c r="S166" s="46"/>
      <c r="T166" s="8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row>
    <row r="167" spans="1:45" ht="17.100000000000001" customHeight="1" x14ac:dyDescent="0.3">
      <c r="A167" s="20"/>
      <c r="B167" s="79"/>
      <c r="C167" s="46"/>
      <c r="D167" s="46"/>
      <c r="E167" s="46"/>
      <c r="F167" s="46"/>
      <c r="G167" s="46"/>
      <c r="H167" s="46"/>
      <c r="I167" s="46"/>
      <c r="J167" s="46"/>
      <c r="K167" s="46"/>
      <c r="L167" s="46"/>
      <c r="M167" s="46"/>
      <c r="N167" s="46"/>
      <c r="O167" s="46"/>
      <c r="P167" s="46"/>
      <c r="Q167" s="46"/>
      <c r="R167" s="46"/>
      <c r="S167" s="46"/>
      <c r="T167" s="8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row>
    <row r="168" spans="1:45" ht="17.100000000000001" customHeight="1" x14ac:dyDescent="0.3">
      <c r="A168" s="20"/>
      <c r="B168" s="79"/>
      <c r="C168" s="46"/>
      <c r="D168" s="46"/>
      <c r="E168" s="46"/>
      <c r="F168" s="46"/>
      <c r="G168" s="46"/>
      <c r="H168" s="46"/>
      <c r="I168" s="46"/>
      <c r="J168" s="46"/>
      <c r="K168" s="46"/>
      <c r="L168" s="46"/>
      <c r="M168" s="46"/>
      <c r="N168" s="46"/>
      <c r="O168" s="46"/>
      <c r="P168" s="46"/>
      <c r="Q168" s="46"/>
      <c r="R168" s="46"/>
      <c r="S168" s="46"/>
      <c r="T168" s="8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row>
    <row r="169" spans="1:45" ht="17.100000000000001" customHeight="1" x14ac:dyDescent="0.3">
      <c r="A169" s="20"/>
      <c r="B169" s="79"/>
      <c r="C169" s="46"/>
      <c r="D169" s="46"/>
      <c r="E169" s="46"/>
      <c r="F169" s="46"/>
      <c r="G169" s="46"/>
      <c r="H169" s="46"/>
      <c r="I169" s="46"/>
      <c r="J169" s="46"/>
      <c r="K169" s="46"/>
      <c r="L169" s="46"/>
      <c r="M169" s="46"/>
      <c r="N169" s="46"/>
      <c r="O169" s="46"/>
      <c r="P169" s="46"/>
      <c r="Q169" s="46"/>
      <c r="R169" s="46"/>
      <c r="S169" s="46"/>
      <c r="T169" s="8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row>
    <row r="170" spans="1:45" ht="17.100000000000001" customHeight="1" x14ac:dyDescent="0.3">
      <c r="A170" s="20"/>
      <c r="B170" s="79"/>
      <c r="C170" s="46"/>
      <c r="D170" s="46"/>
      <c r="E170" s="46"/>
      <c r="F170" s="46"/>
      <c r="G170" s="46"/>
      <c r="H170" s="46"/>
      <c r="I170" s="46"/>
      <c r="J170" s="46"/>
      <c r="K170" s="46"/>
      <c r="L170" s="46"/>
      <c r="M170" s="46"/>
      <c r="N170" s="46"/>
      <c r="O170" s="46"/>
      <c r="P170" s="46"/>
      <c r="Q170" s="46"/>
      <c r="R170" s="46"/>
      <c r="S170" s="46"/>
      <c r="T170" s="8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row>
    <row r="171" spans="1:45" ht="17.100000000000001" customHeight="1" x14ac:dyDescent="0.3">
      <c r="A171" s="20"/>
      <c r="B171" s="79"/>
      <c r="C171" s="46"/>
      <c r="D171" s="46"/>
      <c r="E171" s="46"/>
      <c r="F171" s="46"/>
      <c r="G171" s="46"/>
      <c r="H171" s="46"/>
      <c r="I171" s="46"/>
      <c r="J171" s="46"/>
      <c r="K171" s="46"/>
      <c r="L171" s="46"/>
      <c r="M171" s="46"/>
      <c r="N171" s="46"/>
      <c r="O171" s="46"/>
      <c r="P171" s="46"/>
      <c r="Q171" s="46"/>
      <c r="R171" s="46"/>
      <c r="S171" s="46"/>
      <c r="T171" s="8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row>
    <row r="172" spans="1:45" ht="17.100000000000001" customHeight="1" x14ac:dyDescent="0.3">
      <c r="A172" s="20"/>
      <c r="B172" s="79"/>
      <c r="C172" s="46"/>
      <c r="D172" s="46"/>
      <c r="E172" s="46"/>
      <c r="F172" s="46"/>
      <c r="G172" s="46"/>
      <c r="H172" s="46"/>
      <c r="I172" s="46"/>
      <c r="J172" s="46"/>
      <c r="K172" s="46"/>
      <c r="L172" s="46"/>
      <c r="M172" s="46"/>
      <c r="N172" s="46"/>
      <c r="O172" s="46"/>
      <c r="P172" s="46"/>
      <c r="Q172" s="46"/>
      <c r="R172" s="46"/>
      <c r="S172" s="46"/>
      <c r="T172" s="8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row>
    <row r="173" spans="1:45" ht="17.100000000000001" customHeight="1" x14ac:dyDescent="0.3">
      <c r="A173" s="20"/>
      <c r="B173" s="79"/>
      <c r="C173" s="46"/>
      <c r="D173" s="46"/>
      <c r="E173" s="46"/>
      <c r="F173" s="46"/>
      <c r="G173" s="46"/>
      <c r="H173" s="46"/>
      <c r="I173" s="46"/>
      <c r="J173" s="46"/>
      <c r="K173" s="46"/>
      <c r="L173" s="46"/>
      <c r="M173" s="46"/>
      <c r="N173" s="46"/>
      <c r="O173" s="46"/>
      <c r="P173" s="46"/>
      <c r="Q173" s="46"/>
      <c r="R173" s="46"/>
      <c r="S173" s="46"/>
      <c r="T173" s="8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row>
    <row r="174" spans="1:45" ht="17.100000000000001" customHeight="1" x14ac:dyDescent="0.3">
      <c r="A174" s="20"/>
      <c r="B174" s="79"/>
      <c r="C174" s="46"/>
      <c r="D174" s="46"/>
      <c r="E174" s="46"/>
      <c r="F174" s="46"/>
      <c r="G174" s="46"/>
      <c r="H174" s="46"/>
      <c r="I174" s="46"/>
      <c r="J174" s="46"/>
      <c r="K174" s="46"/>
      <c r="L174" s="46"/>
      <c r="M174" s="46"/>
      <c r="N174" s="46"/>
      <c r="O174" s="46"/>
      <c r="P174" s="46"/>
      <c r="Q174" s="46"/>
      <c r="R174" s="310"/>
      <c r="S174" s="46"/>
      <c r="T174" s="8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row>
    <row r="175" spans="1:45" ht="17.100000000000001" customHeight="1" x14ac:dyDescent="0.3">
      <c r="A175" s="20"/>
      <c r="B175" s="79"/>
      <c r="C175" s="46"/>
      <c r="D175" s="46"/>
      <c r="E175" s="46"/>
      <c r="F175" s="46"/>
      <c r="G175" s="46"/>
      <c r="H175" s="46"/>
      <c r="I175" s="46"/>
      <c r="J175" s="46"/>
      <c r="K175" s="46"/>
      <c r="L175" s="46"/>
      <c r="M175" s="46"/>
      <c r="N175" s="46"/>
      <c r="O175" s="46"/>
      <c r="P175" s="46"/>
      <c r="Q175" s="46"/>
      <c r="R175" s="46"/>
      <c r="S175" s="46"/>
      <c r="T175" s="8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row>
    <row r="176" spans="1:45" ht="17.100000000000001" customHeight="1" x14ac:dyDescent="0.3">
      <c r="A176" s="20"/>
      <c r="B176" s="79"/>
      <c r="C176" s="46"/>
      <c r="D176" s="46"/>
      <c r="E176" s="46"/>
      <c r="F176" s="46"/>
      <c r="G176" s="46"/>
      <c r="H176" s="46"/>
      <c r="I176" s="46"/>
      <c r="J176" s="46"/>
      <c r="K176" s="46"/>
      <c r="L176" s="46"/>
      <c r="M176" s="46"/>
      <c r="N176" s="46"/>
      <c r="O176" s="46"/>
      <c r="P176" s="46"/>
      <c r="Q176" s="46"/>
      <c r="R176" s="46"/>
      <c r="S176" s="46"/>
      <c r="T176" s="8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row>
    <row r="177" spans="1:45" ht="17.100000000000001" customHeight="1" x14ac:dyDescent="0.3">
      <c r="A177" s="20"/>
      <c r="B177" s="79"/>
      <c r="C177" s="46"/>
      <c r="D177" s="46"/>
      <c r="E177" s="46"/>
      <c r="F177" s="46"/>
      <c r="G177" s="46"/>
      <c r="H177" s="46"/>
      <c r="I177" s="46"/>
      <c r="J177" s="46"/>
      <c r="K177" s="46"/>
      <c r="L177" s="46"/>
      <c r="M177" s="46"/>
      <c r="N177" s="46"/>
      <c r="O177" s="46"/>
      <c r="P177" s="46"/>
      <c r="Q177" s="46"/>
      <c r="R177" s="46"/>
      <c r="S177" s="46"/>
      <c r="T177" s="8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row>
    <row r="178" spans="1:45" ht="17.100000000000001" customHeight="1" x14ac:dyDescent="0.3">
      <c r="A178" s="20"/>
      <c r="B178" s="79"/>
      <c r="C178" s="46"/>
      <c r="D178" s="46"/>
      <c r="E178" s="46"/>
      <c r="F178" s="46"/>
      <c r="G178" s="46"/>
      <c r="H178" s="46"/>
      <c r="I178" s="46"/>
      <c r="J178" s="46"/>
      <c r="K178" s="46"/>
      <c r="L178" s="46"/>
      <c r="M178" s="46"/>
      <c r="N178" s="46"/>
      <c r="O178" s="46"/>
      <c r="P178" s="46"/>
      <c r="Q178" s="46"/>
      <c r="R178" s="46"/>
      <c r="S178" s="46"/>
      <c r="T178" s="8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row>
    <row r="179" spans="1:45" ht="17.100000000000001" customHeight="1" x14ac:dyDescent="0.3">
      <c r="A179" s="20"/>
      <c r="B179" s="79"/>
      <c r="C179" s="46"/>
      <c r="D179" s="46"/>
      <c r="E179" s="46"/>
      <c r="F179" s="46"/>
      <c r="G179" s="46"/>
      <c r="H179" s="46"/>
      <c r="I179" s="46"/>
      <c r="J179" s="46"/>
      <c r="K179" s="46"/>
      <c r="L179" s="46"/>
      <c r="M179" s="46"/>
      <c r="N179" s="46"/>
      <c r="O179" s="46"/>
      <c r="P179" s="46"/>
      <c r="Q179" s="46"/>
      <c r="R179" s="46"/>
      <c r="S179" s="46"/>
      <c r="T179" s="8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row>
    <row r="180" spans="1:45" ht="17.100000000000001" customHeight="1" x14ac:dyDescent="0.3">
      <c r="A180" s="20"/>
      <c r="B180" s="79"/>
      <c r="C180" s="46"/>
      <c r="D180" s="46"/>
      <c r="E180" s="46"/>
      <c r="F180" s="46"/>
      <c r="G180" s="46"/>
      <c r="H180" s="46"/>
      <c r="I180" s="46"/>
      <c r="J180" s="46"/>
      <c r="K180" s="46"/>
      <c r="L180" s="46"/>
      <c r="M180" s="46"/>
      <c r="N180" s="46"/>
      <c r="O180" s="46"/>
      <c r="P180" s="46"/>
      <c r="Q180" s="46"/>
      <c r="R180" s="46"/>
      <c r="S180" s="46"/>
      <c r="T180" s="8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row>
    <row r="181" spans="1:45" ht="17.100000000000001" customHeight="1" x14ac:dyDescent="0.3">
      <c r="A181" s="20"/>
      <c r="B181" s="79"/>
      <c r="C181" s="46"/>
      <c r="D181" s="46"/>
      <c r="E181" s="46"/>
      <c r="F181" s="46"/>
      <c r="G181" s="46"/>
      <c r="H181" s="46"/>
      <c r="I181" s="46"/>
      <c r="J181" s="46"/>
      <c r="K181" s="46"/>
      <c r="L181" s="46"/>
      <c r="M181" s="46"/>
      <c r="N181" s="46"/>
      <c r="O181" s="46"/>
      <c r="P181" s="46"/>
      <c r="Q181" s="46"/>
      <c r="R181" s="46"/>
      <c r="S181" s="46"/>
      <c r="T181" s="8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row>
    <row r="182" spans="1:45" ht="17.100000000000001" customHeight="1" x14ac:dyDescent="0.3">
      <c r="A182" s="20"/>
      <c r="B182" s="79"/>
      <c r="C182" s="46"/>
      <c r="D182" s="46"/>
      <c r="E182" s="46"/>
      <c r="F182" s="46"/>
      <c r="G182" s="46"/>
      <c r="H182" s="46"/>
      <c r="I182" s="46"/>
      <c r="J182" s="46"/>
      <c r="K182" s="46"/>
      <c r="L182" s="46"/>
      <c r="M182" s="46"/>
      <c r="N182" s="46"/>
      <c r="O182" s="46"/>
      <c r="P182" s="46"/>
      <c r="Q182" s="46"/>
      <c r="R182" s="46"/>
      <c r="S182" s="46"/>
      <c r="T182" s="8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row>
    <row r="183" spans="1:45" ht="27" customHeight="1" x14ac:dyDescent="0.3">
      <c r="A183" s="20"/>
      <c r="B183" s="311"/>
      <c r="C183" s="46"/>
      <c r="D183" s="46"/>
      <c r="E183" s="46"/>
      <c r="F183" s="46"/>
      <c r="G183" s="46"/>
      <c r="H183" s="46"/>
      <c r="I183" s="46"/>
      <c r="J183" s="46"/>
      <c r="K183" s="46"/>
      <c r="L183" s="46"/>
      <c r="M183" s="46"/>
      <c r="N183" s="46"/>
      <c r="O183" s="46"/>
      <c r="P183" s="46"/>
      <c r="Q183" s="46"/>
      <c r="R183" s="46"/>
      <c r="S183" s="46"/>
      <c r="T183" s="8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row>
    <row r="184" spans="1:45" ht="17.100000000000001" customHeight="1" x14ac:dyDescent="0.3">
      <c r="A184" s="20"/>
      <c r="B184" s="79"/>
      <c r="C184" s="46"/>
      <c r="D184" s="46"/>
      <c r="E184" s="46"/>
      <c r="F184" s="46"/>
      <c r="G184" s="46"/>
      <c r="H184" s="46"/>
      <c r="I184" s="46"/>
      <c r="J184" s="46"/>
      <c r="K184" s="46"/>
      <c r="L184" s="46"/>
      <c r="M184" s="46"/>
      <c r="N184" s="46"/>
      <c r="O184" s="46"/>
      <c r="P184" s="46"/>
      <c r="Q184" s="46"/>
      <c r="R184" s="46"/>
      <c r="S184" s="46"/>
      <c r="T184" s="8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row>
    <row r="185" spans="1:45" ht="17.100000000000001" customHeight="1" x14ac:dyDescent="0.3">
      <c r="A185" s="20"/>
      <c r="B185" s="79"/>
      <c r="C185" s="46"/>
      <c r="D185" s="46"/>
      <c r="E185" s="46"/>
      <c r="F185" s="46"/>
      <c r="G185" s="46"/>
      <c r="H185" s="46"/>
      <c r="I185" s="46"/>
      <c r="J185" s="46"/>
      <c r="K185" s="46"/>
      <c r="L185" s="46"/>
      <c r="M185" s="46"/>
      <c r="N185" s="46"/>
      <c r="O185" s="46"/>
      <c r="P185" s="46"/>
      <c r="Q185" s="46"/>
      <c r="R185" s="46"/>
      <c r="S185" s="46"/>
      <c r="T185" s="8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row>
    <row r="186" spans="1:45" ht="17.100000000000001" customHeight="1" x14ac:dyDescent="0.3">
      <c r="A186" s="20"/>
      <c r="B186" s="79"/>
      <c r="C186" s="46"/>
      <c r="D186" s="46"/>
      <c r="E186" s="46"/>
      <c r="F186" s="46"/>
      <c r="G186" s="46"/>
      <c r="H186" s="46"/>
      <c r="I186" s="46"/>
      <c r="J186" s="46"/>
      <c r="K186" s="46"/>
      <c r="L186" s="46"/>
      <c r="M186" s="46"/>
      <c r="N186" s="46"/>
      <c r="O186" s="46"/>
      <c r="P186" s="46"/>
      <c r="Q186" s="46"/>
      <c r="R186" s="46"/>
      <c r="S186" s="46"/>
      <c r="T186" s="8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row>
    <row r="187" spans="1:45" ht="17.100000000000001" customHeight="1" x14ac:dyDescent="0.3">
      <c r="A187" s="20"/>
      <c r="B187" s="79"/>
      <c r="C187" s="46"/>
      <c r="D187" s="46"/>
      <c r="E187" s="46"/>
      <c r="F187" s="46"/>
      <c r="G187" s="46"/>
      <c r="H187" s="46"/>
      <c r="I187" s="46"/>
      <c r="J187" s="46"/>
      <c r="K187" s="46"/>
      <c r="L187" s="46"/>
      <c r="M187" s="46"/>
      <c r="N187" s="46"/>
      <c r="O187" s="46"/>
      <c r="P187" s="46"/>
      <c r="Q187" s="46"/>
      <c r="R187" s="46"/>
      <c r="S187" s="46"/>
      <c r="T187" s="8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row>
    <row r="188" spans="1:45" ht="17.100000000000001" customHeight="1" x14ac:dyDescent="0.3">
      <c r="A188" s="20"/>
      <c r="B188" s="79"/>
      <c r="C188" s="46"/>
      <c r="D188" s="46"/>
      <c r="E188" s="46"/>
      <c r="F188" s="46"/>
      <c r="G188" s="46"/>
      <c r="H188" s="46"/>
      <c r="I188" s="46"/>
      <c r="J188" s="46"/>
      <c r="K188" s="46"/>
      <c r="L188" s="46"/>
      <c r="M188" s="46"/>
      <c r="N188" s="46"/>
      <c r="O188" s="46"/>
      <c r="P188" s="46"/>
      <c r="Q188" s="46"/>
      <c r="R188" s="46"/>
      <c r="S188" s="46"/>
      <c r="T188" s="8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row>
    <row r="189" spans="1:45" ht="17.100000000000001" customHeight="1" x14ac:dyDescent="0.3">
      <c r="A189" s="20"/>
      <c r="B189" s="79"/>
      <c r="C189" s="46"/>
      <c r="D189" s="46"/>
      <c r="E189" s="46"/>
      <c r="F189" s="46"/>
      <c r="G189" s="46"/>
      <c r="H189" s="46"/>
      <c r="I189" s="46"/>
      <c r="J189" s="46"/>
      <c r="K189" s="46"/>
      <c r="L189" s="46"/>
      <c r="M189" s="46"/>
      <c r="N189" s="46"/>
      <c r="O189" s="46"/>
      <c r="P189" s="46"/>
      <c r="Q189" s="46"/>
      <c r="R189" s="46"/>
      <c r="S189" s="46"/>
      <c r="T189" s="8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row>
    <row r="190" spans="1:45" ht="17.100000000000001" customHeight="1" x14ac:dyDescent="0.3">
      <c r="A190" s="20"/>
      <c r="B190" s="79"/>
      <c r="C190" s="46"/>
      <c r="D190" s="46"/>
      <c r="E190" s="46"/>
      <c r="F190" s="46"/>
      <c r="G190" s="46"/>
      <c r="H190" s="46"/>
      <c r="I190" s="46"/>
      <c r="J190" s="46"/>
      <c r="K190" s="46"/>
      <c r="L190" s="46"/>
      <c r="M190" s="46"/>
      <c r="N190" s="46"/>
      <c r="O190" s="46"/>
      <c r="P190" s="46"/>
      <c r="Q190" s="46"/>
      <c r="R190" s="46"/>
      <c r="S190" s="46"/>
      <c r="T190" s="8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row>
    <row r="191" spans="1:45" ht="17.100000000000001" customHeight="1" x14ac:dyDescent="0.3">
      <c r="A191" s="20"/>
      <c r="B191" s="79"/>
      <c r="C191" s="46"/>
      <c r="D191" s="46"/>
      <c r="E191" s="46"/>
      <c r="F191" s="46"/>
      <c r="G191" s="46"/>
      <c r="H191" s="46"/>
      <c r="I191" s="46"/>
      <c r="J191" s="46"/>
      <c r="K191" s="46"/>
      <c r="L191" s="46"/>
      <c r="M191" s="46"/>
      <c r="N191" s="46"/>
      <c r="O191" s="46"/>
      <c r="P191" s="46"/>
      <c r="Q191" s="46"/>
      <c r="R191" s="46"/>
      <c r="S191" s="46"/>
      <c r="T191" s="8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row>
    <row r="192" spans="1:45" ht="17.100000000000001" customHeight="1" x14ac:dyDescent="0.3">
      <c r="A192" s="20"/>
      <c r="B192" s="79"/>
      <c r="C192" s="46"/>
      <c r="D192" s="46"/>
      <c r="E192" s="46"/>
      <c r="F192" s="46"/>
      <c r="G192" s="46"/>
      <c r="H192" s="46"/>
      <c r="I192" s="46"/>
      <c r="J192" s="46"/>
      <c r="K192" s="46"/>
      <c r="L192" s="46"/>
      <c r="M192" s="46"/>
      <c r="N192" s="46"/>
      <c r="O192" s="46"/>
      <c r="P192" s="46"/>
      <c r="Q192" s="46"/>
      <c r="R192" s="46"/>
      <c r="S192" s="46"/>
      <c r="T192" s="8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row>
    <row r="193" spans="1:45" ht="17.100000000000001" customHeight="1" x14ac:dyDescent="0.3">
      <c r="A193" s="20"/>
      <c r="B193" s="79"/>
      <c r="C193" s="46"/>
      <c r="D193" s="46"/>
      <c r="E193" s="46"/>
      <c r="F193" s="46"/>
      <c r="G193" s="46"/>
      <c r="H193" s="46"/>
      <c r="I193" s="46"/>
      <c r="J193" s="46"/>
      <c r="K193" s="46"/>
      <c r="L193" s="46"/>
      <c r="M193" s="46"/>
      <c r="N193" s="46"/>
      <c r="O193" s="46"/>
      <c r="P193" s="46"/>
      <c r="Q193" s="46"/>
      <c r="R193" s="46"/>
      <c r="S193" s="46"/>
      <c r="T193" s="8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row>
    <row r="194" spans="1:45" ht="17.100000000000001" customHeight="1" x14ac:dyDescent="0.3">
      <c r="A194" s="20"/>
      <c r="B194" s="79"/>
      <c r="C194" s="46"/>
      <c r="D194" s="46"/>
      <c r="E194" s="46"/>
      <c r="F194" s="46"/>
      <c r="G194" s="46"/>
      <c r="H194" s="46"/>
      <c r="I194" s="46"/>
      <c r="J194" s="46"/>
      <c r="K194" s="46"/>
      <c r="L194" s="46"/>
      <c r="M194" s="46"/>
      <c r="N194" s="46"/>
      <c r="O194" s="46"/>
      <c r="P194" s="46"/>
      <c r="Q194" s="46"/>
      <c r="R194" s="46"/>
      <c r="S194" s="46"/>
      <c r="T194" s="8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row>
    <row r="195" spans="1:45" ht="17.100000000000001" customHeight="1" x14ac:dyDescent="0.3">
      <c r="A195" s="20"/>
      <c r="B195" s="79"/>
      <c r="C195" s="46"/>
      <c r="D195" s="46"/>
      <c r="E195" s="46"/>
      <c r="F195" s="46"/>
      <c r="G195" s="46"/>
      <c r="H195" s="46"/>
      <c r="I195" s="46"/>
      <c r="J195" s="46"/>
      <c r="K195" s="46"/>
      <c r="L195" s="46"/>
      <c r="M195" s="46"/>
      <c r="N195" s="46"/>
      <c r="O195" s="46"/>
      <c r="P195" s="46"/>
      <c r="Q195" s="46"/>
      <c r="R195" s="46"/>
      <c r="S195" s="46"/>
      <c r="T195" s="8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row>
    <row r="196" spans="1:45" ht="17.100000000000001" customHeight="1" x14ac:dyDescent="0.3">
      <c r="A196" s="20"/>
      <c r="B196" s="79"/>
      <c r="C196" s="46"/>
      <c r="D196" s="46"/>
      <c r="E196" s="46"/>
      <c r="F196" s="46"/>
      <c r="G196" s="46"/>
      <c r="H196" s="46"/>
      <c r="I196" s="46"/>
      <c r="J196" s="46"/>
      <c r="K196" s="46"/>
      <c r="L196" s="46"/>
      <c r="M196" s="46"/>
      <c r="N196" s="46"/>
      <c r="O196" s="46"/>
      <c r="P196" s="46"/>
      <c r="Q196" s="46"/>
      <c r="R196" s="46"/>
      <c r="S196" s="46"/>
      <c r="T196" s="8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row>
    <row r="197" spans="1:45" ht="17.100000000000001" customHeight="1" x14ac:dyDescent="0.3">
      <c r="A197" s="20"/>
      <c r="B197" s="79"/>
      <c r="C197" s="46"/>
      <c r="D197" s="46"/>
      <c r="E197" s="46"/>
      <c r="F197" s="46"/>
      <c r="G197" s="46"/>
      <c r="H197" s="46"/>
      <c r="I197" s="46"/>
      <c r="J197" s="46"/>
      <c r="K197" s="46"/>
      <c r="L197" s="46"/>
      <c r="M197" s="46"/>
      <c r="N197" s="46"/>
      <c r="O197" s="46"/>
      <c r="P197" s="46"/>
      <c r="Q197" s="46"/>
      <c r="R197" s="46"/>
      <c r="S197" s="46"/>
      <c r="T197" s="8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row>
    <row r="198" spans="1:45" ht="17.100000000000001" customHeight="1" x14ac:dyDescent="0.3">
      <c r="A198" s="20"/>
      <c r="B198" s="79"/>
      <c r="C198" s="46"/>
      <c r="D198" s="46"/>
      <c r="E198" s="46"/>
      <c r="F198" s="46"/>
      <c r="G198" s="46"/>
      <c r="H198" s="46"/>
      <c r="I198" s="46"/>
      <c r="J198" s="46"/>
      <c r="K198" s="46"/>
      <c r="L198" s="46"/>
      <c r="M198" s="46"/>
      <c r="N198" s="46"/>
      <c r="O198" s="46"/>
      <c r="P198" s="46"/>
      <c r="Q198" s="46"/>
      <c r="R198" s="46"/>
      <c r="S198" s="46"/>
      <c r="T198" s="8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row>
    <row r="199" spans="1:45" ht="17.100000000000001" customHeight="1" x14ac:dyDescent="0.3">
      <c r="A199" s="20"/>
      <c r="B199" s="79"/>
      <c r="C199" s="46"/>
      <c r="D199" s="46"/>
      <c r="E199" s="46"/>
      <c r="F199" s="46"/>
      <c r="G199" s="46"/>
      <c r="H199" s="46"/>
      <c r="I199" s="46"/>
      <c r="J199" s="46"/>
      <c r="K199" s="46"/>
      <c r="L199" s="46"/>
      <c r="M199" s="46"/>
      <c r="N199" s="46"/>
      <c r="O199" s="46"/>
      <c r="P199" s="46"/>
      <c r="Q199" s="46"/>
      <c r="R199" s="46"/>
      <c r="S199" s="46"/>
      <c r="T199" s="8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row>
    <row r="200" spans="1:45" ht="17.100000000000001" customHeight="1" thickBot="1" x14ac:dyDescent="0.35">
      <c r="A200" s="20"/>
      <c r="B200" s="81"/>
      <c r="C200" s="82"/>
      <c r="D200" s="82"/>
      <c r="E200" s="82"/>
      <c r="F200" s="82"/>
      <c r="G200" s="82"/>
      <c r="H200" s="82"/>
      <c r="I200" s="82"/>
      <c r="J200" s="82"/>
      <c r="K200" s="82"/>
      <c r="L200" s="82"/>
      <c r="M200" s="82"/>
      <c r="N200" s="82"/>
      <c r="O200" s="82"/>
      <c r="P200" s="82"/>
      <c r="Q200" s="82"/>
      <c r="R200" s="82"/>
      <c r="S200" s="82"/>
      <c r="T200" s="83"/>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row>
    <row r="201" spans="1:45" ht="50.1" customHeight="1" x14ac:dyDescent="0.3">
      <c r="A201" s="20"/>
      <c r="B201" s="312" t="s">
        <v>729</v>
      </c>
      <c r="C201" s="77"/>
      <c r="D201" s="77"/>
      <c r="E201" s="77"/>
      <c r="F201" s="77"/>
      <c r="G201" s="77"/>
      <c r="H201" s="77"/>
      <c r="I201" s="77"/>
      <c r="J201" s="77"/>
      <c r="K201" s="77"/>
      <c r="L201" s="77"/>
      <c r="M201" s="77"/>
      <c r="N201" s="77"/>
      <c r="O201" s="77"/>
      <c r="P201" s="77"/>
      <c r="Q201" s="77"/>
      <c r="R201" s="77"/>
      <c r="S201" s="77"/>
      <c r="T201" s="78"/>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row>
    <row r="202" spans="1:45" ht="17.100000000000001" customHeight="1" x14ac:dyDescent="0.3">
      <c r="A202" s="20"/>
      <c r="B202" s="79"/>
      <c r="C202" s="46"/>
      <c r="D202" s="46"/>
      <c r="E202" s="46"/>
      <c r="F202" s="46"/>
      <c r="G202" s="46"/>
      <c r="H202" s="46"/>
      <c r="I202" s="46"/>
      <c r="J202" s="46"/>
      <c r="K202" s="46"/>
      <c r="L202" s="46"/>
      <c r="M202" s="46"/>
      <c r="N202" s="46"/>
      <c r="O202" s="46"/>
      <c r="P202" s="46"/>
      <c r="Q202" s="46"/>
      <c r="R202" s="46"/>
      <c r="S202" s="46"/>
      <c r="T202" s="8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row>
    <row r="203" spans="1:45" ht="17.100000000000001" customHeight="1" x14ac:dyDescent="0.3">
      <c r="A203" s="20"/>
      <c r="B203" s="79"/>
      <c r="C203" s="46"/>
      <c r="D203" s="46"/>
      <c r="E203" s="46"/>
      <c r="F203" s="46"/>
      <c r="G203" s="46"/>
      <c r="H203" s="46"/>
      <c r="I203" s="46"/>
      <c r="J203" s="46"/>
      <c r="K203" s="46"/>
      <c r="L203" s="46"/>
      <c r="M203" s="46"/>
      <c r="N203" s="46"/>
      <c r="O203" s="46"/>
      <c r="P203" s="46"/>
      <c r="Q203" s="46"/>
      <c r="R203" s="46"/>
      <c r="S203" s="46"/>
      <c r="T203" s="8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row>
    <row r="204" spans="1:45" ht="17.100000000000001" customHeight="1" x14ac:dyDescent="0.3">
      <c r="A204" s="20"/>
      <c r="B204" s="79"/>
      <c r="C204" s="46"/>
      <c r="D204" s="46"/>
      <c r="E204" s="46"/>
      <c r="F204" s="46"/>
      <c r="G204" s="46"/>
      <c r="H204" s="46"/>
      <c r="I204" s="46"/>
      <c r="J204" s="46"/>
      <c r="K204" s="46"/>
      <c r="L204" s="46"/>
      <c r="M204" s="46"/>
      <c r="N204" s="46"/>
      <c r="O204" s="46"/>
      <c r="P204" s="46"/>
      <c r="Q204" s="46"/>
      <c r="R204" s="46"/>
      <c r="S204" s="46"/>
      <c r="T204" s="8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row>
    <row r="205" spans="1:45" ht="17.100000000000001" customHeight="1" x14ac:dyDescent="0.3">
      <c r="A205" s="20"/>
      <c r="B205" s="79"/>
      <c r="C205" s="46"/>
      <c r="D205" s="46"/>
      <c r="E205" s="46"/>
      <c r="F205" s="46"/>
      <c r="G205" s="46"/>
      <c r="H205" s="46"/>
      <c r="I205" s="46"/>
      <c r="J205" s="46"/>
      <c r="K205" s="46"/>
      <c r="L205" s="46"/>
      <c r="M205" s="46"/>
      <c r="N205" s="46"/>
      <c r="O205" s="46"/>
      <c r="P205" s="46"/>
      <c r="Q205" s="46"/>
      <c r="R205" s="46"/>
      <c r="S205" s="46"/>
      <c r="T205" s="8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row>
    <row r="206" spans="1:45" ht="17.100000000000001" customHeight="1" x14ac:dyDescent="0.3">
      <c r="A206" s="20"/>
      <c r="B206" s="79"/>
      <c r="C206" s="46"/>
      <c r="D206" s="46"/>
      <c r="E206" s="46"/>
      <c r="F206" s="46"/>
      <c r="G206" s="46"/>
      <c r="H206" s="46"/>
      <c r="I206" s="46"/>
      <c r="J206" s="46"/>
      <c r="K206" s="46"/>
      <c r="L206" s="46"/>
      <c r="M206" s="46"/>
      <c r="N206" s="46"/>
      <c r="O206" s="46"/>
      <c r="P206" s="46"/>
      <c r="Q206" s="46"/>
      <c r="R206" s="46"/>
      <c r="S206" s="46"/>
      <c r="T206" s="8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row>
    <row r="207" spans="1:45" ht="17.100000000000001" customHeight="1" x14ac:dyDescent="0.3">
      <c r="A207" s="20"/>
      <c r="B207" s="79"/>
      <c r="C207" s="46"/>
      <c r="D207" s="46"/>
      <c r="E207" s="46"/>
      <c r="F207" s="46"/>
      <c r="G207" s="46"/>
      <c r="H207" s="46"/>
      <c r="I207" s="46"/>
      <c r="J207" s="46"/>
      <c r="K207" s="46"/>
      <c r="L207" s="46"/>
      <c r="M207" s="46"/>
      <c r="N207" s="46"/>
      <c r="O207" s="46"/>
      <c r="P207" s="46"/>
      <c r="Q207" s="46"/>
      <c r="R207" s="46"/>
      <c r="S207" s="46"/>
      <c r="T207" s="8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c r="AQ207" s="20"/>
      <c r="AR207" s="20"/>
      <c r="AS207" s="20"/>
    </row>
    <row r="208" spans="1:45" ht="17.100000000000001" customHeight="1" x14ac:dyDescent="0.3">
      <c r="A208" s="20"/>
      <c r="B208" s="79"/>
      <c r="C208" s="46"/>
      <c r="D208" s="46"/>
      <c r="E208" s="46"/>
      <c r="F208" s="46"/>
      <c r="G208" s="46"/>
      <c r="H208" s="46"/>
      <c r="I208" s="46"/>
      <c r="J208" s="46"/>
      <c r="K208" s="46"/>
      <c r="L208" s="46"/>
      <c r="M208" s="46"/>
      <c r="N208" s="46"/>
      <c r="O208" s="46"/>
      <c r="P208" s="46"/>
      <c r="Q208" s="46"/>
      <c r="R208" s="46"/>
      <c r="S208" s="46"/>
      <c r="T208" s="8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row>
    <row r="209" spans="1:45" ht="17.100000000000001" customHeight="1" x14ac:dyDescent="0.3">
      <c r="A209" s="20"/>
      <c r="B209" s="79"/>
      <c r="C209" s="46"/>
      <c r="D209" s="46"/>
      <c r="E209" s="46"/>
      <c r="F209" s="46"/>
      <c r="G209" s="46"/>
      <c r="H209" s="46"/>
      <c r="I209" s="46"/>
      <c r="J209" s="46"/>
      <c r="K209" s="46"/>
      <c r="L209" s="46"/>
      <c r="M209" s="46"/>
      <c r="N209" s="46"/>
      <c r="O209" s="46"/>
      <c r="P209" s="46"/>
      <c r="Q209" s="46"/>
      <c r="R209" s="46"/>
      <c r="S209" s="46"/>
      <c r="T209" s="8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row>
    <row r="210" spans="1:45" ht="17.100000000000001" customHeight="1" x14ac:dyDescent="0.3">
      <c r="A210" s="20"/>
      <c r="B210" s="79"/>
      <c r="C210" s="46"/>
      <c r="D210" s="46"/>
      <c r="E210" s="46"/>
      <c r="F210" s="46"/>
      <c r="G210" s="46"/>
      <c r="H210" s="46"/>
      <c r="I210" s="46"/>
      <c r="J210" s="46"/>
      <c r="K210" s="46"/>
      <c r="L210" s="46"/>
      <c r="M210" s="46"/>
      <c r="N210" s="46"/>
      <c r="O210" s="46"/>
      <c r="P210" s="46"/>
      <c r="Q210" s="46"/>
      <c r="R210" s="46"/>
      <c r="S210" s="46"/>
      <c r="T210" s="8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row>
    <row r="211" spans="1:45" ht="17.100000000000001" customHeight="1" x14ac:dyDescent="0.3">
      <c r="A211" s="20"/>
      <c r="B211" s="79"/>
      <c r="C211" s="46"/>
      <c r="D211" s="46"/>
      <c r="E211" s="46"/>
      <c r="F211" s="46"/>
      <c r="G211" s="46"/>
      <c r="H211" s="46"/>
      <c r="I211" s="46"/>
      <c r="J211" s="46"/>
      <c r="K211" s="46"/>
      <c r="L211" s="46"/>
      <c r="M211" s="46"/>
      <c r="N211" s="46"/>
      <c r="O211" s="46"/>
      <c r="P211" s="46"/>
      <c r="Q211" s="46"/>
      <c r="R211" s="46"/>
      <c r="S211" s="46"/>
      <c r="T211" s="8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row>
    <row r="212" spans="1:45" ht="17.100000000000001" customHeight="1" x14ac:dyDescent="0.3">
      <c r="A212" s="20"/>
      <c r="B212" s="79"/>
      <c r="C212" s="46"/>
      <c r="D212" s="46"/>
      <c r="E212" s="46"/>
      <c r="F212" s="46"/>
      <c r="G212" s="46"/>
      <c r="H212" s="46"/>
      <c r="I212" s="46"/>
      <c r="J212" s="46"/>
      <c r="K212" s="46"/>
      <c r="L212" s="46"/>
      <c r="M212" s="46"/>
      <c r="N212" s="46"/>
      <c r="O212" s="46"/>
      <c r="P212" s="46"/>
      <c r="Q212" s="46"/>
      <c r="R212" s="46"/>
      <c r="S212" s="46"/>
      <c r="T212" s="8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row>
    <row r="213" spans="1:45" ht="17.100000000000001" customHeight="1" x14ac:dyDescent="0.3">
      <c r="A213" s="20"/>
      <c r="B213" s="79"/>
      <c r="C213" s="46"/>
      <c r="D213" s="46"/>
      <c r="E213" s="46"/>
      <c r="F213" s="46"/>
      <c r="G213" s="46"/>
      <c r="H213" s="46"/>
      <c r="I213" s="46"/>
      <c r="J213" s="46"/>
      <c r="K213" s="46"/>
      <c r="L213" s="46"/>
      <c r="M213" s="46"/>
      <c r="N213" s="46"/>
      <c r="O213" s="46"/>
      <c r="P213" s="46"/>
      <c r="Q213" s="46"/>
      <c r="R213" s="46"/>
      <c r="S213" s="46"/>
      <c r="T213" s="8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row>
    <row r="214" spans="1:45" ht="17.100000000000001" customHeight="1" x14ac:dyDescent="0.3">
      <c r="A214" s="20"/>
      <c r="B214" s="79"/>
      <c r="C214" s="46"/>
      <c r="D214" s="46"/>
      <c r="E214" s="46"/>
      <c r="F214" s="46"/>
      <c r="G214" s="46"/>
      <c r="H214" s="46"/>
      <c r="I214" s="46"/>
      <c r="J214" s="46"/>
      <c r="K214" s="46"/>
      <c r="L214" s="46"/>
      <c r="M214" s="46"/>
      <c r="N214" s="46"/>
      <c r="O214" s="46"/>
      <c r="P214" s="46"/>
      <c r="Q214" s="46"/>
      <c r="R214" s="46"/>
      <c r="S214" s="46"/>
      <c r="T214" s="8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row>
    <row r="215" spans="1:45" ht="17.100000000000001" customHeight="1" x14ac:dyDescent="0.3">
      <c r="A215" s="20"/>
      <c r="B215" s="79"/>
      <c r="C215" s="46"/>
      <c r="D215" s="46"/>
      <c r="E215" s="46"/>
      <c r="F215" s="46"/>
      <c r="G215" s="46"/>
      <c r="H215" s="46"/>
      <c r="I215" s="46"/>
      <c r="J215" s="46"/>
      <c r="K215" s="46"/>
      <c r="L215" s="46"/>
      <c r="M215" s="46"/>
      <c r="N215" s="46"/>
      <c r="O215" s="46"/>
      <c r="P215" s="46"/>
      <c r="Q215" s="46"/>
      <c r="R215" s="46"/>
      <c r="S215" s="46"/>
      <c r="T215" s="8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row>
    <row r="216" spans="1:45" ht="17.100000000000001" customHeight="1" x14ac:dyDescent="0.3">
      <c r="A216" s="20"/>
      <c r="B216" s="79"/>
      <c r="C216" s="46"/>
      <c r="D216" s="46"/>
      <c r="E216" s="46"/>
      <c r="F216" s="46"/>
      <c r="G216" s="46"/>
      <c r="H216" s="46"/>
      <c r="I216" s="46"/>
      <c r="J216" s="46"/>
      <c r="K216" s="46"/>
      <c r="L216" s="46"/>
      <c r="M216" s="46"/>
      <c r="N216" s="46"/>
      <c r="O216" s="46"/>
      <c r="P216" s="46"/>
      <c r="Q216" s="46"/>
      <c r="R216" s="46"/>
      <c r="S216" s="46"/>
      <c r="T216" s="8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row>
    <row r="217" spans="1:45" ht="17.100000000000001" customHeight="1" x14ac:dyDescent="0.3">
      <c r="A217" s="20"/>
      <c r="B217" s="79"/>
      <c r="C217" s="46"/>
      <c r="D217" s="46"/>
      <c r="E217" s="46"/>
      <c r="F217" s="46"/>
      <c r="G217" s="46"/>
      <c r="H217" s="46"/>
      <c r="I217" s="46"/>
      <c r="J217" s="46"/>
      <c r="K217" s="46"/>
      <c r="L217" s="46"/>
      <c r="M217" s="46"/>
      <c r="N217" s="46"/>
      <c r="O217" s="46"/>
      <c r="P217" s="46"/>
      <c r="Q217" s="46"/>
      <c r="R217" s="46"/>
      <c r="S217" s="46"/>
      <c r="T217" s="8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row>
    <row r="218" spans="1:45" ht="17.100000000000001" customHeight="1" x14ac:dyDescent="0.3">
      <c r="A218" s="20"/>
      <c r="B218" s="79"/>
      <c r="C218" s="46"/>
      <c r="D218" s="46"/>
      <c r="E218" s="46"/>
      <c r="F218" s="46"/>
      <c r="G218" s="46"/>
      <c r="H218" s="46"/>
      <c r="I218" s="46"/>
      <c r="J218" s="46"/>
      <c r="K218" s="46"/>
      <c r="L218" s="46"/>
      <c r="M218" s="46"/>
      <c r="N218" s="46"/>
      <c r="O218" s="46"/>
      <c r="P218" s="46"/>
      <c r="Q218" s="46"/>
      <c r="R218" s="46"/>
      <c r="S218" s="46"/>
      <c r="T218" s="8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row>
    <row r="219" spans="1:45" ht="17.100000000000001" customHeight="1" x14ac:dyDescent="0.3">
      <c r="A219" s="20"/>
      <c r="B219" s="79"/>
      <c r="C219" s="46"/>
      <c r="D219" s="46"/>
      <c r="E219" s="46"/>
      <c r="F219" s="46"/>
      <c r="G219" s="46"/>
      <c r="H219" s="46"/>
      <c r="I219" s="46"/>
      <c r="J219" s="46"/>
      <c r="K219" s="46"/>
      <c r="L219" s="46"/>
      <c r="M219" s="46"/>
      <c r="N219" s="46"/>
      <c r="O219" s="46"/>
      <c r="P219" s="46"/>
      <c r="Q219" s="46"/>
      <c r="R219" s="46"/>
      <c r="S219" s="46"/>
      <c r="T219" s="8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row>
    <row r="220" spans="1:45" ht="17.100000000000001" customHeight="1" x14ac:dyDescent="0.3">
      <c r="A220" s="20"/>
      <c r="B220" s="79"/>
      <c r="C220" s="46"/>
      <c r="D220" s="46"/>
      <c r="E220" s="46"/>
      <c r="F220" s="46"/>
      <c r="G220" s="46"/>
      <c r="H220" s="46"/>
      <c r="I220" s="46"/>
      <c r="J220" s="46"/>
      <c r="K220" s="46"/>
      <c r="L220" s="46"/>
      <c r="M220" s="46"/>
      <c r="N220" s="46"/>
      <c r="O220" s="46"/>
      <c r="P220" s="46"/>
      <c r="Q220" s="46"/>
      <c r="R220" s="46"/>
      <c r="S220" s="46"/>
      <c r="T220" s="8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row>
    <row r="221" spans="1:45" ht="17.100000000000001" customHeight="1" x14ac:dyDescent="0.3">
      <c r="A221" s="20"/>
      <c r="B221" s="79"/>
      <c r="C221" s="46"/>
      <c r="D221" s="46"/>
      <c r="E221" s="46"/>
      <c r="F221" s="46"/>
      <c r="G221" s="46"/>
      <c r="H221" s="46"/>
      <c r="I221" s="46"/>
      <c r="J221" s="46"/>
      <c r="K221" s="46"/>
      <c r="L221" s="46"/>
      <c r="M221" s="46"/>
      <c r="N221" s="46"/>
      <c r="O221" s="46"/>
      <c r="P221" s="46"/>
      <c r="Q221" s="46"/>
      <c r="R221" s="46"/>
      <c r="S221" s="46"/>
      <c r="T221" s="8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row>
    <row r="222" spans="1:45" ht="17.100000000000001" customHeight="1" x14ac:dyDescent="0.3">
      <c r="A222" s="20"/>
      <c r="B222" s="79"/>
      <c r="C222" s="46"/>
      <c r="D222" s="46"/>
      <c r="E222" s="46"/>
      <c r="F222" s="46"/>
      <c r="G222" s="46"/>
      <c r="H222" s="46"/>
      <c r="I222" s="46"/>
      <c r="J222" s="46"/>
      <c r="K222" s="46"/>
      <c r="L222" s="46"/>
      <c r="M222" s="46"/>
      <c r="N222" s="46"/>
      <c r="O222" s="46"/>
      <c r="P222" s="46"/>
      <c r="Q222" s="46"/>
      <c r="R222" s="46"/>
      <c r="S222" s="46"/>
      <c r="T222" s="8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row>
    <row r="223" spans="1:45" ht="17.100000000000001" customHeight="1" x14ac:dyDescent="0.3">
      <c r="A223" s="20"/>
      <c r="B223" s="79"/>
      <c r="C223" s="46"/>
      <c r="D223" s="46"/>
      <c r="E223" s="46"/>
      <c r="F223" s="46"/>
      <c r="G223" s="46"/>
      <c r="H223" s="46"/>
      <c r="I223" s="46"/>
      <c r="J223" s="46"/>
      <c r="K223" s="46"/>
      <c r="L223" s="46"/>
      <c r="M223" s="46"/>
      <c r="N223" s="46"/>
      <c r="O223" s="46"/>
      <c r="P223" s="46"/>
      <c r="Q223" s="46"/>
      <c r="R223" s="46"/>
      <c r="S223" s="46"/>
      <c r="T223" s="8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row>
    <row r="224" spans="1:45" ht="17.100000000000001" customHeight="1" x14ac:dyDescent="0.3">
      <c r="A224" s="20"/>
      <c r="B224" s="79"/>
      <c r="C224" s="46"/>
      <c r="D224" s="46"/>
      <c r="E224" s="46"/>
      <c r="F224" s="46"/>
      <c r="G224" s="46"/>
      <c r="H224" s="46"/>
      <c r="I224" s="46"/>
      <c r="J224" s="46"/>
      <c r="K224" s="46"/>
      <c r="L224" s="46"/>
      <c r="M224" s="46"/>
      <c r="N224" s="46"/>
      <c r="O224" s="46"/>
      <c r="P224" s="46"/>
      <c r="Q224" s="46"/>
      <c r="R224" s="46"/>
      <c r="S224" s="46"/>
      <c r="T224" s="8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row>
    <row r="225" spans="1:45" ht="17.100000000000001" customHeight="1" x14ac:dyDescent="0.3">
      <c r="A225" s="20"/>
      <c r="B225" s="79"/>
      <c r="C225" s="46"/>
      <c r="D225" s="46"/>
      <c r="E225" s="46"/>
      <c r="F225" s="46"/>
      <c r="G225" s="46"/>
      <c r="H225" s="46"/>
      <c r="I225" s="46"/>
      <c r="J225" s="46"/>
      <c r="K225" s="46"/>
      <c r="L225" s="46"/>
      <c r="M225" s="46"/>
      <c r="N225" s="46"/>
      <c r="O225" s="46"/>
      <c r="P225" s="46"/>
      <c r="Q225" s="46"/>
      <c r="R225" s="46"/>
      <c r="S225" s="46"/>
      <c r="T225" s="8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row>
    <row r="226" spans="1:45" ht="17.100000000000001" customHeight="1" x14ac:dyDescent="0.3">
      <c r="A226" s="20"/>
      <c r="B226" s="79"/>
      <c r="C226" s="46"/>
      <c r="D226" s="46"/>
      <c r="E226" s="46"/>
      <c r="F226" s="46"/>
      <c r="G226" s="46"/>
      <c r="H226" s="46"/>
      <c r="I226" s="46"/>
      <c r="J226" s="46"/>
      <c r="K226" s="46"/>
      <c r="L226" s="46"/>
      <c r="M226" s="46"/>
      <c r="N226" s="46"/>
      <c r="O226" s="46"/>
      <c r="P226" s="46"/>
      <c r="Q226" s="46"/>
      <c r="R226" s="46"/>
      <c r="S226" s="46"/>
      <c r="T226" s="8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row>
    <row r="227" spans="1:45" ht="17.100000000000001" customHeight="1" x14ac:dyDescent="0.3">
      <c r="A227" s="20"/>
      <c r="B227" s="79"/>
      <c r="C227" s="46"/>
      <c r="D227" s="46"/>
      <c r="E227" s="46"/>
      <c r="F227" s="46"/>
      <c r="G227" s="46"/>
      <c r="H227" s="46"/>
      <c r="I227" s="46"/>
      <c r="J227" s="46"/>
      <c r="K227" s="46"/>
      <c r="L227" s="46"/>
      <c r="M227" s="46"/>
      <c r="N227" s="46"/>
      <c r="O227" s="46"/>
      <c r="P227" s="46"/>
      <c r="Q227" s="46"/>
      <c r="R227" s="46"/>
      <c r="S227" s="46"/>
      <c r="T227" s="8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c r="AQ227" s="20"/>
      <c r="AR227" s="20"/>
      <c r="AS227" s="20"/>
    </row>
    <row r="228" spans="1:45" ht="17.100000000000001" customHeight="1" x14ac:dyDescent="0.3">
      <c r="A228" s="20"/>
      <c r="B228" s="79"/>
      <c r="C228" s="46"/>
      <c r="D228" s="46"/>
      <c r="E228" s="46"/>
      <c r="F228" s="46"/>
      <c r="G228" s="46"/>
      <c r="H228" s="46"/>
      <c r="I228" s="46"/>
      <c r="J228" s="46"/>
      <c r="K228" s="46"/>
      <c r="L228" s="46"/>
      <c r="M228" s="46"/>
      <c r="N228" s="46"/>
      <c r="O228" s="46"/>
      <c r="P228" s="46"/>
      <c r="Q228" s="46"/>
      <c r="R228" s="46"/>
      <c r="S228" s="46"/>
      <c r="T228" s="8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c r="AQ228" s="20"/>
      <c r="AR228" s="20"/>
      <c r="AS228" s="20"/>
    </row>
    <row r="229" spans="1:45" ht="17.100000000000001" customHeight="1" x14ac:dyDescent="0.3">
      <c r="A229" s="20"/>
      <c r="B229" s="79"/>
      <c r="C229" s="46"/>
      <c r="D229" s="46"/>
      <c r="E229" s="46"/>
      <c r="F229" s="46"/>
      <c r="G229" s="46"/>
      <c r="H229" s="46"/>
      <c r="I229" s="46"/>
      <c r="J229" s="46"/>
      <c r="K229" s="46"/>
      <c r="L229" s="46"/>
      <c r="M229" s="46"/>
      <c r="N229" s="46"/>
      <c r="O229" s="46"/>
      <c r="P229" s="46"/>
      <c r="Q229" s="46"/>
      <c r="R229" s="46"/>
      <c r="S229" s="46"/>
      <c r="T229" s="8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20"/>
      <c r="AR229" s="20"/>
      <c r="AS229" s="20"/>
    </row>
    <row r="230" spans="1:45" ht="17.100000000000001" customHeight="1" x14ac:dyDescent="0.3">
      <c r="A230" s="20"/>
      <c r="B230" s="79"/>
      <c r="C230" s="46"/>
      <c r="D230" s="46"/>
      <c r="E230" s="46"/>
      <c r="F230" s="46"/>
      <c r="G230" s="46"/>
      <c r="H230" s="46"/>
      <c r="I230" s="46"/>
      <c r="J230" s="46"/>
      <c r="K230" s="46"/>
      <c r="L230" s="46"/>
      <c r="M230" s="46"/>
      <c r="N230" s="46"/>
      <c r="O230" s="46"/>
      <c r="P230" s="46"/>
      <c r="Q230" s="46"/>
      <c r="R230" s="46"/>
      <c r="S230" s="46"/>
      <c r="T230" s="8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c r="AQ230" s="20"/>
      <c r="AR230" s="20"/>
      <c r="AS230" s="20"/>
    </row>
    <row r="231" spans="1:45" ht="17.100000000000001" customHeight="1" x14ac:dyDescent="0.3">
      <c r="A231" s="20"/>
      <c r="B231" s="79"/>
      <c r="C231" s="46"/>
      <c r="D231" s="46"/>
      <c r="E231" s="46"/>
      <c r="F231" s="46"/>
      <c r="G231" s="46"/>
      <c r="H231" s="46"/>
      <c r="I231" s="46"/>
      <c r="J231" s="46"/>
      <c r="K231" s="46"/>
      <c r="L231" s="46"/>
      <c r="M231" s="46"/>
      <c r="N231" s="46"/>
      <c r="O231" s="46"/>
      <c r="P231" s="46"/>
      <c r="Q231" s="46"/>
      <c r="R231" s="46"/>
      <c r="S231" s="46"/>
      <c r="T231" s="8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c r="AQ231" s="20"/>
      <c r="AR231" s="20"/>
      <c r="AS231" s="20"/>
    </row>
    <row r="232" spans="1:45" ht="17.100000000000001" customHeight="1" x14ac:dyDescent="0.3">
      <c r="A232" s="20"/>
      <c r="B232" s="79"/>
      <c r="C232" s="46"/>
      <c r="D232" s="46"/>
      <c r="E232" s="46"/>
      <c r="F232" s="46"/>
      <c r="G232" s="46"/>
      <c r="H232" s="46"/>
      <c r="I232" s="46"/>
      <c r="J232" s="46"/>
      <c r="K232" s="46"/>
      <c r="L232" s="46"/>
      <c r="M232" s="46"/>
      <c r="N232" s="46"/>
      <c r="O232" s="46"/>
      <c r="P232" s="46"/>
      <c r="Q232" s="46"/>
      <c r="R232" s="46"/>
      <c r="S232" s="46"/>
      <c r="T232" s="8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c r="AQ232" s="20"/>
      <c r="AR232" s="20"/>
      <c r="AS232" s="20"/>
    </row>
    <row r="233" spans="1:45" ht="17.100000000000001" customHeight="1" x14ac:dyDescent="0.3">
      <c r="A233" s="20"/>
      <c r="B233" s="79"/>
      <c r="C233" s="46"/>
      <c r="D233" s="46"/>
      <c r="E233" s="46"/>
      <c r="F233" s="46"/>
      <c r="G233" s="46"/>
      <c r="H233" s="46"/>
      <c r="I233" s="46"/>
      <c r="J233" s="46"/>
      <c r="K233" s="46"/>
      <c r="L233" s="46"/>
      <c r="M233" s="46"/>
      <c r="N233" s="46"/>
      <c r="O233" s="46"/>
      <c r="P233" s="46"/>
      <c r="Q233" s="46"/>
      <c r="R233" s="46"/>
      <c r="S233" s="46"/>
      <c r="T233" s="8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c r="AQ233" s="20"/>
      <c r="AR233" s="20"/>
      <c r="AS233" s="20"/>
    </row>
    <row r="234" spans="1:45" ht="17.100000000000001" customHeight="1" x14ac:dyDescent="0.3">
      <c r="A234" s="20"/>
      <c r="B234" s="79"/>
      <c r="C234" s="46"/>
      <c r="D234" s="46"/>
      <c r="E234" s="46"/>
      <c r="F234" s="46"/>
      <c r="G234" s="46"/>
      <c r="H234" s="46"/>
      <c r="I234" s="46"/>
      <c r="J234" s="46"/>
      <c r="K234" s="46"/>
      <c r="L234" s="46"/>
      <c r="M234" s="46"/>
      <c r="N234" s="46"/>
      <c r="O234" s="46"/>
      <c r="P234" s="46"/>
      <c r="Q234" s="46"/>
      <c r="R234" s="46"/>
      <c r="S234" s="46"/>
      <c r="T234" s="8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c r="AQ234" s="20"/>
      <c r="AR234" s="20"/>
      <c r="AS234" s="20"/>
    </row>
    <row r="235" spans="1:45" ht="17.100000000000001" customHeight="1" x14ac:dyDescent="0.3">
      <c r="A235" s="20"/>
      <c r="B235" s="79"/>
      <c r="C235" s="46"/>
      <c r="D235" s="46"/>
      <c r="E235" s="46"/>
      <c r="F235" s="46"/>
      <c r="G235" s="46"/>
      <c r="H235" s="46"/>
      <c r="I235" s="46"/>
      <c r="J235" s="46"/>
      <c r="K235" s="46"/>
      <c r="L235" s="46"/>
      <c r="M235" s="46"/>
      <c r="N235" s="46"/>
      <c r="O235" s="46"/>
      <c r="P235" s="46"/>
      <c r="Q235" s="46"/>
      <c r="R235" s="46"/>
      <c r="S235" s="46"/>
      <c r="T235" s="8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c r="AQ235" s="20"/>
      <c r="AR235" s="20"/>
      <c r="AS235" s="20"/>
    </row>
    <row r="236" spans="1:45" ht="17.100000000000001" customHeight="1" x14ac:dyDescent="0.3">
      <c r="A236" s="20"/>
      <c r="B236" s="79"/>
      <c r="C236" s="46"/>
      <c r="D236" s="46"/>
      <c r="E236" s="46"/>
      <c r="F236" s="46"/>
      <c r="G236" s="46"/>
      <c r="H236" s="46"/>
      <c r="I236" s="46"/>
      <c r="J236" s="46"/>
      <c r="K236" s="46"/>
      <c r="L236" s="46"/>
      <c r="M236" s="46"/>
      <c r="N236" s="46"/>
      <c r="O236" s="46"/>
      <c r="P236" s="46"/>
      <c r="Q236" s="46"/>
      <c r="R236" s="46"/>
      <c r="S236" s="46"/>
      <c r="T236" s="8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c r="AQ236" s="20"/>
      <c r="AR236" s="20"/>
      <c r="AS236" s="20"/>
    </row>
    <row r="237" spans="1:45" ht="17.100000000000001" customHeight="1" x14ac:dyDescent="0.3">
      <c r="A237" s="20"/>
      <c r="B237" s="79"/>
      <c r="C237" s="46"/>
      <c r="D237" s="46"/>
      <c r="E237" s="46"/>
      <c r="F237" s="46"/>
      <c r="G237" s="46"/>
      <c r="H237" s="46"/>
      <c r="I237" s="46"/>
      <c r="J237" s="46"/>
      <c r="K237" s="46"/>
      <c r="L237" s="46"/>
      <c r="M237" s="46"/>
      <c r="N237" s="46"/>
      <c r="O237" s="46"/>
      <c r="P237" s="46"/>
      <c r="Q237" s="46"/>
      <c r="R237" s="46"/>
      <c r="S237" s="46"/>
      <c r="T237" s="8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c r="AQ237" s="20"/>
      <c r="AR237" s="20"/>
      <c r="AS237" s="20"/>
    </row>
    <row r="238" spans="1:45" ht="17.100000000000001" customHeight="1" x14ac:dyDescent="0.3">
      <c r="A238" s="20"/>
      <c r="B238" s="79"/>
      <c r="C238" s="46"/>
      <c r="D238" s="46"/>
      <c r="E238" s="46"/>
      <c r="F238" s="46"/>
      <c r="G238" s="46"/>
      <c r="H238" s="46"/>
      <c r="I238" s="46"/>
      <c r="J238" s="46"/>
      <c r="K238" s="46"/>
      <c r="L238" s="46"/>
      <c r="M238" s="46"/>
      <c r="N238" s="46"/>
      <c r="O238" s="46"/>
      <c r="P238" s="46"/>
      <c r="Q238" s="46"/>
      <c r="R238" s="46"/>
      <c r="S238" s="46"/>
      <c r="T238" s="8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c r="AQ238" s="20"/>
      <c r="AR238" s="20"/>
      <c r="AS238" s="20"/>
    </row>
    <row r="239" spans="1:45" ht="17.100000000000001" customHeight="1" x14ac:dyDescent="0.3">
      <c r="A239" s="20"/>
      <c r="B239" s="79"/>
      <c r="C239" s="46"/>
      <c r="D239" s="46"/>
      <c r="E239" s="46"/>
      <c r="F239" s="46"/>
      <c r="G239" s="46"/>
      <c r="H239" s="46"/>
      <c r="I239" s="46"/>
      <c r="J239" s="46"/>
      <c r="K239" s="46"/>
      <c r="L239" s="46"/>
      <c r="M239" s="46"/>
      <c r="N239" s="46"/>
      <c r="O239" s="46"/>
      <c r="P239" s="46"/>
      <c r="Q239" s="46"/>
      <c r="R239" s="46"/>
      <c r="S239" s="46"/>
      <c r="T239" s="8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c r="AQ239" s="20"/>
      <c r="AR239" s="20"/>
      <c r="AS239" s="20"/>
    </row>
    <row r="240" spans="1:45" ht="17.100000000000001" customHeight="1" x14ac:dyDescent="0.3">
      <c r="A240" s="20"/>
      <c r="B240" s="79"/>
      <c r="C240" s="46"/>
      <c r="D240" s="46"/>
      <c r="E240" s="46"/>
      <c r="F240" s="46"/>
      <c r="G240" s="46"/>
      <c r="H240" s="46"/>
      <c r="I240" s="46"/>
      <c r="J240" s="46"/>
      <c r="K240" s="46"/>
      <c r="L240" s="46"/>
      <c r="M240" s="46"/>
      <c r="N240" s="46"/>
      <c r="O240" s="46"/>
      <c r="P240" s="46"/>
      <c r="Q240" s="46"/>
      <c r="R240" s="46"/>
      <c r="S240" s="46"/>
      <c r="T240" s="8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c r="AQ240" s="20"/>
      <c r="AR240" s="20"/>
      <c r="AS240" s="20"/>
    </row>
    <row r="241" spans="1:45" ht="17.100000000000001" customHeight="1" x14ac:dyDescent="0.3">
      <c r="A241" s="20"/>
      <c r="B241" s="79"/>
      <c r="C241" s="46"/>
      <c r="D241" s="46"/>
      <c r="E241" s="46"/>
      <c r="F241" s="46"/>
      <c r="G241" s="46"/>
      <c r="H241" s="46"/>
      <c r="I241" s="46"/>
      <c r="J241" s="46"/>
      <c r="K241" s="46"/>
      <c r="L241" s="46"/>
      <c r="M241" s="46"/>
      <c r="N241" s="46"/>
      <c r="O241" s="46"/>
      <c r="P241" s="46"/>
      <c r="Q241" s="46"/>
      <c r="R241" s="46"/>
      <c r="S241" s="46"/>
      <c r="T241" s="8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c r="AQ241" s="20"/>
      <c r="AR241" s="20"/>
      <c r="AS241" s="20"/>
    </row>
    <row r="242" spans="1:45" ht="17.100000000000001" customHeight="1" x14ac:dyDescent="0.3">
      <c r="A242" s="20"/>
      <c r="B242" s="79"/>
      <c r="C242" s="46"/>
      <c r="D242" s="46"/>
      <c r="E242" s="46"/>
      <c r="F242" s="46"/>
      <c r="G242" s="46"/>
      <c r="H242" s="46"/>
      <c r="I242" s="46"/>
      <c r="J242" s="46"/>
      <c r="K242" s="46"/>
      <c r="L242" s="46"/>
      <c r="M242" s="46"/>
      <c r="N242" s="46"/>
      <c r="O242" s="46"/>
      <c r="P242" s="46"/>
      <c r="Q242" s="46"/>
      <c r="R242" s="46"/>
      <c r="S242" s="46"/>
      <c r="T242" s="8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c r="AQ242" s="20"/>
      <c r="AR242" s="20"/>
      <c r="AS242" s="20"/>
    </row>
    <row r="243" spans="1:45" ht="17.100000000000001" customHeight="1" x14ac:dyDescent="0.3">
      <c r="A243" s="20"/>
      <c r="B243" s="79"/>
      <c r="C243" s="46"/>
      <c r="D243" s="46"/>
      <c r="E243" s="46"/>
      <c r="F243" s="46"/>
      <c r="G243" s="46"/>
      <c r="H243" s="46"/>
      <c r="I243" s="46"/>
      <c r="J243" s="46"/>
      <c r="K243" s="46"/>
      <c r="L243" s="46"/>
      <c r="M243" s="46"/>
      <c r="N243" s="46"/>
      <c r="O243" s="46"/>
      <c r="P243" s="46"/>
      <c r="Q243" s="46"/>
      <c r="R243" s="46"/>
      <c r="S243" s="46"/>
      <c r="T243" s="8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c r="AQ243" s="20"/>
      <c r="AR243" s="20"/>
      <c r="AS243" s="20"/>
    </row>
    <row r="244" spans="1:45" ht="17.100000000000001" customHeight="1" x14ac:dyDescent="0.3">
      <c r="A244" s="20"/>
      <c r="B244" s="79"/>
      <c r="C244" s="46"/>
      <c r="D244" s="46"/>
      <c r="E244" s="46"/>
      <c r="F244" s="46"/>
      <c r="G244" s="46"/>
      <c r="H244" s="46"/>
      <c r="I244" s="46"/>
      <c r="J244" s="46"/>
      <c r="K244" s="46"/>
      <c r="L244" s="46"/>
      <c r="M244" s="46"/>
      <c r="N244" s="46"/>
      <c r="O244" s="46"/>
      <c r="P244" s="46"/>
      <c r="Q244" s="46"/>
      <c r="R244" s="46"/>
      <c r="S244" s="46"/>
      <c r="T244" s="8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c r="AQ244" s="20"/>
      <c r="AR244" s="20"/>
      <c r="AS244" s="20"/>
    </row>
    <row r="245" spans="1:45" ht="17.100000000000001" customHeight="1" x14ac:dyDescent="0.3">
      <c r="A245" s="20"/>
      <c r="B245" s="79"/>
      <c r="C245" s="46"/>
      <c r="D245" s="46"/>
      <c r="E245" s="46"/>
      <c r="F245" s="46"/>
      <c r="G245" s="46"/>
      <c r="H245" s="46"/>
      <c r="I245" s="46"/>
      <c r="J245" s="46"/>
      <c r="K245" s="46"/>
      <c r="L245" s="46"/>
      <c r="M245" s="46"/>
      <c r="N245" s="46"/>
      <c r="O245" s="46"/>
      <c r="P245" s="46"/>
      <c r="Q245" s="46"/>
      <c r="R245" s="46"/>
      <c r="S245" s="46"/>
      <c r="T245" s="8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c r="AQ245" s="20"/>
      <c r="AR245" s="20"/>
      <c r="AS245" s="20"/>
    </row>
    <row r="246" spans="1:45" ht="17.100000000000001" customHeight="1" x14ac:dyDescent="0.3">
      <c r="A246" s="20"/>
      <c r="B246" s="79"/>
      <c r="C246" s="46"/>
      <c r="D246" s="46"/>
      <c r="E246" s="46"/>
      <c r="F246" s="46"/>
      <c r="G246" s="46"/>
      <c r="H246" s="46"/>
      <c r="I246" s="46"/>
      <c r="J246" s="46"/>
      <c r="K246" s="46"/>
      <c r="L246" s="46"/>
      <c r="M246" s="46"/>
      <c r="N246" s="46"/>
      <c r="O246" s="46"/>
      <c r="P246" s="46"/>
      <c r="Q246" s="46"/>
      <c r="R246" s="46"/>
      <c r="S246" s="46"/>
      <c r="T246" s="8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c r="AQ246" s="20"/>
      <c r="AR246" s="20"/>
      <c r="AS246" s="20"/>
    </row>
    <row r="247" spans="1:45" ht="17.100000000000001" customHeight="1" x14ac:dyDescent="0.3">
      <c r="A247" s="20"/>
      <c r="B247" s="79"/>
      <c r="C247" s="46"/>
      <c r="D247" s="46"/>
      <c r="E247" s="46"/>
      <c r="F247" s="46"/>
      <c r="G247" s="46"/>
      <c r="H247" s="46"/>
      <c r="I247" s="46"/>
      <c r="J247" s="46"/>
      <c r="K247" s="46"/>
      <c r="L247" s="46"/>
      <c r="M247" s="46"/>
      <c r="N247" s="46"/>
      <c r="O247" s="46"/>
      <c r="P247" s="46"/>
      <c r="Q247" s="46"/>
      <c r="R247" s="46"/>
      <c r="S247" s="46"/>
      <c r="T247" s="8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c r="AQ247" s="20"/>
      <c r="AR247" s="20"/>
      <c r="AS247" s="20"/>
    </row>
    <row r="248" spans="1:45" ht="17.100000000000001" customHeight="1" x14ac:dyDescent="0.3">
      <c r="A248" s="20"/>
      <c r="B248" s="79"/>
      <c r="C248" s="46"/>
      <c r="D248" s="46"/>
      <c r="E248" s="46"/>
      <c r="F248" s="46"/>
      <c r="G248" s="46"/>
      <c r="H248" s="46"/>
      <c r="I248" s="46"/>
      <c r="J248" s="46"/>
      <c r="K248" s="46"/>
      <c r="L248" s="46"/>
      <c r="M248" s="46"/>
      <c r="N248" s="46"/>
      <c r="O248" s="46"/>
      <c r="P248" s="46"/>
      <c r="Q248" s="46"/>
      <c r="R248" s="46"/>
      <c r="S248" s="46"/>
      <c r="T248" s="8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c r="AQ248" s="20"/>
      <c r="AR248" s="20"/>
      <c r="AS248" s="20"/>
    </row>
    <row r="249" spans="1:45" ht="17.100000000000001" customHeight="1" x14ac:dyDescent="0.3">
      <c r="A249" s="20"/>
      <c r="B249" s="79"/>
      <c r="C249" s="46"/>
      <c r="D249" s="46"/>
      <c r="E249" s="46"/>
      <c r="F249" s="46"/>
      <c r="G249" s="46"/>
      <c r="H249" s="46"/>
      <c r="I249" s="46"/>
      <c r="J249" s="46"/>
      <c r="K249" s="46"/>
      <c r="L249" s="46"/>
      <c r="M249" s="46"/>
      <c r="N249" s="46"/>
      <c r="O249" s="46"/>
      <c r="P249" s="46"/>
      <c r="Q249" s="46"/>
      <c r="R249" s="46"/>
      <c r="S249" s="46"/>
      <c r="T249" s="8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row r="250" spans="1:45" ht="17.100000000000001" customHeight="1" thickBot="1" x14ac:dyDescent="0.35">
      <c r="A250" s="20"/>
      <c r="B250" s="81"/>
      <c r="C250" s="82"/>
      <c r="D250" s="82"/>
      <c r="E250" s="82"/>
      <c r="F250" s="82"/>
      <c r="G250" s="82"/>
      <c r="H250" s="82"/>
      <c r="I250" s="82"/>
      <c r="J250" s="82"/>
      <c r="K250" s="82"/>
      <c r="L250" s="82"/>
      <c r="M250" s="82"/>
      <c r="N250" s="82"/>
      <c r="O250" s="82"/>
      <c r="P250" s="82"/>
      <c r="Q250" s="82"/>
      <c r="R250" s="82"/>
      <c r="S250" s="82"/>
      <c r="T250" s="83"/>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c r="AQ250" s="20"/>
      <c r="AR250" s="20"/>
      <c r="AS250" s="20"/>
    </row>
    <row r="251" spans="1:45" ht="50.1" customHeight="1" x14ac:dyDescent="0.3">
      <c r="A251" s="20"/>
      <c r="B251" s="77"/>
      <c r="C251" s="77"/>
      <c r="D251" s="77"/>
      <c r="E251" s="77"/>
      <c r="F251" s="77"/>
      <c r="G251" s="77"/>
      <c r="H251" s="77"/>
      <c r="I251" s="77"/>
      <c r="J251" s="77"/>
      <c r="K251" s="77"/>
      <c r="L251" s="77"/>
      <c r="M251" s="77"/>
      <c r="N251" s="77"/>
      <c r="O251" s="77"/>
      <c r="P251" s="77"/>
      <c r="Q251" s="77"/>
      <c r="R251" s="77"/>
      <c r="S251" s="77"/>
      <c r="T251" s="77"/>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c r="AQ251" s="20"/>
      <c r="AR251" s="20"/>
      <c r="AS251" s="20"/>
    </row>
    <row r="252" spans="1:45" ht="17.100000000000001" customHeight="1" x14ac:dyDescent="0.3">
      <c r="A252" s="20"/>
      <c r="B252" s="46"/>
      <c r="C252" s="46"/>
      <c r="D252" s="46"/>
      <c r="E252" s="46"/>
      <c r="F252" s="46"/>
      <c r="G252" s="46"/>
      <c r="H252" s="46"/>
      <c r="I252" s="46"/>
      <c r="J252" s="46"/>
      <c r="K252" s="46"/>
      <c r="L252" s="46"/>
      <c r="M252" s="46"/>
      <c r="N252" s="46"/>
      <c r="O252" s="46"/>
      <c r="P252" s="46"/>
      <c r="Q252" s="46"/>
      <c r="R252" s="46"/>
      <c r="S252" s="46"/>
      <c r="T252" s="46"/>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c r="AQ252" s="20"/>
      <c r="AR252" s="20"/>
      <c r="AS252" s="20"/>
    </row>
    <row r="253" spans="1:45" ht="17.100000000000001" customHeight="1" x14ac:dyDescent="0.3">
      <c r="A253" s="20"/>
      <c r="B253" s="46"/>
      <c r="C253" s="46"/>
      <c r="D253" s="46"/>
      <c r="E253" s="46"/>
      <c r="F253" s="46"/>
      <c r="G253" s="46"/>
      <c r="H253" s="46"/>
      <c r="I253" s="46"/>
      <c r="J253" s="46"/>
      <c r="K253" s="46"/>
      <c r="L253" s="46"/>
      <c r="M253" s="46"/>
      <c r="N253" s="46"/>
      <c r="O253" s="46"/>
      <c r="P253" s="46"/>
      <c r="Q253" s="46"/>
      <c r="R253" s="46"/>
      <c r="S253" s="46"/>
      <c r="T253" s="46"/>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c r="AQ253" s="20"/>
      <c r="AR253" s="20"/>
      <c r="AS253" s="20"/>
    </row>
    <row r="254" spans="1:45" ht="17.100000000000001" customHeight="1" x14ac:dyDescent="0.3">
      <c r="A254" s="20"/>
      <c r="B254" s="46"/>
      <c r="C254" s="46"/>
      <c r="D254" s="46"/>
      <c r="E254" s="46"/>
      <c r="F254" s="46"/>
      <c r="G254" s="46"/>
      <c r="H254" s="46"/>
      <c r="I254" s="46"/>
      <c r="J254" s="46"/>
      <c r="K254" s="46"/>
      <c r="L254" s="46"/>
      <c r="M254" s="46"/>
      <c r="N254" s="46"/>
      <c r="O254" s="46"/>
      <c r="P254" s="46"/>
      <c r="Q254" s="46"/>
      <c r="R254" s="46"/>
      <c r="S254" s="46"/>
      <c r="T254" s="46"/>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c r="AQ254" s="20"/>
      <c r="AR254" s="20"/>
      <c r="AS254" s="20"/>
    </row>
    <row r="255" spans="1:45" ht="17.100000000000001" customHeight="1" x14ac:dyDescent="0.3">
      <c r="A255" s="20"/>
      <c r="B255" s="46"/>
      <c r="C255" s="46"/>
      <c r="D255" s="46"/>
      <c r="E255" s="46"/>
      <c r="F255" s="46"/>
      <c r="G255" s="46"/>
      <c r="H255" s="46"/>
      <c r="I255" s="46"/>
      <c r="J255" s="46"/>
      <c r="K255" s="46"/>
      <c r="L255" s="46"/>
      <c r="M255" s="46"/>
      <c r="N255" s="46"/>
      <c r="O255" s="46"/>
      <c r="P255" s="46"/>
      <c r="Q255" s="46"/>
      <c r="R255" s="46"/>
      <c r="S255" s="46"/>
      <c r="T255" s="46"/>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c r="AQ255" s="20"/>
      <c r="AR255" s="20"/>
      <c r="AS255" s="20"/>
    </row>
    <row r="256" spans="1:45" ht="17.100000000000001" customHeight="1" x14ac:dyDescent="0.3">
      <c r="A256" s="20"/>
      <c r="B256" s="46"/>
      <c r="C256" s="46"/>
      <c r="D256" s="46"/>
      <c r="E256" s="46"/>
      <c r="F256" s="46"/>
      <c r="G256" s="46"/>
      <c r="H256" s="46"/>
      <c r="I256" s="46"/>
      <c r="J256" s="46"/>
      <c r="K256" s="46"/>
      <c r="L256" s="46"/>
      <c r="M256" s="46"/>
      <c r="N256" s="46"/>
      <c r="O256" s="46"/>
      <c r="P256" s="46"/>
      <c r="Q256" s="46"/>
      <c r="R256" s="46"/>
      <c r="S256" s="46"/>
      <c r="T256" s="46"/>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c r="AQ256" s="20"/>
      <c r="AR256" s="20"/>
      <c r="AS256" s="20"/>
    </row>
    <row r="257" spans="1:45" ht="17.100000000000001" customHeight="1" x14ac:dyDescent="0.3">
      <c r="A257" s="20"/>
      <c r="B257" s="46"/>
      <c r="C257" s="46"/>
      <c r="D257" s="46"/>
      <c r="E257" s="46"/>
      <c r="F257" s="46"/>
      <c r="G257" s="46"/>
      <c r="H257" s="46"/>
      <c r="I257" s="46"/>
      <c r="J257" s="46"/>
      <c r="K257" s="46"/>
      <c r="L257" s="46"/>
      <c r="M257" s="46"/>
      <c r="N257" s="46"/>
      <c r="O257" s="46"/>
      <c r="P257" s="46"/>
      <c r="Q257" s="46"/>
      <c r="R257" s="46"/>
      <c r="S257" s="46"/>
      <c r="T257" s="46"/>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c r="AQ257" s="20"/>
      <c r="AR257" s="20"/>
      <c r="AS257" s="20"/>
    </row>
    <row r="258" spans="1:45" ht="17.100000000000001" customHeight="1" x14ac:dyDescent="0.3">
      <c r="A258" s="20"/>
      <c r="B258" s="46"/>
      <c r="C258" s="46"/>
      <c r="D258" s="46"/>
      <c r="E258" s="46"/>
      <c r="F258" s="46"/>
      <c r="G258" s="46"/>
      <c r="H258" s="46"/>
      <c r="I258" s="46"/>
      <c r="J258" s="46"/>
      <c r="K258" s="46"/>
      <c r="L258" s="46"/>
      <c r="M258" s="46"/>
      <c r="N258" s="46"/>
      <c r="O258" s="46"/>
      <c r="P258" s="46"/>
      <c r="Q258" s="46"/>
      <c r="R258" s="46"/>
      <c r="S258" s="46"/>
      <c r="T258" s="46"/>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c r="AQ258" s="20"/>
      <c r="AR258" s="20"/>
      <c r="AS258" s="20"/>
    </row>
    <row r="259" spans="1:45" ht="17.100000000000001" customHeight="1" x14ac:dyDescent="0.3">
      <c r="A259" s="20"/>
      <c r="B259" s="46"/>
      <c r="C259" s="46"/>
      <c r="D259" s="46"/>
      <c r="E259" s="46"/>
      <c r="F259" s="46"/>
      <c r="G259" s="46"/>
      <c r="H259" s="46"/>
      <c r="I259" s="46"/>
      <c r="J259" s="46"/>
      <c r="K259" s="46"/>
      <c r="L259" s="46"/>
      <c r="M259" s="46"/>
      <c r="N259" s="46"/>
      <c r="O259" s="46"/>
      <c r="P259" s="46"/>
      <c r="Q259" s="46"/>
      <c r="R259" s="46"/>
      <c r="S259" s="46"/>
      <c r="T259" s="46"/>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c r="AQ259" s="20"/>
      <c r="AR259" s="20"/>
      <c r="AS259" s="20"/>
    </row>
    <row r="260" spans="1:45" ht="17.100000000000001" customHeight="1" x14ac:dyDescent="0.3">
      <c r="A260" s="20"/>
      <c r="B260" s="46"/>
      <c r="C260" s="46"/>
      <c r="D260" s="46"/>
      <c r="E260" s="46"/>
      <c r="F260" s="46"/>
      <c r="G260" s="46"/>
      <c r="H260" s="46"/>
      <c r="I260" s="46"/>
      <c r="J260" s="46"/>
      <c r="K260" s="46"/>
      <c r="L260" s="46"/>
      <c r="M260" s="46"/>
      <c r="N260" s="46"/>
      <c r="O260" s="46"/>
      <c r="P260" s="46"/>
      <c r="Q260" s="46"/>
      <c r="R260" s="46"/>
      <c r="S260" s="46"/>
      <c r="T260" s="46"/>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c r="AQ260" s="20"/>
      <c r="AR260" s="20"/>
      <c r="AS260" s="20"/>
    </row>
    <row r="261" spans="1:45" ht="17.100000000000001" customHeight="1" x14ac:dyDescent="0.3">
      <c r="A261" s="20"/>
      <c r="B261" s="46"/>
      <c r="C261" s="46"/>
      <c r="D261" s="46"/>
      <c r="E261" s="46"/>
      <c r="F261" s="46"/>
      <c r="G261" s="46"/>
      <c r="H261" s="46"/>
      <c r="I261" s="46"/>
      <c r="J261" s="46"/>
      <c r="K261" s="46"/>
      <c r="L261" s="46"/>
      <c r="M261" s="46"/>
      <c r="N261" s="46"/>
      <c r="O261" s="46"/>
      <c r="P261" s="46"/>
      <c r="Q261" s="46"/>
      <c r="R261" s="46"/>
      <c r="S261" s="46"/>
      <c r="T261" s="46"/>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c r="AQ261" s="20"/>
      <c r="AR261" s="20"/>
      <c r="AS261" s="20"/>
    </row>
    <row r="262" spans="1:45" ht="17.100000000000001" customHeight="1" x14ac:dyDescent="0.3">
      <c r="A262" s="20"/>
      <c r="B262" s="46"/>
      <c r="C262" s="46"/>
      <c r="D262" s="46"/>
      <c r="E262" s="46"/>
      <c r="F262" s="46"/>
      <c r="G262" s="46"/>
      <c r="H262" s="46"/>
      <c r="I262" s="46"/>
      <c r="J262" s="46"/>
      <c r="K262" s="46"/>
      <c r="L262" s="46"/>
      <c r="M262" s="46"/>
      <c r="N262" s="46"/>
      <c r="O262" s="46"/>
      <c r="P262" s="46"/>
      <c r="Q262" s="46"/>
      <c r="R262" s="46"/>
      <c r="S262" s="46"/>
      <c r="T262" s="46"/>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c r="AQ262" s="20"/>
      <c r="AR262" s="20"/>
      <c r="AS262" s="20"/>
    </row>
    <row r="263" spans="1:45" ht="17.100000000000001" customHeight="1" x14ac:dyDescent="0.3">
      <c r="A263" s="20"/>
      <c r="B263" s="46"/>
      <c r="C263" s="46"/>
      <c r="D263" s="46"/>
      <c r="E263" s="46"/>
      <c r="F263" s="46"/>
      <c r="G263" s="46"/>
      <c r="H263" s="46"/>
      <c r="I263" s="46"/>
      <c r="J263" s="46"/>
      <c r="K263" s="46"/>
      <c r="L263" s="46"/>
      <c r="M263" s="46"/>
      <c r="N263" s="46"/>
      <c r="O263" s="46"/>
      <c r="P263" s="46"/>
      <c r="Q263" s="46"/>
      <c r="R263" s="46"/>
      <c r="S263" s="46"/>
      <c r="T263" s="46"/>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c r="AQ263" s="20"/>
      <c r="AR263" s="20"/>
      <c r="AS263" s="20"/>
    </row>
    <row r="264" spans="1:45" ht="17.100000000000001" customHeight="1" x14ac:dyDescent="0.3">
      <c r="A264" s="20"/>
      <c r="B264" s="46"/>
      <c r="C264" s="46"/>
      <c r="D264" s="46"/>
      <c r="E264" s="46"/>
      <c r="F264" s="46"/>
      <c r="G264" s="46"/>
      <c r="H264" s="46"/>
      <c r="I264" s="46"/>
      <c r="J264" s="46"/>
      <c r="K264" s="46"/>
      <c r="L264" s="46"/>
      <c r="M264" s="46"/>
      <c r="N264" s="46"/>
      <c r="O264" s="46"/>
      <c r="P264" s="46"/>
      <c r="Q264" s="46"/>
      <c r="R264" s="46"/>
      <c r="S264" s="46"/>
      <c r="T264" s="46"/>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c r="AQ264" s="20"/>
      <c r="AR264" s="20"/>
      <c r="AS264" s="20"/>
    </row>
    <row r="265" spans="1:45" ht="17.100000000000001" customHeight="1" x14ac:dyDescent="0.3">
      <c r="A265" s="20"/>
      <c r="B265" s="46"/>
      <c r="C265" s="46"/>
      <c r="D265" s="46"/>
      <c r="E265" s="46"/>
      <c r="F265" s="46"/>
      <c r="G265" s="46"/>
      <c r="H265" s="46"/>
      <c r="I265" s="46"/>
      <c r="J265" s="46"/>
      <c r="K265" s="46"/>
      <c r="L265" s="46"/>
      <c r="M265" s="46"/>
      <c r="N265" s="46"/>
      <c r="O265" s="46"/>
      <c r="P265" s="46"/>
      <c r="Q265" s="46"/>
      <c r="R265" s="46"/>
      <c r="S265" s="46"/>
      <c r="T265" s="46"/>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c r="AQ265" s="20"/>
      <c r="AR265" s="20"/>
      <c r="AS265" s="20"/>
    </row>
    <row r="266" spans="1:45" ht="17.100000000000001" customHeight="1" x14ac:dyDescent="0.3">
      <c r="A266" s="20"/>
      <c r="B266" s="46"/>
      <c r="C266" s="46"/>
      <c r="D266" s="46"/>
      <c r="E266" s="46"/>
      <c r="F266" s="46"/>
      <c r="G266" s="46"/>
      <c r="H266" s="46"/>
      <c r="I266" s="46"/>
      <c r="J266" s="46"/>
      <c r="K266" s="46"/>
      <c r="L266" s="46"/>
      <c r="M266" s="46"/>
      <c r="N266" s="46"/>
      <c r="O266" s="46"/>
      <c r="P266" s="46"/>
      <c r="Q266" s="46"/>
      <c r="R266" s="46"/>
      <c r="S266" s="46"/>
      <c r="T266" s="46"/>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c r="AQ266" s="20"/>
      <c r="AR266" s="20"/>
      <c r="AS266" s="20"/>
    </row>
    <row r="267" spans="1:45" ht="17.100000000000001" customHeight="1" x14ac:dyDescent="0.3">
      <c r="A267" s="20"/>
      <c r="B267" s="46"/>
      <c r="C267" s="46"/>
      <c r="D267" s="46"/>
      <c r="E267" s="46"/>
      <c r="F267" s="46"/>
      <c r="G267" s="46"/>
      <c r="H267" s="46"/>
      <c r="I267" s="46"/>
      <c r="J267" s="46"/>
      <c r="K267" s="46"/>
      <c r="L267" s="46"/>
      <c r="M267" s="46"/>
      <c r="N267" s="46"/>
      <c r="O267" s="46"/>
      <c r="P267" s="46"/>
      <c r="Q267" s="46"/>
      <c r="R267" s="46"/>
      <c r="S267" s="46"/>
      <c r="T267" s="46"/>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c r="AQ267" s="20"/>
      <c r="AR267" s="20"/>
      <c r="AS267" s="20"/>
    </row>
    <row r="268" spans="1:45" ht="17.100000000000001" customHeight="1" x14ac:dyDescent="0.3">
      <c r="A268" s="20"/>
      <c r="B268" s="46"/>
      <c r="C268" s="46"/>
      <c r="D268" s="46"/>
      <c r="E268" s="46"/>
      <c r="F268" s="46"/>
      <c r="G268" s="46"/>
      <c r="H268" s="46"/>
      <c r="I268" s="46"/>
      <c r="J268" s="46"/>
      <c r="K268" s="46"/>
      <c r="L268" s="46"/>
      <c r="M268" s="46"/>
      <c r="N268" s="46"/>
      <c r="O268" s="46"/>
      <c r="P268" s="46"/>
      <c r="Q268" s="46"/>
      <c r="R268" s="46"/>
      <c r="S268" s="46"/>
      <c r="T268" s="46"/>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c r="AQ268" s="20"/>
      <c r="AR268" s="20"/>
      <c r="AS268" s="20"/>
    </row>
    <row r="269" spans="1:45" ht="17.100000000000001" customHeight="1" x14ac:dyDescent="0.3">
      <c r="A269" s="20"/>
      <c r="B269" s="46"/>
      <c r="C269" s="46"/>
      <c r="D269" s="46"/>
      <c r="E269" s="46"/>
      <c r="F269" s="46"/>
      <c r="G269" s="46"/>
      <c r="H269" s="46"/>
      <c r="I269" s="46"/>
      <c r="J269" s="46"/>
      <c r="K269" s="46"/>
      <c r="L269" s="46"/>
      <c r="M269" s="46"/>
      <c r="N269" s="46"/>
      <c r="O269" s="46"/>
      <c r="P269" s="46"/>
      <c r="Q269" s="46"/>
      <c r="R269" s="46"/>
      <c r="S269" s="46"/>
      <c r="T269" s="46"/>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c r="AQ269" s="20"/>
      <c r="AR269" s="20"/>
      <c r="AS269" s="20"/>
    </row>
    <row r="270" spans="1:45" ht="17.100000000000001" customHeight="1" x14ac:dyDescent="0.3">
      <c r="A270" s="20"/>
      <c r="B270" s="46"/>
      <c r="C270" s="46"/>
      <c r="D270" s="46"/>
      <c r="E270" s="46"/>
      <c r="F270" s="46"/>
      <c r="G270" s="46"/>
      <c r="H270" s="46"/>
      <c r="I270" s="46"/>
      <c r="J270" s="46"/>
      <c r="K270" s="46"/>
      <c r="L270" s="46"/>
      <c r="M270" s="46"/>
      <c r="N270" s="46"/>
      <c r="O270" s="46"/>
      <c r="P270" s="46"/>
      <c r="Q270" s="46"/>
      <c r="R270" s="46"/>
      <c r="S270" s="46"/>
      <c r="T270" s="46"/>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c r="AQ270" s="20"/>
      <c r="AR270" s="20"/>
      <c r="AS270" s="20"/>
    </row>
    <row r="271" spans="1:45" ht="17.100000000000001" customHeight="1" x14ac:dyDescent="0.3">
      <c r="A271" s="20"/>
      <c r="B271" s="46"/>
      <c r="C271" s="46"/>
      <c r="D271" s="46"/>
      <c r="E271" s="46"/>
      <c r="F271" s="46"/>
      <c r="G271" s="46"/>
      <c r="H271" s="46"/>
      <c r="I271" s="46"/>
      <c r="J271" s="46"/>
      <c r="K271" s="46"/>
      <c r="L271" s="46"/>
      <c r="M271" s="46"/>
      <c r="N271" s="46"/>
      <c r="O271" s="46"/>
      <c r="P271" s="46"/>
      <c r="Q271" s="46"/>
      <c r="R271" s="46"/>
      <c r="S271" s="46"/>
      <c r="T271" s="46"/>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c r="AQ271" s="20"/>
      <c r="AR271" s="20"/>
      <c r="AS271" s="20"/>
    </row>
    <row r="272" spans="1:45" ht="17.100000000000001" customHeight="1" x14ac:dyDescent="0.3">
      <c r="A272" s="20"/>
      <c r="B272" s="46"/>
      <c r="C272" s="46"/>
      <c r="D272" s="46"/>
      <c r="E272" s="46"/>
      <c r="F272" s="46"/>
      <c r="G272" s="46"/>
      <c r="H272" s="46"/>
      <c r="I272" s="46"/>
      <c r="J272" s="46"/>
      <c r="K272" s="46"/>
      <c r="L272" s="46"/>
      <c r="M272" s="46"/>
      <c r="N272" s="46"/>
      <c r="O272" s="46"/>
      <c r="P272" s="46"/>
      <c r="Q272" s="46"/>
      <c r="R272" s="46"/>
      <c r="S272" s="46"/>
      <c r="T272" s="46"/>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c r="AQ272" s="20"/>
      <c r="AR272" s="20"/>
      <c r="AS272" s="20"/>
    </row>
    <row r="273" spans="1:45" ht="17.100000000000001" customHeight="1" x14ac:dyDescent="0.3">
      <c r="A273" s="20"/>
      <c r="B273" s="46"/>
      <c r="C273" s="46"/>
      <c r="D273" s="46"/>
      <c r="E273" s="46"/>
      <c r="F273" s="46"/>
      <c r="G273" s="46"/>
      <c r="H273" s="46"/>
      <c r="I273" s="46"/>
      <c r="J273" s="46"/>
      <c r="K273" s="46"/>
      <c r="L273" s="46"/>
      <c r="M273" s="46"/>
      <c r="N273" s="46"/>
      <c r="O273" s="46"/>
      <c r="P273" s="46"/>
      <c r="Q273" s="46"/>
      <c r="R273" s="46"/>
      <c r="S273" s="46"/>
      <c r="T273" s="46"/>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c r="AQ273" s="20"/>
      <c r="AR273" s="20"/>
      <c r="AS273" s="20"/>
    </row>
    <row r="274" spans="1:45" ht="17.100000000000001" customHeight="1" x14ac:dyDescent="0.3">
      <c r="A274" s="20"/>
      <c r="B274" s="46"/>
      <c r="C274" s="46"/>
      <c r="D274" s="46"/>
      <c r="E274" s="46"/>
      <c r="F274" s="46"/>
      <c r="G274" s="46"/>
      <c r="H274" s="46"/>
      <c r="I274" s="46"/>
      <c r="J274" s="46"/>
      <c r="K274" s="46"/>
      <c r="L274" s="46"/>
      <c r="M274" s="46"/>
      <c r="N274" s="46"/>
      <c r="O274" s="46"/>
      <c r="P274" s="46"/>
      <c r="Q274" s="46"/>
      <c r="R274" s="46"/>
      <c r="S274" s="46"/>
      <c r="T274" s="46"/>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c r="AQ274" s="20"/>
      <c r="AR274" s="20"/>
      <c r="AS274" s="20"/>
    </row>
    <row r="275" spans="1:45" ht="17.100000000000001" customHeight="1" x14ac:dyDescent="0.3">
      <c r="A275" s="20"/>
      <c r="B275" s="46"/>
      <c r="C275" s="46"/>
      <c r="D275" s="46"/>
      <c r="E275" s="46"/>
      <c r="F275" s="46"/>
      <c r="G275" s="46"/>
      <c r="H275" s="46"/>
      <c r="I275" s="46"/>
      <c r="J275" s="46"/>
      <c r="K275" s="46"/>
      <c r="L275" s="46"/>
      <c r="M275" s="46"/>
      <c r="N275" s="46"/>
      <c r="O275" s="46"/>
      <c r="P275" s="46"/>
      <c r="Q275" s="46"/>
      <c r="R275" s="46"/>
      <c r="S275" s="46"/>
      <c r="T275" s="46"/>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c r="AQ275" s="20"/>
      <c r="AR275" s="20"/>
      <c r="AS275" s="20"/>
    </row>
    <row r="276" spans="1:45" ht="17.100000000000001" customHeight="1" x14ac:dyDescent="0.3">
      <c r="A276" s="20"/>
      <c r="B276" s="46"/>
      <c r="C276" s="46"/>
      <c r="D276" s="46"/>
      <c r="E276" s="46"/>
      <c r="F276" s="46"/>
      <c r="G276" s="46"/>
      <c r="H276" s="46"/>
      <c r="I276" s="46"/>
      <c r="J276" s="46"/>
      <c r="K276" s="46"/>
      <c r="L276" s="46"/>
      <c r="M276" s="46"/>
      <c r="N276" s="46"/>
      <c r="O276" s="46"/>
      <c r="P276" s="46"/>
      <c r="Q276" s="46"/>
      <c r="R276" s="46"/>
      <c r="S276" s="46"/>
      <c r="T276" s="46"/>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c r="AQ276" s="20"/>
      <c r="AR276" s="20"/>
      <c r="AS276" s="20"/>
    </row>
    <row r="277" spans="1:45" ht="17.100000000000001" customHeight="1" x14ac:dyDescent="0.3">
      <c r="A277" s="20"/>
      <c r="B277" s="46"/>
      <c r="C277" s="46"/>
      <c r="D277" s="46"/>
      <c r="E277" s="46"/>
      <c r="F277" s="46"/>
      <c r="G277" s="46"/>
      <c r="H277" s="46"/>
      <c r="I277" s="46"/>
      <c r="J277" s="46"/>
      <c r="K277" s="46"/>
      <c r="L277" s="46"/>
      <c r="M277" s="46"/>
      <c r="N277" s="46"/>
      <c r="O277" s="46"/>
      <c r="P277" s="46"/>
      <c r="Q277" s="46"/>
      <c r="R277" s="46"/>
      <c r="S277" s="46"/>
      <c r="T277" s="46"/>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c r="AQ277" s="20"/>
      <c r="AR277" s="20"/>
      <c r="AS277" s="20"/>
    </row>
    <row r="278" spans="1:45" ht="17.100000000000001" customHeight="1" x14ac:dyDescent="0.3">
      <c r="A278" s="20"/>
      <c r="B278" s="46"/>
      <c r="C278" s="46"/>
      <c r="D278" s="46"/>
      <c r="E278" s="46"/>
      <c r="F278" s="46"/>
      <c r="G278" s="46"/>
      <c r="H278" s="46"/>
      <c r="I278" s="46"/>
      <c r="J278" s="46"/>
      <c r="K278" s="46"/>
      <c r="L278" s="46"/>
      <c r="M278" s="46"/>
      <c r="N278" s="46"/>
      <c r="O278" s="46"/>
      <c r="P278" s="46"/>
      <c r="Q278" s="46"/>
      <c r="R278" s="46"/>
      <c r="S278" s="46"/>
      <c r="T278" s="46"/>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c r="AQ278" s="20"/>
      <c r="AR278" s="20"/>
      <c r="AS278" s="20"/>
    </row>
    <row r="279" spans="1:45" ht="17.100000000000001" customHeight="1" x14ac:dyDescent="0.3">
      <c r="A279" s="20"/>
      <c r="B279" s="46"/>
      <c r="C279" s="46"/>
      <c r="D279" s="46"/>
      <c r="E279" s="46"/>
      <c r="F279" s="46"/>
      <c r="G279" s="46"/>
      <c r="H279" s="46"/>
      <c r="I279" s="46"/>
      <c r="J279" s="46"/>
      <c r="K279" s="46"/>
      <c r="L279" s="46"/>
      <c r="M279" s="46"/>
      <c r="N279" s="46"/>
      <c r="O279" s="46"/>
      <c r="P279" s="46"/>
      <c r="Q279" s="46"/>
      <c r="R279" s="46"/>
      <c r="S279" s="46"/>
      <c r="T279" s="46"/>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c r="AQ279" s="20"/>
      <c r="AR279" s="20"/>
      <c r="AS279" s="20"/>
    </row>
    <row r="280" spans="1:45" ht="17.100000000000001" customHeight="1" x14ac:dyDescent="0.3">
      <c r="A280" s="20"/>
      <c r="B280" s="46"/>
      <c r="C280" s="46"/>
      <c r="D280" s="46"/>
      <c r="E280" s="46"/>
      <c r="F280" s="46"/>
      <c r="G280" s="46"/>
      <c r="H280" s="46"/>
      <c r="I280" s="46"/>
      <c r="J280" s="46"/>
      <c r="K280" s="46"/>
      <c r="L280" s="46"/>
      <c r="M280" s="46"/>
      <c r="N280" s="46"/>
      <c r="O280" s="46"/>
      <c r="P280" s="46"/>
      <c r="Q280" s="46"/>
      <c r="R280" s="46"/>
      <c r="S280" s="46"/>
      <c r="T280" s="46"/>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c r="AQ280" s="20"/>
      <c r="AR280" s="20"/>
      <c r="AS280" s="20"/>
    </row>
    <row r="281" spans="1:45" ht="17.100000000000001" customHeight="1" x14ac:dyDescent="0.3">
      <c r="A281" s="20"/>
      <c r="B281" s="46"/>
      <c r="C281" s="46"/>
      <c r="D281" s="46"/>
      <c r="E281" s="46"/>
      <c r="F281" s="46"/>
      <c r="G281" s="46"/>
      <c r="H281" s="46"/>
      <c r="I281" s="46"/>
      <c r="J281" s="46"/>
      <c r="K281" s="46"/>
      <c r="L281" s="46"/>
      <c r="M281" s="46"/>
      <c r="N281" s="46"/>
      <c r="O281" s="46"/>
      <c r="P281" s="46"/>
      <c r="Q281" s="46"/>
      <c r="R281" s="46"/>
      <c r="S281" s="46"/>
      <c r="T281" s="46"/>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c r="AQ281" s="20"/>
      <c r="AR281" s="20"/>
      <c r="AS281" s="20"/>
    </row>
    <row r="282" spans="1:45" ht="17.100000000000001" customHeight="1" x14ac:dyDescent="0.3">
      <c r="A282" s="20"/>
      <c r="B282" s="46"/>
      <c r="C282" s="46"/>
      <c r="D282" s="46"/>
      <c r="E282" s="46"/>
      <c r="F282" s="46"/>
      <c r="G282" s="46"/>
      <c r="H282" s="46"/>
      <c r="I282" s="46"/>
      <c r="J282" s="46"/>
      <c r="K282" s="46"/>
      <c r="L282" s="46"/>
      <c r="M282" s="46"/>
      <c r="N282" s="46"/>
      <c r="O282" s="46"/>
      <c r="P282" s="46"/>
      <c r="Q282" s="46"/>
      <c r="R282" s="46"/>
      <c r="S282" s="46"/>
      <c r="T282" s="46"/>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c r="AQ282" s="20"/>
      <c r="AR282" s="20"/>
      <c r="AS282" s="20"/>
    </row>
    <row r="283" spans="1:45" ht="17.100000000000001" customHeight="1" x14ac:dyDescent="0.3">
      <c r="A283" s="20"/>
      <c r="B283" s="46"/>
      <c r="C283" s="46"/>
      <c r="D283" s="46"/>
      <c r="E283" s="46"/>
      <c r="F283" s="46"/>
      <c r="G283" s="46"/>
      <c r="H283" s="46"/>
      <c r="I283" s="46"/>
      <c r="J283" s="46"/>
      <c r="K283" s="46"/>
      <c r="L283" s="46"/>
      <c r="M283" s="46"/>
      <c r="N283" s="46"/>
      <c r="O283" s="46"/>
      <c r="P283" s="46"/>
      <c r="Q283" s="46"/>
      <c r="R283" s="46"/>
      <c r="S283" s="46"/>
      <c r="T283" s="46"/>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c r="AQ283" s="20"/>
      <c r="AR283" s="20"/>
      <c r="AS283" s="20"/>
    </row>
    <row r="284" spans="1:45" ht="17.100000000000001" customHeight="1" x14ac:dyDescent="0.3">
      <c r="A284" s="20"/>
      <c r="B284" s="46"/>
      <c r="C284" s="46"/>
      <c r="D284" s="46"/>
      <c r="E284" s="46"/>
      <c r="F284" s="46"/>
      <c r="G284" s="46"/>
      <c r="H284" s="46"/>
      <c r="I284" s="46"/>
      <c r="J284" s="46"/>
      <c r="K284" s="46"/>
      <c r="L284" s="46"/>
      <c r="M284" s="46"/>
      <c r="N284" s="46"/>
      <c r="O284" s="46"/>
      <c r="P284" s="46"/>
      <c r="Q284" s="46"/>
      <c r="R284" s="46"/>
      <c r="S284" s="46"/>
      <c r="T284" s="46"/>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c r="AQ284" s="20"/>
      <c r="AR284" s="20"/>
      <c r="AS284" s="20"/>
    </row>
    <row r="285" spans="1:45" ht="17.100000000000001" customHeight="1" x14ac:dyDescent="0.3">
      <c r="A285" s="20"/>
      <c r="B285" s="46"/>
      <c r="C285" s="46"/>
      <c r="D285" s="46"/>
      <c r="E285" s="46"/>
      <c r="F285" s="46"/>
      <c r="G285" s="46"/>
      <c r="H285" s="46"/>
      <c r="I285" s="46"/>
      <c r="J285" s="46"/>
      <c r="K285" s="46"/>
      <c r="L285" s="46"/>
      <c r="M285" s="46"/>
      <c r="N285" s="46"/>
      <c r="O285" s="46"/>
      <c r="P285" s="46"/>
      <c r="Q285" s="46"/>
      <c r="R285" s="46"/>
      <c r="S285" s="46"/>
      <c r="T285" s="46"/>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c r="AQ285" s="20"/>
      <c r="AR285" s="20"/>
      <c r="AS285" s="20"/>
    </row>
    <row r="286" spans="1:45" ht="17.100000000000001" customHeight="1" x14ac:dyDescent="0.3">
      <c r="A286" s="20"/>
      <c r="B286" s="46"/>
      <c r="C286" s="46"/>
      <c r="D286" s="46"/>
      <c r="E286" s="46"/>
      <c r="F286" s="46"/>
      <c r="G286" s="46"/>
      <c r="H286" s="46"/>
      <c r="I286" s="46"/>
      <c r="J286" s="46"/>
      <c r="K286" s="46"/>
      <c r="L286" s="46"/>
      <c r="M286" s="46"/>
      <c r="N286" s="46"/>
      <c r="O286" s="46"/>
      <c r="P286" s="46"/>
      <c r="Q286" s="46"/>
      <c r="R286" s="46"/>
      <c r="S286" s="46"/>
      <c r="T286" s="46"/>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c r="AQ286" s="20"/>
      <c r="AR286" s="20"/>
      <c r="AS286" s="20"/>
    </row>
    <row r="287" spans="1:45" ht="17.100000000000001" customHeight="1" x14ac:dyDescent="0.3">
      <c r="A287" s="20"/>
      <c r="B287" s="46"/>
      <c r="C287" s="46"/>
      <c r="D287" s="46"/>
      <c r="E287" s="46"/>
      <c r="F287" s="46"/>
      <c r="G287" s="46"/>
      <c r="H287" s="46"/>
      <c r="I287" s="46"/>
      <c r="J287" s="46"/>
      <c r="K287" s="46"/>
      <c r="L287" s="46"/>
      <c r="M287" s="46"/>
      <c r="N287" s="46"/>
      <c r="O287" s="46"/>
      <c r="P287" s="46"/>
      <c r="Q287" s="46"/>
      <c r="R287" s="46"/>
      <c r="S287" s="46"/>
      <c r="T287" s="46"/>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c r="AQ287" s="20"/>
      <c r="AR287" s="20"/>
      <c r="AS287" s="20"/>
    </row>
    <row r="288" spans="1:45" ht="17.100000000000001" customHeight="1" x14ac:dyDescent="0.3">
      <c r="A288" s="20"/>
      <c r="B288" s="46"/>
      <c r="C288" s="46"/>
      <c r="D288" s="46"/>
      <c r="E288" s="46"/>
      <c r="F288" s="46"/>
      <c r="G288" s="46"/>
      <c r="H288" s="46"/>
      <c r="I288" s="46"/>
      <c r="J288" s="46"/>
      <c r="K288" s="46"/>
      <c r="L288" s="46"/>
      <c r="M288" s="46"/>
      <c r="N288" s="46"/>
      <c r="O288" s="46"/>
      <c r="P288" s="46"/>
      <c r="Q288" s="46"/>
      <c r="R288" s="46"/>
      <c r="S288" s="46"/>
      <c r="T288" s="46"/>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c r="AQ288" s="20"/>
      <c r="AR288" s="20"/>
      <c r="AS288" s="20"/>
    </row>
    <row r="289" spans="1:45" ht="17.100000000000001" customHeight="1" x14ac:dyDescent="0.3">
      <c r="A289" s="20"/>
      <c r="B289" s="46"/>
      <c r="C289" s="46"/>
      <c r="D289" s="46"/>
      <c r="E289" s="46"/>
      <c r="F289" s="46"/>
      <c r="G289" s="46"/>
      <c r="H289" s="46"/>
      <c r="I289" s="46"/>
      <c r="J289" s="46"/>
      <c r="K289" s="46"/>
      <c r="L289" s="46"/>
      <c r="M289" s="46"/>
      <c r="N289" s="46"/>
      <c r="O289" s="46"/>
      <c r="P289" s="46"/>
      <c r="Q289" s="46"/>
      <c r="R289" s="46"/>
      <c r="S289" s="46"/>
      <c r="T289" s="46"/>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c r="AQ289" s="20"/>
      <c r="AR289" s="20"/>
      <c r="AS289" s="20"/>
    </row>
    <row r="290" spans="1:45" ht="17.100000000000001" customHeight="1" x14ac:dyDescent="0.3">
      <c r="A290" s="20"/>
      <c r="B290" s="46"/>
      <c r="C290" s="46"/>
      <c r="D290" s="46"/>
      <c r="E290" s="46"/>
      <c r="F290" s="46"/>
      <c r="G290" s="46"/>
      <c r="H290" s="46"/>
      <c r="I290" s="46"/>
      <c r="J290" s="46"/>
      <c r="K290" s="46"/>
      <c r="L290" s="46"/>
      <c r="M290" s="46"/>
      <c r="N290" s="46"/>
      <c r="O290" s="46"/>
      <c r="P290" s="46"/>
      <c r="Q290" s="46"/>
      <c r="R290" s="46"/>
      <c r="S290" s="46"/>
      <c r="T290" s="46"/>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c r="AQ290" s="20"/>
      <c r="AR290" s="20"/>
      <c r="AS290" s="20"/>
    </row>
    <row r="291" spans="1:45" ht="17.100000000000001" customHeight="1" x14ac:dyDescent="0.3">
      <c r="A291" s="20"/>
      <c r="B291" s="46"/>
      <c r="C291" s="46"/>
      <c r="D291" s="46"/>
      <c r="E291" s="46"/>
      <c r="F291" s="46"/>
      <c r="G291" s="46"/>
      <c r="H291" s="46"/>
      <c r="I291" s="46"/>
      <c r="J291" s="46"/>
      <c r="K291" s="46"/>
      <c r="L291" s="46"/>
      <c r="M291" s="46"/>
      <c r="N291" s="46"/>
      <c r="O291" s="46"/>
      <c r="P291" s="46"/>
      <c r="Q291" s="46"/>
      <c r="R291" s="46"/>
      <c r="S291" s="46"/>
      <c r="T291" s="46"/>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c r="AQ291" s="20"/>
      <c r="AR291" s="20"/>
      <c r="AS291" s="20"/>
    </row>
    <row r="292" spans="1:45" ht="17.100000000000001" customHeight="1" x14ac:dyDescent="0.3">
      <c r="A292" s="20"/>
      <c r="B292" s="46"/>
      <c r="C292" s="46"/>
      <c r="D292" s="46"/>
      <c r="E292" s="46"/>
      <c r="F292" s="46"/>
      <c r="G292" s="46"/>
      <c r="H292" s="46"/>
      <c r="I292" s="46"/>
      <c r="J292" s="46"/>
      <c r="K292" s="46"/>
      <c r="L292" s="46"/>
      <c r="M292" s="46"/>
      <c r="N292" s="46"/>
      <c r="O292" s="46"/>
      <c r="P292" s="46"/>
      <c r="Q292" s="46"/>
      <c r="R292" s="46"/>
      <c r="S292" s="46"/>
      <c r="T292" s="46"/>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c r="AQ292" s="20"/>
      <c r="AR292" s="20"/>
      <c r="AS292" s="20"/>
    </row>
    <row r="293" spans="1:45" ht="17.100000000000001" customHeight="1" x14ac:dyDescent="0.3">
      <c r="A293" s="20"/>
      <c r="B293" s="46"/>
      <c r="C293" s="46"/>
      <c r="D293" s="46"/>
      <c r="E293" s="46"/>
      <c r="F293" s="46"/>
      <c r="G293" s="46"/>
      <c r="H293" s="46"/>
      <c r="I293" s="46"/>
      <c r="J293" s="46"/>
      <c r="K293" s="46"/>
      <c r="L293" s="46"/>
      <c r="M293" s="46"/>
      <c r="N293" s="46"/>
      <c r="O293" s="46"/>
      <c r="P293" s="46"/>
      <c r="Q293" s="46"/>
      <c r="R293" s="46"/>
      <c r="S293" s="46"/>
      <c r="T293" s="46"/>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c r="AQ293" s="20"/>
      <c r="AR293" s="20"/>
      <c r="AS293" s="20"/>
    </row>
    <row r="294" spans="1:45" ht="17.100000000000001" customHeight="1" x14ac:dyDescent="0.3">
      <c r="A294" s="20"/>
      <c r="B294" s="46"/>
      <c r="C294" s="46"/>
      <c r="D294" s="46"/>
      <c r="E294" s="46"/>
      <c r="F294" s="46"/>
      <c r="G294" s="46"/>
      <c r="H294" s="46"/>
      <c r="I294" s="46"/>
      <c r="J294" s="46"/>
      <c r="K294" s="46"/>
      <c r="L294" s="46"/>
      <c r="M294" s="46"/>
      <c r="N294" s="46"/>
      <c r="O294" s="46"/>
      <c r="P294" s="46"/>
      <c r="Q294" s="46"/>
      <c r="R294" s="46"/>
      <c r="S294" s="46"/>
      <c r="T294" s="46"/>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c r="AQ294" s="20"/>
      <c r="AR294" s="20"/>
      <c r="AS294" s="20"/>
    </row>
    <row r="295" spans="1:45" ht="17.100000000000001" customHeight="1" x14ac:dyDescent="0.3">
      <c r="A295" s="20"/>
      <c r="B295" s="46"/>
      <c r="C295" s="46"/>
      <c r="D295" s="46"/>
      <c r="E295" s="46"/>
      <c r="F295" s="46"/>
      <c r="G295" s="46"/>
      <c r="H295" s="46"/>
      <c r="I295" s="46"/>
      <c r="J295" s="46"/>
      <c r="K295" s="46"/>
      <c r="L295" s="46"/>
      <c r="M295" s="46"/>
      <c r="N295" s="46"/>
      <c r="O295" s="46"/>
      <c r="P295" s="46"/>
      <c r="Q295" s="46"/>
      <c r="R295" s="46"/>
      <c r="S295" s="46"/>
      <c r="T295" s="46"/>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c r="AQ295" s="20"/>
      <c r="AR295" s="20"/>
      <c r="AS295" s="20"/>
    </row>
    <row r="296" spans="1:45" ht="17.100000000000001" customHeight="1" x14ac:dyDescent="0.3">
      <c r="A296" s="20"/>
      <c r="B296" s="46"/>
      <c r="C296" s="46"/>
      <c r="D296" s="46"/>
      <c r="E296" s="46"/>
      <c r="F296" s="46"/>
      <c r="G296" s="46"/>
      <c r="H296" s="46"/>
      <c r="I296" s="46"/>
      <c r="J296" s="46"/>
      <c r="K296" s="46"/>
      <c r="L296" s="46"/>
      <c r="M296" s="46"/>
      <c r="N296" s="46"/>
      <c r="O296" s="46"/>
      <c r="P296" s="46"/>
      <c r="Q296" s="46"/>
      <c r="R296" s="46"/>
      <c r="S296" s="46"/>
      <c r="T296" s="46"/>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c r="AQ296" s="20"/>
      <c r="AR296" s="20"/>
      <c r="AS296" s="20"/>
    </row>
    <row r="297" spans="1:45" ht="17.100000000000001" customHeight="1" x14ac:dyDescent="0.3">
      <c r="A297" s="20"/>
      <c r="B297" s="46"/>
      <c r="C297" s="46"/>
      <c r="D297" s="46"/>
      <c r="E297" s="46"/>
      <c r="F297" s="46"/>
      <c r="G297" s="46"/>
      <c r="H297" s="46"/>
      <c r="I297" s="46"/>
      <c r="J297" s="46"/>
      <c r="K297" s="46"/>
      <c r="L297" s="46"/>
      <c r="M297" s="46"/>
      <c r="N297" s="46"/>
      <c r="O297" s="46"/>
      <c r="P297" s="46"/>
      <c r="Q297" s="46"/>
      <c r="R297" s="46"/>
      <c r="S297" s="46"/>
      <c r="T297" s="46"/>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c r="AQ297" s="20"/>
      <c r="AR297" s="20"/>
      <c r="AS297" s="20"/>
    </row>
    <row r="298" spans="1:45" ht="17.100000000000001" customHeight="1" x14ac:dyDescent="0.3">
      <c r="A298" s="20"/>
      <c r="B298" s="46"/>
      <c r="C298" s="46"/>
      <c r="D298" s="46"/>
      <c r="E298" s="46"/>
      <c r="F298" s="46"/>
      <c r="G298" s="46"/>
      <c r="H298" s="46"/>
      <c r="I298" s="46"/>
      <c r="J298" s="46"/>
      <c r="K298" s="46"/>
      <c r="L298" s="46"/>
      <c r="M298" s="46"/>
      <c r="N298" s="46"/>
      <c r="O298" s="46"/>
      <c r="P298" s="46"/>
      <c r="Q298" s="46"/>
      <c r="R298" s="46"/>
      <c r="S298" s="46"/>
      <c r="T298" s="46"/>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c r="AQ298" s="20"/>
      <c r="AR298" s="20"/>
      <c r="AS298" s="20"/>
    </row>
    <row r="299" spans="1:45" ht="17.100000000000001" customHeight="1" x14ac:dyDescent="0.3">
      <c r="A299" s="20"/>
      <c r="B299" s="46"/>
      <c r="C299" s="46"/>
      <c r="D299" s="46"/>
      <c r="E299" s="46"/>
      <c r="F299" s="46"/>
      <c r="G299" s="46"/>
      <c r="H299" s="46"/>
      <c r="I299" s="46"/>
      <c r="J299" s="46"/>
      <c r="K299" s="46"/>
      <c r="L299" s="46"/>
      <c r="M299" s="46"/>
      <c r="N299" s="46"/>
      <c r="O299" s="46"/>
      <c r="P299" s="46"/>
      <c r="Q299" s="46"/>
      <c r="R299" s="46"/>
      <c r="S299" s="46"/>
      <c r="T299" s="46"/>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c r="AQ299" s="20"/>
      <c r="AR299" s="20"/>
      <c r="AS299" s="20"/>
    </row>
    <row r="300" spans="1:45" ht="17.100000000000001" customHeight="1" x14ac:dyDescent="0.3">
      <c r="A300" s="20"/>
      <c r="B300" s="46"/>
      <c r="C300" s="46"/>
      <c r="D300" s="46"/>
      <c r="E300" s="46"/>
      <c r="F300" s="46"/>
      <c r="G300" s="46"/>
      <c r="H300" s="46"/>
      <c r="I300" s="46"/>
      <c r="J300" s="46"/>
      <c r="K300" s="46"/>
      <c r="L300" s="46"/>
      <c r="M300" s="46"/>
      <c r="N300" s="46"/>
      <c r="O300" s="46"/>
      <c r="P300" s="46"/>
      <c r="Q300" s="46"/>
      <c r="R300" s="46"/>
      <c r="S300" s="46"/>
      <c r="T300" s="46"/>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c r="AQ300" s="20"/>
      <c r="AR300" s="20"/>
      <c r="AS300" s="20"/>
    </row>
    <row r="301" spans="1:45" ht="15" customHeight="1" x14ac:dyDescent="0.3">
      <c r="A301" s="20"/>
      <c r="B301" s="46"/>
      <c r="C301" s="46"/>
      <c r="D301" s="46"/>
      <c r="E301" s="46"/>
      <c r="F301" s="46"/>
      <c r="G301" s="46"/>
      <c r="H301" s="46"/>
      <c r="I301" s="46"/>
      <c r="J301" s="46"/>
      <c r="K301" s="46"/>
      <c r="L301" s="46"/>
      <c r="M301" s="46"/>
      <c r="N301" s="46"/>
      <c r="O301" s="46"/>
      <c r="P301" s="46"/>
      <c r="Q301" s="46"/>
      <c r="R301" s="46"/>
      <c r="S301" s="46"/>
      <c r="T301" s="46"/>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c r="AQ301" s="20"/>
      <c r="AR301" s="20"/>
      <c r="AS301" s="20"/>
    </row>
    <row r="302" spans="1:45" ht="15" customHeight="1" x14ac:dyDescent="0.3">
      <c r="A302" s="20"/>
      <c r="B302" s="46"/>
      <c r="C302" s="46"/>
      <c r="D302" s="46"/>
      <c r="E302" s="46"/>
      <c r="F302" s="46"/>
      <c r="G302" s="46"/>
      <c r="H302" s="46"/>
      <c r="I302" s="46"/>
      <c r="J302" s="46"/>
      <c r="K302" s="46"/>
      <c r="L302" s="46"/>
      <c r="M302" s="46"/>
      <c r="N302" s="46"/>
      <c r="O302" s="46"/>
      <c r="P302" s="46"/>
      <c r="Q302" s="46"/>
      <c r="R302" s="46"/>
      <c r="S302" s="46"/>
      <c r="T302" s="46"/>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c r="AQ302" s="20"/>
      <c r="AR302" s="20"/>
      <c r="AS302" s="20"/>
    </row>
    <row r="303" spans="1:45" ht="15" customHeight="1" x14ac:dyDescent="0.3">
      <c r="A303" s="20"/>
      <c r="B303" s="46"/>
      <c r="C303" s="46"/>
      <c r="D303" s="46"/>
      <c r="E303" s="46"/>
      <c r="F303" s="46"/>
      <c r="G303" s="46"/>
      <c r="H303" s="46"/>
      <c r="I303" s="46"/>
      <c r="J303" s="46"/>
      <c r="K303" s="46"/>
      <c r="L303" s="46"/>
      <c r="M303" s="46"/>
      <c r="N303" s="46"/>
      <c r="O303" s="46"/>
      <c r="P303" s="46"/>
      <c r="Q303" s="46"/>
      <c r="R303" s="46"/>
      <c r="S303" s="46"/>
      <c r="T303" s="46"/>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c r="AQ303" s="20"/>
      <c r="AR303" s="20"/>
      <c r="AS303" s="20"/>
    </row>
    <row r="304" spans="1:45" ht="15" customHeight="1" x14ac:dyDescent="0.3">
      <c r="A304" s="20"/>
      <c r="B304" s="46"/>
      <c r="C304" s="46"/>
      <c r="D304" s="46"/>
      <c r="E304" s="46"/>
      <c r="F304" s="46"/>
      <c r="G304" s="46"/>
      <c r="H304" s="46"/>
      <c r="I304" s="46"/>
      <c r="J304" s="46"/>
      <c r="K304" s="46"/>
      <c r="L304" s="46"/>
      <c r="M304" s="46"/>
      <c r="N304" s="46"/>
      <c r="O304" s="46"/>
      <c r="P304" s="46"/>
      <c r="Q304" s="46"/>
      <c r="R304" s="46"/>
      <c r="S304" s="46"/>
      <c r="T304" s="46"/>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c r="AQ304" s="20"/>
      <c r="AR304" s="20"/>
      <c r="AS304" s="20"/>
    </row>
    <row r="305" spans="1:45" ht="15" customHeight="1" x14ac:dyDescent="0.3">
      <c r="A305" s="20"/>
      <c r="B305" s="46"/>
      <c r="C305" s="46"/>
      <c r="D305" s="46"/>
      <c r="E305" s="46"/>
      <c r="F305" s="46"/>
      <c r="G305" s="46"/>
      <c r="H305" s="46"/>
      <c r="I305" s="46"/>
      <c r="J305" s="46"/>
      <c r="K305" s="46"/>
      <c r="L305" s="46"/>
      <c r="M305" s="46"/>
      <c r="N305" s="46"/>
      <c r="O305" s="46"/>
      <c r="P305" s="46"/>
      <c r="Q305" s="46"/>
      <c r="R305" s="46"/>
      <c r="S305" s="46"/>
      <c r="T305" s="46"/>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c r="AQ305" s="20"/>
      <c r="AR305" s="20"/>
      <c r="AS305" s="20"/>
    </row>
    <row r="306" spans="1:45" ht="15" customHeight="1" x14ac:dyDescent="0.3">
      <c r="A306" s="20"/>
      <c r="B306" s="46"/>
      <c r="C306" s="46"/>
      <c r="D306" s="46"/>
      <c r="E306" s="46"/>
      <c r="F306" s="46"/>
      <c r="G306" s="46"/>
      <c r="H306" s="46"/>
      <c r="I306" s="46"/>
      <c r="J306" s="46"/>
      <c r="K306" s="46"/>
      <c r="L306" s="46"/>
      <c r="M306" s="46"/>
      <c r="N306" s="46"/>
      <c r="O306" s="46"/>
      <c r="P306" s="46"/>
      <c r="Q306" s="46"/>
      <c r="R306" s="46"/>
      <c r="S306" s="46"/>
      <c r="T306" s="46"/>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c r="AQ306" s="20"/>
      <c r="AR306" s="20"/>
      <c r="AS306" s="20"/>
    </row>
    <row r="307" spans="1:45" ht="15" customHeight="1" x14ac:dyDescent="0.3">
      <c r="A307" s="20"/>
      <c r="B307" s="46"/>
      <c r="C307" s="46"/>
      <c r="D307" s="46"/>
      <c r="E307" s="46"/>
      <c r="F307" s="46"/>
      <c r="G307" s="46"/>
      <c r="H307" s="46"/>
      <c r="I307" s="46"/>
      <c r="J307" s="46"/>
      <c r="K307" s="46"/>
      <c r="L307" s="46"/>
      <c r="M307" s="46"/>
      <c r="N307" s="46"/>
      <c r="O307" s="46"/>
      <c r="P307" s="46"/>
      <c r="Q307" s="46"/>
      <c r="R307" s="46"/>
      <c r="S307" s="46"/>
      <c r="T307" s="46"/>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c r="AQ307" s="20"/>
      <c r="AR307" s="20"/>
      <c r="AS307" s="20"/>
    </row>
    <row r="308" spans="1:45" ht="15" customHeight="1" x14ac:dyDescent="0.3">
      <c r="A308" s="20"/>
      <c r="B308" s="46"/>
      <c r="C308" s="46"/>
      <c r="D308" s="46"/>
      <c r="E308" s="46"/>
      <c r="F308" s="46"/>
      <c r="G308" s="46"/>
      <c r="H308" s="46"/>
      <c r="I308" s="46"/>
      <c r="J308" s="46"/>
      <c r="K308" s="46"/>
      <c r="L308" s="46"/>
      <c r="M308" s="46"/>
      <c r="N308" s="46"/>
      <c r="O308" s="46"/>
      <c r="P308" s="46"/>
      <c r="Q308" s="46"/>
      <c r="R308" s="46"/>
      <c r="S308" s="46"/>
      <c r="T308" s="46"/>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c r="AQ308" s="20"/>
      <c r="AR308" s="20"/>
      <c r="AS308" s="20"/>
    </row>
    <row r="309" spans="1:45" ht="15" customHeight="1" x14ac:dyDescent="0.3">
      <c r="A309" s="20"/>
      <c r="B309" s="46"/>
      <c r="C309" s="46"/>
      <c r="D309" s="46"/>
      <c r="E309" s="46"/>
      <c r="F309" s="46"/>
      <c r="G309" s="46"/>
      <c r="H309" s="46"/>
      <c r="I309" s="46"/>
      <c r="J309" s="46"/>
      <c r="K309" s="46"/>
      <c r="L309" s="46"/>
      <c r="M309" s="46"/>
      <c r="N309" s="46"/>
      <c r="O309" s="46"/>
      <c r="P309" s="46"/>
      <c r="Q309" s="46"/>
      <c r="R309" s="46"/>
      <c r="S309" s="46"/>
      <c r="T309" s="46"/>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c r="AQ309" s="20"/>
      <c r="AR309" s="20"/>
      <c r="AS309" s="20"/>
    </row>
    <row r="310" spans="1:45" ht="15" customHeight="1" x14ac:dyDescent="0.3">
      <c r="A310" s="20"/>
      <c r="B310" s="46"/>
      <c r="C310" s="46"/>
      <c r="D310" s="46"/>
      <c r="E310" s="46"/>
      <c r="F310" s="46"/>
      <c r="G310" s="46"/>
      <c r="H310" s="46"/>
      <c r="I310" s="46"/>
      <c r="J310" s="46"/>
      <c r="K310" s="46"/>
      <c r="L310" s="46"/>
      <c r="M310" s="46"/>
      <c r="N310" s="46"/>
      <c r="O310" s="46"/>
      <c r="P310" s="46"/>
      <c r="Q310" s="46"/>
      <c r="R310" s="46"/>
      <c r="S310" s="46"/>
      <c r="T310" s="46"/>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c r="AQ310" s="20"/>
      <c r="AR310" s="20"/>
      <c r="AS310" s="20"/>
    </row>
    <row r="311" spans="1:45" ht="15" customHeight="1" x14ac:dyDescent="0.3">
      <c r="A311" s="20"/>
      <c r="B311" s="46"/>
      <c r="C311" s="46"/>
      <c r="D311" s="46"/>
      <c r="E311" s="46"/>
      <c r="F311" s="46"/>
      <c r="G311" s="46"/>
      <c r="H311" s="46"/>
      <c r="I311" s="46"/>
      <c r="J311" s="46"/>
      <c r="K311" s="46"/>
      <c r="L311" s="46"/>
      <c r="M311" s="46"/>
      <c r="N311" s="46"/>
      <c r="O311" s="46"/>
      <c r="P311" s="46"/>
      <c r="Q311" s="46"/>
      <c r="R311" s="46"/>
      <c r="S311" s="46"/>
      <c r="T311" s="46"/>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c r="AQ311" s="20"/>
      <c r="AR311" s="20"/>
      <c r="AS311" s="20"/>
    </row>
    <row r="312" spans="1:45" ht="15" customHeight="1" x14ac:dyDescent="0.3">
      <c r="A312" s="20"/>
      <c r="B312" s="46"/>
      <c r="C312" s="46"/>
      <c r="D312" s="46"/>
      <c r="E312" s="46"/>
      <c r="F312" s="46"/>
      <c r="G312" s="46"/>
      <c r="H312" s="46"/>
      <c r="I312" s="46"/>
      <c r="J312" s="46"/>
      <c r="K312" s="46"/>
      <c r="L312" s="46"/>
      <c r="M312" s="46"/>
      <c r="N312" s="46"/>
      <c r="O312" s="46"/>
      <c r="P312" s="46"/>
      <c r="Q312" s="46"/>
      <c r="R312" s="46"/>
      <c r="S312" s="46"/>
      <c r="T312" s="46"/>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c r="AQ312" s="20"/>
      <c r="AR312" s="20"/>
      <c r="AS312" s="20"/>
    </row>
    <row r="313" spans="1:45" ht="15" customHeight="1" x14ac:dyDescent="0.3">
      <c r="A313" s="20"/>
      <c r="B313" s="20"/>
      <c r="C313" s="20"/>
      <c r="D313" s="20"/>
      <c r="E313" s="20"/>
      <c r="F313" s="20"/>
      <c r="G313" s="20"/>
      <c r="H313" s="20"/>
      <c r="I313" s="20"/>
      <c r="J313" s="20"/>
      <c r="K313" s="20"/>
      <c r="L313" s="20"/>
      <c r="M313" s="20"/>
      <c r="N313" s="20"/>
      <c r="O313" s="20"/>
      <c r="P313" s="46"/>
      <c r="Q313" s="46"/>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c r="AQ313" s="20"/>
      <c r="AR313" s="20"/>
      <c r="AS313" s="20"/>
    </row>
    <row r="314" spans="1:45" ht="15" customHeight="1" x14ac:dyDescent="0.3">
      <c r="A314" s="20"/>
      <c r="B314" s="20"/>
      <c r="C314" s="20"/>
      <c r="D314" s="20"/>
      <c r="E314" s="20"/>
      <c r="F314" s="20"/>
      <c r="G314" s="20"/>
      <c r="H314" s="20"/>
      <c r="I314" s="20"/>
      <c r="J314" s="20"/>
      <c r="K314" s="20"/>
      <c r="L314" s="20"/>
      <c r="M314" s="20"/>
      <c r="N314" s="20"/>
      <c r="O314" s="20"/>
      <c r="P314" s="46"/>
      <c r="Q314" s="46"/>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c r="AQ314" s="20"/>
      <c r="AR314" s="20"/>
      <c r="AS314" s="20"/>
    </row>
    <row r="315" spans="1:45" ht="15" customHeight="1" x14ac:dyDescent="0.3">
      <c r="A315" s="20"/>
      <c r="B315" s="20"/>
      <c r="C315" s="20"/>
      <c r="D315" s="20"/>
      <c r="E315" s="20"/>
      <c r="F315" s="20"/>
      <c r="G315" s="20"/>
      <c r="H315" s="20"/>
      <c r="I315" s="20"/>
      <c r="J315" s="20"/>
      <c r="K315" s="20"/>
      <c r="L315" s="20"/>
      <c r="M315" s="20"/>
      <c r="N315" s="20"/>
      <c r="O315" s="20"/>
      <c r="P315" s="46"/>
      <c r="Q315" s="46"/>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c r="AQ315" s="20"/>
      <c r="AR315" s="20"/>
      <c r="AS315" s="20"/>
    </row>
    <row r="316" spans="1:45" ht="15" customHeight="1" x14ac:dyDescent="0.3">
      <c r="A316" s="20"/>
      <c r="B316" s="20"/>
      <c r="C316" s="20"/>
      <c r="D316" s="20"/>
      <c r="E316" s="20"/>
      <c r="F316" s="20"/>
      <c r="G316" s="20"/>
      <c r="H316" s="20"/>
      <c r="I316" s="20"/>
      <c r="J316" s="20"/>
      <c r="K316" s="20"/>
      <c r="L316" s="20"/>
      <c r="M316" s="20"/>
      <c r="N316" s="20"/>
      <c r="O316" s="20"/>
      <c r="P316" s="46"/>
      <c r="Q316" s="46"/>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c r="AQ316" s="20"/>
      <c r="AR316" s="20"/>
      <c r="AS316" s="20"/>
    </row>
    <row r="317" spans="1:45" ht="15" customHeight="1" x14ac:dyDescent="0.3">
      <c r="A317" s="20"/>
      <c r="B317" s="20"/>
      <c r="C317" s="20"/>
      <c r="D317" s="20"/>
      <c r="E317" s="20"/>
      <c r="F317" s="20"/>
      <c r="G317" s="20"/>
      <c r="H317" s="20"/>
      <c r="I317" s="20"/>
      <c r="J317" s="20"/>
      <c r="K317" s="20"/>
      <c r="L317" s="20"/>
      <c r="M317" s="20"/>
      <c r="N317" s="20"/>
      <c r="O317" s="20"/>
      <c r="P317" s="46"/>
      <c r="Q317" s="46"/>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c r="AQ317" s="20"/>
      <c r="AR317" s="20"/>
      <c r="AS317" s="20"/>
    </row>
    <row r="318" spans="1:45" ht="15" customHeight="1" x14ac:dyDescent="0.3">
      <c r="A318" s="20"/>
      <c r="B318" s="20"/>
      <c r="C318" s="20"/>
      <c r="D318" s="20"/>
      <c r="E318" s="20"/>
      <c r="F318" s="20"/>
      <c r="G318" s="20"/>
      <c r="H318" s="20"/>
      <c r="I318" s="20"/>
      <c r="J318" s="20"/>
      <c r="K318" s="20"/>
      <c r="L318" s="20"/>
      <c r="M318" s="20"/>
      <c r="N318" s="20"/>
      <c r="O318" s="20"/>
      <c r="P318" s="46"/>
      <c r="Q318" s="46"/>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c r="AQ318" s="20"/>
      <c r="AR318" s="20"/>
      <c r="AS318" s="20"/>
    </row>
    <row r="319" spans="1:45" ht="15" customHeight="1" x14ac:dyDescent="0.3">
      <c r="A319" s="20"/>
      <c r="B319" s="20"/>
      <c r="C319" s="20"/>
      <c r="D319" s="20"/>
      <c r="E319" s="20"/>
      <c r="F319" s="20"/>
      <c r="G319" s="20"/>
      <c r="H319" s="20"/>
      <c r="I319" s="20"/>
      <c r="J319" s="20"/>
      <c r="K319" s="20"/>
      <c r="L319" s="20"/>
      <c r="M319" s="20"/>
      <c r="N319" s="20"/>
      <c r="O319" s="20"/>
      <c r="P319" s="46"/>
      <c r="Q319" s="46"/>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c r="AQ319" s="20"/>
      <c r="AR319" s="20"/>
      <c r="AS319" s="20"/>
    </row>
    <row r="320" spans="1:45" ht="15" customHeight="1" x14ac:dyDescent="0.3">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c r="AQ320" s="20"/>
      <c r="AR320" s="20"/>
      <c r="AS320" s="20"/>
    </row>
    <row r="321" spans="1:45" ht="15" customHeight="1" x14ac:dyDescent="0.3">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c r="AQ321" s="20"/>
      <c r="AR321" s="20"/>
      <c r="AS321" s="20"/>
    </row>
    <row r="322" spans="1:45" ht="15" customHeight="1" x14ac:dyDescent="0.3">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c r="AQ322" s="20"/>
      <c r="AR322" s="20"/>
      <c r="AS322" s="20"/>
    </row>
    <row r="323" spans="1:45" ht="15" customHeight="1"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c r="AQ323" s="20"/>
      <c r="AR323" s="20"/>
      <c r="AS323" s="20"/>
    </row>
    <row r="324" spans="1:45" ht="15" customHeight="1"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c r="AQ324" s="20"/>
      <c r="AR324" s="20"/>
      <c r="AS324" s="20"/>
    </row>
    <row r="325" spans="1:45" ht="15" customHeight="1"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c r="AQ325" s="20"/>
      <c r="AR325" s="20"/>
      <c r="AS325" s="20"/>
    </row>
    <row r="326" spans="1:45" ht="15" customHeight="1"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c r="AQ326" s="20"/>
      <c r="AR326" s="20"/>
      <c r="AS326" s="20"/>
    </row>
    <row r="327" spans="1:45" ht="15" customHeight="1"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c r="AQ327" s="20"/>
      <c r="AR327" s="20"/>
      <c r="AS327" s="20"/>
    </row>
    <row r="328" spans="1:45" ht="15" customHeight="1"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c r="AQ328" s="20"/>
      <c r="AR328" s="20"/>
      <c r="AS328" s="20"/>
    </row>
    <row r="329" spans="1:45" ht="15" customHeight="1"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c r="AQ329" s="20"/>
      <c r="AR329" s="20"/>
      <c r="AS329" s="20"/>
    </row>
    <row r="330" spans="1:45" ht="15" customHeight="1"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c r="AQ330" s="20"/>
      <c r="AR330" s="20"/>
      <c r="AS330" s="20"/>
    </row>
    <row r="331" spans="1:45" ht="15" customHeight="1" x14ac:dyDescent="0.3">
      <c r="A331" s="20"/>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20"/>
      <c r="AB331" s="20"/>
      <c r="AC331" s="20"/>
      <c r="AD331" s="20"/>
      <c r="AE331" s="20"/>
      <c r="AF331" s="20"/>
      <c r="AG331" s="20"/>
      <c r="AH331" s="20"/>
      <c r="AI331" s="20"/>
      <c r="AJ331" s="20"/>
      <c r="AK331" s="20"/>
      <c r="AL331" s="20"/>
      <c r="AM331" s="20"/>
      <c r="AN331" s="20"/>
      <c r="AO331" s="20"/>
      <c r="AP331" s="20"/>
      <c r="AQ331" s="20"/>
      <c r="AR331" s="20"/>
      <c r="AS331" s="20"/>
    </row>
    <row r="332" spans="1:45" ht="15" customHeight="1" x14ac:dyDescent="0.3">
      <c r="A332" s="20"/>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20"/>
      <c r="AB332" s="20"/>
      <c r="AC332" s="20"/>
      <c r="AD332" s="20"/>
      <c r="AE332" s="20"/>
      <c r="AF332" s="20"/>
      <c r="AG332" s="20"/>
      <c r="AH332" s="20"/>
      <c r="AI332" s="20"/>
      <c r="AJ332" s="20"/>
      <c r="AK332" s="20"/>
      <c r="AL332" s="20"/>
      <c r="AM332" s="20"/>
      <c r="AN332" s="20"/>
      <c r="AO332" s="20"/>
      <c r="AP332" s="20"/>
      <c r="AQ332" s="20"/>
      <c r="AR332" s="20"/>
      <c r="AS332" s="20"/>
    </row>
    <row r="333" spans="1:45" ht="15" customHeight="1" x14ac:dyDescent="0.3">
      <c r="A333" s="20"/>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20"/>
      <c r="AB333" s="20"/>
      <c r="AC333" s="20"/>
      <c r="AD333" s="20"/>
      <c r="AE333" s="20"/>
      <c r="AF333" s="20"/>
      <c r="AG333" s="20"/>
      <c r="AH333" s="20"/>
      <c r="AI333" s="20"/>
      <c r="AJ333" s="20"/>
      <c r="AK333" s="20"/>
      <c r="AL333" s="20"/>
      <c r="AM333" s="20"/>
      <c r="AN333" s="20"/>
      <c r="AO333" s="20"/>
      <c r="AP333" s="20"/>
      <c r="AQ333" s="20"/>
      <c r="AR333" s="20"/>
      <c r="AS333" s="20"/>
    </row>
    <row r="334" spans="1:45" ht="15" customHeight="1" x14ac:dyDescent="0.3">
      <c r="A334" s="20"/>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c r="AJ334" s="20"/>
      <c r="AK334" s="20"/>
      <c r="AL334" s="20"/>
      <c r="AM334" s="20"/>
      <c r="AN334" s="20"/>
      <c r="AO334" s="20"/>
      <c r="AP334" s="20"/>
      <c r="AQ334" s="20"/>
      <c r="AR334" s="20"/>
      <c r="AS334" s="20"/>
    </row>
    <row r="335" spans="1:45" ht="15" customHeight="1" x14ac:dyDescent="0.3">
      <c r="A335" s="20"/>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20"/>
      <c r="AB335" s="20"/>
      <c r="AC335" s="20"/>
      <c r="AD335" s="20"/>
      <c r="AE335" s="20"/>
      <c r="AF335" s="20"/>
      <c r="AG335" s="20"/>
      <c r="AH335" s="20"/>
      <c r="AI335" s="20"/>
      <c r="AJ335" s="20"/>
      <c r="AK335" s="20"/>
      <c r="AL335" s="20"/>
      <c r="AM335" s="20"/>
      <c r="AN335" s="20"/>
      <c r="AO335" s="20"/>
      <c r="AP335" s="20"/>
      <c r="AQ335" s="20"/>
      <c r="AR335" s="20"/>
      <c r="AS335" s="20"/>
    </row>
    <row r="336" spans="1:45" ht="15" customHeight="1" x14ac:dyDescent="0.3">
      <c r="A336" s="20"/>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20"/>
      <c r="AB336" s="20"/>
      <c r="AC336" s="20"/>
      <c r="AD336" s="20"/>
      <c r="AE336" s="20"/>
      <c r="AF336" s="20"/>
      <c r="AG336" s="20"/>
      <c r="AH336" s="20"/>
      <c r="AI336" s="20"/>
      <c r="AJ336" s="20"/>
      <c r="AK336" s="20"/>
      <c r="AL336" s="20"/>
      <c r="AM336" s="20"/>
      <c r="AN336" s="20"/>
      <c r="AO336" s="20"/>
      <c r="AP336" s="20"/>
      <c r="AQ336" s="20"/>
      <c r="AR336" s="20"/>
      <c r="AS336" s="20"/>
    </row>
    <row r="337" spans="1:45" ht="15" customHeight="1" x14ac:dyDescent="0.3">
      <c r="A337" s="20"/>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20"/>
      <c r="AB337" s="20"/>
      <c r="AC337" s="20"/>
      <c r="AD337" s="20"/>
      <c r="AE337" s="20"/>
      <c r="AF337" s="20"/>
      <c r="AG337" s="20"/>
      <c r="AH337" s="20"/>
      <c r="AI337" s="20"/>
      <c r="AJ337" s="20"/>
      <c r="AK337" s="20"/>
      <c r="AL337" s="20"/>
      <c r="AM337" s="20"/>
      <c r="AN337" s="20"/>
      <c r="AO337" s="20"/>
      <c r="AP337" s="20"/>
      <c r="AQ337" s="20"/>
      <c r="AR337" s="20"/>
      <c r="AS337" s="20"/>
    </row>
    <row r="338" spans="1:45" ht="15" customHeight="1" x14ac:dyDescent="0.3">
      <c r="A338" s="20"/>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20"/>
      <c r="AB338" s="20"/>
      <c r="AC338" s="20"/>
      <c r="AD338" s="20"/>
      <c r="AE338" s="20"/>
      <c r="AF338" s="20"/>
      <c r="AG338" s="20"/>
      <c r="AH338" s="20"/>
      <c r="AI338" s="20"/>
      <c r="AJ338" s="20"/>
      <c r="AK338" s="20"/>
      <c r="AL338" s="20"/>
      <c r="AM338" s="20"/>
      <c r="AN338" s="20"/>
      <c r="AO338" s="20"/>
      <c r="AP338" s="20"/>
      <c r="AQ338" s="20"/>
      <c r="AR338" s="20"/>
      <c r="AS338" s="20"/>
    </row>
    <row r="339" spans="1:45" ht="15" customHeight="1" x14ac:dyDescent="0.3">
      <c r="A339" s="20"/>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20"/>
      <c r="AB339" s="20"/>
      <c r="AC339" s="20"/>
      <c r="AD339" s="20"/>
      <c r="AE339" s="20"/>
      <c r="AF339" s="20"/>
      <c r="AG339" s="20"/>
      <c r="AH339" s="20"/>
      <c r="AI339" s="20"/>
      <c r="AJ339" s="20"/>
      <c r="AK339" s="20"/>
      <c r="AL339" s="20"/>
      <c r="AM339" s="20"/>
      <c r="AN339" s="20"/>
      <c r="AO339" s="20"/>
      <c r="AP339" s="20"/>
      <c r="AQ339" s="20"/>
      <c r="AR339" s="20"/>
      <c r="AS339" s="20"/>
    </row>
    <row r="340" spans="1:45" ht="15" customHeight="1" x14ac:dyDescent="0.3">
      <c r="A340" s="20"/>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20"/>
      <c r="AB340" s="20"/>
      <c r="AC340" s="20"/>
      <c r="AD340" s="20"/>
      <c r="AE340" s="20"/>
      <c r="AF340" s="20"/>
      <c r="AG340" s="20"/>
      <c r="AH340" s="20"/>
      <c r="AI340" s="20"/>
      <c r="AJ340" s="20"/>
      <c r="AK340" s="20"/>
      <c r="AL340" s="20"/>
      <c r="AM340" s="20"/>
      <c r="AN340" s="20"/>
      <c r="AO340" s="20"/>
      <c r="AP340" s="20"/>
      <c r="AQ340" s="20"/>
      <c r="AR340" s="20"/>
      <c r="AS340" s="20"/>
    </row>
    <row r="341" spans="1:45" ht="15" customHeight="1" x14ac:dyDescent="0.3">
      <c r="A341" s="20"/>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c r="AA341" s="20"/>
      <c r="AB341" s="20"/>
      <c r="AC341" s="20"/>
      <c r="AD341" s="20"/>
      <c r="AE341" s="20"/>
      <c r="AF341" s="20"/>
      <c r="AG341" s="20"/>
      <c r="AH341" s="20"/>
      <c r="AI341" s="20"/>
      <c r="AJ341" s="20"/>
      <c r="AK341" s="20"/>
      <c r="AL341" s="20"/>
      <c r="AM341" s="20"/>
      <c r="AN341" s="20"/>
      <c r="AO341" s="20"/>
      <c r="AP341" s="20"/>
      <c r="AQ341" s="20"/>
      <c r="AR341" s="20"/>
      <c r="AS341" s="20"/>
    </row>
    <row r="342" spans="1:45" ht="15" customHeight="1" x14ac:dyDescent="0.3">
      <c r="A342" s="20"/>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20"/>
      <c r="AB342" s="20"/>
      <c r="AC342" s="20"/>
      <c r="AD342" s="20"/>
      <c r="AE342" s="20"/>
      <c r="AF342" s="20"/>
      <c r="AG342" s="20"/>
      <c r="AH342" s="20"/>
      <c r="AI342" s="20"/>
      <c r="AJ342" s="20"/>
      <c r="AK342" s="20"/>
      <c r="AL342" s="20"/>
      <c r="AM342" s="20"/>
      <c r="AN342" s="20"/>
      <c r="AO342" s="20"/>
      <c r="AP342" s="20"/>
      <c r="AQ342" s="20"/>
      <c r="AR342" s="20"/>
      <c r="AS342" s="20"/>
    </row>
    <row r="343" spans="1:45" ht="15" customHeight="1" x14ac:dyDescent="0.3">
      <c r="A343" s="20"/>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20"/>
      <c r="AB343" s="20"/>
      <c r="AC343" s="20"/>
      <c r="AD343" s="20"/>
      <c r="AE343" s="20"/>
      <c r="AF343" s="20"/>
      <c r="AG343" s="20"/>
      <c r="AH343" s="20"/>
      <c r="AI343" s="20"/>
      <c r="AJ343" s="20"/>
      <c r="AK343" s="20"/>
      <c r="AL343" s="20"/>
      <c r="AM343" s="20"/>
      <c r="AN343" s="20"/>
      <c r="AO343" s="20"/>
      <c r="AP343" s="20"/>
      <c r="AQ343" s="20"/>
      <c r="AR343" s="20"/>
      <c r="AS343" s="20"/>
    </row>
    <row r="344" spans="1:45" ht="15" customHeight="1" x14ac:dyDescent="0.3">
      <c r="A344" s="20"/>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20"/>
      <c r="AB344" s="20"/>
      <c r="AC344" s="20"/>
      <c r="AD344" s="20"/>
      <c r="AE344" s="20"/>
      <c r="AF344" s="20"/>
      <c r="AG344" s="20"/>
      <c r="AH344" s="20"/>
      <c r="AI344" s="20"/>
      <c r="AJ344" s="20"/>
      <c r="AK344" s="20"/>
      <c r="AL344" s="20"/>
      <c r="AM344" s="20"/>
      <c r="AN344" s="20"/>
      <c r="AO344" s="20"/>
      <c r="AP344" s="20"/>
      <c r="AQ344" s="20"/>
      <c r="AR344" s="20"/>
      <c r="AS344" s="20"/>
    </row>
    <row r="345" spans="1:45" ht="15" customHeight="1" x14ac:dyDescent="0.3">
      <c r="A345" s="20"/>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20"/>
      <c r="AB345" s="20"/>
      <c r="AC345" s="20"/>
      <c r="AD345" s="20"/>
      <c r="AE345" s="20"/>
      <c r="AF345" s="20"/>
      <c r="AG345" s="20"/>
      <c r="AH345" s="20"/>
      <c r="AI345" s="20"/>
      <c r="AJ345" s="20"/>
      <c r="AK345" s="20"/>
      <c r="AL345" s="20"/>
      <c r="AM345" s="20"/>
      <c r="AN345" s="20"/>
      <c r="AO345" s="20"/>
      <c r="AP345" s="20"/>
      <c r="AQ345" s="20"/>
      <c r="AR345" s="20"/>
      <c r="AS345" s="20"/>
    </row>
    <row r="346" spans="1:45" ht="15" customHeight="1" x14ac:dyDescent="0.3">
      <c r="A346" s="20"/>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20"/>
      <c r="AB346" s="20"/>
      <c r="AC346" s="20"/>
      <c r="AD346" s="20"/>
      <c r="AE346" s="20"/>
      <c r="AF346" s="20"/>
      <c r="AG346" s="20"/>
      <c r="AH346" s="20"/>
      <c r="AI346" s="20"/>
      <c r="AJ346" s="20"/>
      <c r="AK346" s="20"/>
      <c r="AL346" s="20"/>
      <c r="AM346" s="20"/>
      <c r="AN346" s="20"/>
      <c r="AO346" s="20"/>
      <c r="AP346" s="20"/>
      <c r="AQ346" s="20"/>
      <c r="AR346" s="20"/>
      <c r="AS346" s="20"/>
    </row>
    <row r="347" spans="1:45" ht="15" customHeight="1" x14ac:dyDescent="0.3">
      <c r="A347" s="20"/>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20"/>
      <c r="AG347" s="20"/>
      <c r="AH347" s="20"/>
      <c r="AI347" s="20"/>
      <c r="AJ347" s="20"/>
      <c r="AK347" s="20"/>
      <c r="AL347" s="20"/>
      <c r="AM347" s="20"/>
      <c r="AN347" s="20"/>
      <c r="AO347" s="20"/>
      <c r="AP347" s="20"/>
      <c r="AQ347" s="20"/>
      <c r="AR347" s="20"/>
      <c r="AS347" s="20"/>
    </row>
    <row r="348" spans="1:45" ht="15" customHeight="1" x14ac:dyDescent="0.3">
      <c r="A348" s="20"/>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20"/>
      <c r="AB348" s="20"/>
      <c r="AC348" s="20"/>
      <c r="AD348" s="20"/>
      <c r="AE348" s="20"/>
      <c r="AF348" s="20"/>
      <c r="AG348" s="20"/>
      <c r="AH348" s="20"/>
      <c r="AI348" s="20"/>
      <c r="AJ348" s="20"/>
      <c r="AK348" s="20"/>
      <c r="AL348" s="20"/>
      <c r="AM348" s="20"/>
      <c r="AN348" s="20"/>
      <c r="AO348" s="20"/>
      <c r="AP348" s="20"/>
      <c r="AQ348" s="20"/>
      <c r="AR348" s="20"/>
      <c r="AS348" s="20"/>
    </row>
    <row r="349" spans="1:45" ht="15" customHeight="1" x14ac:dyDescent="0.3">
      <c r="A349" s="20"/>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20"/>
      <c r="AB349" s="20"/>
      <c r="AC349" s="20"/>
      <c r="AD349" s="20"/>
      <c r="AE349" s="20"/>
      <c r="AF349" s="20"/>
      <c r="AG349" s="20"/>
      <c r="AH349" s="20"/>
      <c r="AI349" s="20"/>
      <c r="AJ349" s="20"/>
      <c r="AK349" s="20"/>
      <c r="AL349" s="20"/>
      <c r="AM349" s="20"/>
      <c r="AN349" s="20"/>
      <c r="AO349" s="20"/>
      <c r="AP349" s="20"/>
      <c r="AQ349" s="20"/>
      <c r="AR349" s="20"/>
      <c r="AS349" s="20"/>
    </row>
    <row r="350" spans="1:45" ht="15" customHeight="1" x14ac:dyDescent="0.3">
      <c r="A350" s="20"/>
      <c r="B350" s="20"/>
      <c r="C350" s="20"/>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20"/>
      <c r="AB350" s="20"/>
      <c r="AC350" s="20"/>
      <c r="AD350" s="20"/>
      <c r="AE350" s="20"/>
      <c r="AF350" s="20"/>
      <c r="AG350" s="20"/>
      <c r="AH350" s="20"/>
      <c r="AI350" s="20"/>
      <c r="AJ350" s="20"/>
      <c r="AK350" s="20"/>
      <c r="AL350" s="20"/>
      <c r="AM350" s="20"/>
      <c r="AN350" s="20"/>
      <c r="AO350" s="20"/>
      <c r="AP350" s="20"/>
      <c r="AQ350" s="20"/>
      <c r="AR350" s="20"/>
      <c r="AS350" s="20"/>
    </row>
    <row r="351" spans="1:45" ht="15" customHeight="1" x14ac:dyDescent="0.3">
      <c r="A351" s="20"/>
      <c r="B351" s="20"/>
      <c r="C351" s="20"/>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20"/>
      <c r="AB351" s="20"/>
      <c r="AC351" s="20"/>
      <c r="AD351" s="20"/>
      <c r="AE351" s="20"/>
      <c r="AF351" s="20"/>
      <c r="AG351" s="20"/>
      <c r="AH351" s="20"/>
      <c r="AI351" s="20"/>
      <c r="AJ351" s="20"/>
      <c r="AK351" s="20"/>
      <c r="AL351" s="20"/>
      <c r="AM351" s="20"/>
      <c r="AN351" s="20"/>
      <c r="AO351" s="20"/>
      <c r="AP351" s="20"/>
      <c r="AQ351" s="20"/>
      <c r="AR351" s="20"/>
      <c r="AS351" s="20"/>
    </row>
    <row r="352" spans="1:45" ht="15" customHeight="1" x14ac:dyDescent="0.3">
      <c r="A352" s="20"/>
      <c r="B352" s="20"/>
      <c r="C352" s="20"/>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20"/>
      <c r="AB352" s="20"/>
      <c r="AC352" s="20"/>
      <c r="AD352" s="20"/>
      <c r="AE352" s="20"/>
      <c r="AF352" s="20"/>
      <c r="AG352" s="20"/>
      <c r="AH352" s="20"/>
      <c r="AI352" s="20"/>
      <c r="AJ352" s="20"/>
      <c r="AK352" s="20"/>
      <c r="AL352" s="20"/>
      <c r="AM352" s="20"/>
      <c r="AN352" s="20"/>
      <c r="AO352" s="20"/>
      <c r="AP352" s="20"/>
      <c r="AQ352" s="20"/>
      <c r="AR352" s="20"/>
      <c r="AS352" s="20"/>
    </row>
    <row r="353" spans="1:45" ht="15" customHeight="1" x14ac:dyDescent="0.3">
      <c r="A353" s="20"/>
      <c r="B353" s="20"/>
      <c r="C353" s="20"/>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20"/>
      <c r="AB353" s="20"/>
      <c r="AC353" s="20"/>
      <c r="AD353" s="20"/>
      <c r="AE353" s="20"/>
      <c r="AF353" s="20"/>
      <c r="AG353" s="20"/>
      <c r="AH353" s="20"/>
      <c r="AI353" s="20"/>
      <c r="AJ353" s="20"/>
      <c r="AK353" s="20"/>
      <c r="AL353" s="20"/>
      <c r="AM353" s="20"/>
      <c r="AN353" s="20"/>
      <c r="AO353" s="20"/>
      <c r="AP353" s="20"/>
      <c r="AQ353" s="20"/>
      <c r="AR353" s="20"/>
      <c r="AS353" s="20"/>
    </row>
    <row r="354" spans="1:45" ht="15" customHeight="1" x14ac:dyDescent="0.3">
      <c r="A354" s="20"/>
      <c r="B354" s="20"/>
      <c r="C354" s="20"/>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20"/>
      <c r="AB354" s="20"/>
      <c r="AC354" s="20"/>
      <c r="AD354" s="20"/>
      <c r="AE354" s="20"/>
      <c r="AF354" s="20"/>
      <c r="AG354" s="20"/>
      <c r="AH354" s="20"/>
      <c r="AI354" s="20"/>
      <c r="AJ354" s="20"/>
      <c r="AK354" s="20"/>
      <c r="AL354" s="20"/>
      <c r="AM354" s="20"/>
      <c r="AN354" s="20"/>
      <c r="AO354" s="20"/>
      <c r="AP354" s="20"/>
      <c r="AQ354" s="20"/>
      <c r="AR354" s="20"/>
      <c r="AS354" s="20"/>
    </row>
    <row r="355" spans="1:45" ht="15" customHeight="1" x14ac:dyDescent="0.3">
      <c r="A355" s="20"/>
      <c r="B355" s="20"/>
      <c r="C355" s="20"/>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20"/>
      <c r="AB355" s="20"/>
      <c r="AC355" s="20"/>
      <c r="AD355" s="20"/>
      <c r="AE355" s="20"/>
      <c r="AF355" s="20"/>
      <c r="AG355" s="20"/>
      <c r="AH355" s="20"/>
      <c r="AI355" s="20"/>
      <c r="AJ355" s="20"/>
      <c r="AK355" s="20"/>
      <c r="AL355" s="20"/>
      <c r="AM355" s="20"/>
      <c r="AN355" s="20"/>
      <c r="AO355" s="20"/>
      <c r="AP355" s="20"/>
      <c r="AQ355" s="20"/>
      <c r="AR355" s="20"/>
      <c r="AS355" s="20"/>
    </row>
    <row r="356" spans="1:45" ht="15" customHeight="1" x14ac:dyDescent="0.3"/>
    <row r="357" spans="1:45" ht="15" customHeight="1" x14ac:dyDescent="0.3"/>
    <row r="358" spans="1:45" ht="15" customHeight="1" x14ac:dyDescent="0.3"/>
    <row r="359" spans="1:45" ht="15" customHeight="1" x14ac:dyDescent="0.3"/>
    <row r="360" spans="1:45" ht="15" customHeight="1" x14ac:dyDescent="0.3"/>
    <row r="361" spans="1:45" ht="15" customHeight="1" x14ac:dyDescent="0.3"/>
    <row r="362" spans="1:45" ht="15" customHeight="1" x14ac:dyDescent="0.3"/>
    <row r="363" spans="1:45" ht="15" customHeight="1" x14ac:dyDescent="0.3"/>
    <row r="364" spans="1:45" ht="15" customHeight="1" x14ac:dyDescent="0.3"/>
    <row r="365" spans="1:45" ht="15" customHeight="1" x14ac:dyDescent="0.3"/>
    <row r="366" spans="1:45" ht="15" customHeight="1" x14ac:dyDescent="0.3"/>
    <row r="367" spans="1:45" ht="15" customHeight="1" x14ac:dyDescent="0.3"/>
    <row r="368" spans="1:45" ht="15" customHeight="1" x14ac:dyDescent="0.3"/>
    <row r="369" ht="15" customHeight="1" x14ac:dyDescent="0.3"/>
    <row r="370" ht="15" customHeight="1" x14ac:dyDescent="0.3"/>
    <row r="371" ht="15" customHeight="1" x14ac:dyDescent="0.3"/>
    <row r="372" ht="15" customHeight="1" x14ac:dyDescent="0.3"/>
    <row r="373" ht="15" customHeight="1" x14ac:dyDescent="0.3"/>
    <row r="374" ht="15" customHeight="1" x14ac:dyDescent="0.3"/>
    <row r="375" ht="15" customHeight="1" x14ac:dyDescent="0.3"/>
    <row r="376" ht="15" customHeight="1" x14ac:dyDescent="0.3"/>
    <row r="377" ht="15" customHeight="1" x14ac:dyDescent="0.3"/>
    <row r="378" ht="15" customHeight="1" x14ac:dyDescent="0.3"/>
    <row r="379" ht="15" customHeight="1" x14ac:dyDescent="0.3"/>
    <row r="380" ht="15" customHeight="1" x14ac:dyDescent="0.3"/>
    <row r="381" ht="15" customHeight="1" x14ac:dyDescent="0.3"/>
    <row r="382" ht="15" customHeight="1" x14ac:dyDescent="0.3"/>
    <row r="383" ht="15" customHeight="1" x14ac:dyDescent="0.3"/>
    <row r="384" ht="15" customHeight="1" x14ac:dyDescent="0.3"/>
    <row r="385" ht="15" customHeight="1" x14ac:dyDescent="0.3"/>
    <row r="386" ht="15" customHeight="1" x14ac:dyDescent="0.3"/>
    <row r="387" ht="15" customHeight="1" x14ac:dyDescent="0.3"/>
    <row r="388" ht="15" customHeight="1" x14ac:dyDescent="0.3"/>
    <row r="389" ht="15" customHeight="1" x14ac:dyDescent="0.3"/>
    <row r="390" ht="15" customHeight="1" x14ac:dyDescent="0.3"/>
    <row r="391" ht="15" customHeight="1" x14ac:dyDescent="0.3"/>
    <row r="392" ht="15" customHeight="1" x14ac:dyDescent="0.3"/>
    <row r="393" ht="15" customHeight="1" x14ac:dyDescent="0.3"/>
    <row r="394" ht="15" customHeight="1" x14ac:dyDescent="0.3"/>
    <row r="395" ht="15" customHeight="1" x14ac:dyDescent="0.3"/>
    <row r="396" ht="15" customHeight="1" x14ac:dyDescent="0.3"/>
    <row r="397" ht="15" customHeight="1" x14ac:dyDescent="0.3"/>
    <row r="398" ht="15" customHeight="1" x14ac:dyDescent="0.3"/>
    <row r="399" ht="15" customHeight="1" x14ac:dyDescent="0.3"/>
    <row r="400" ht="15" customHeight="1" x14ac:dyDescent="0.3"/>
  </sheetData>
  <mergeCells count="1">
    <mergeCell ref="B2:T3"/>
  </mergeCells>
  <hyperlinks>
    <hyperlink ref="V2" location="'Facility Information'!A1" display="Go back to facility information tab" xr:uid="{00000000-0004-0000-2100-000000000000}"/>
    <hyperlink ref="V3" location="Indicators!A1" display="Go to indicators" xr:uid="{00000000-0004-0000-2100-000001000000}"/>
  </hyperlinks>
  <pageMargins left="0.7" right="0.7" top="0.75" bottom="0.75" header="0.3" footer="0.3"/>
  <pageSetup scale="57" fitToHeight="6" orientation="landscape" r:id="rId1"/>
  <rowBreaks count="5" manualBreakCount="5">
    <brk id="50" min="1" max="19" man="1"/>
    <brk id="100" min="1" max="19" man="1"/>
    <brk id="150" min="1" max="19" man="1"/>
    <brk id="200" min="1" max="19" man="1"/>
    <brk id="250" min="1" max="19"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2"/>
  <dimension ref="A1:AS400"/>
  <sheetViews>
    <sheetView view="pageBreakPreview" zoomScale="55" zoomScaleNormal="55" zoomScaleSheetLayoutView="55" zoomScalePageLayoutView="10" workbookViewId="0"/>
  </sheetViews>
  <sheetFormatPr defaultColWidth="8.77734375" defaultRowHeight="14.4" x14ac:dyDescent="0.3"/>
  <cols>
    <col min="1" max="1" width="4.44140625" customWidth="1"/>
    <col min="2" max="20" width="11.21875" customWidth="1"/>
    <col min="21" max="21" width="3.77734375" customWidth="1"/>
    <col min="25" max="25" width="8.77734375" hidden="1" customWidth="1"/>
  </cols>
  <sheetData>
    <row r="1" spans="1:45" ht="15" thickBot="1" x14ac:dyDescent="0.35">
      <c r="A1" s="20"/>
      <c r="B1" s="20"/>
      <c r="C1" s="20"/>
      <c r="D1" s="20"/>
      <c r="E1" s="20"/>
      <c r="F1" s="20"/>
      <c r="G1" s="20"/>
      <c r="H1" s="20"/>
      <c r="I1" s="20"/>
      <c r="J1" s="20"/>
      <c r="K1" s="20"/>
      <c r="L1" s="20"/>
      <c r="M1" s="20"/>
      <c r="N1" s="20"/>
      <c r="O1" s="20"/>
      <c r="P1" s="20"/>
      <c r="Q1" s="20"/>
      <c r="R1" s="20"/>
      <c r="S1" s="20"/>
      <c r="T1" s="20"/>
      <c r="U1" s="20"/>
      <c r="V1" s="20"/>
      <c r="W1" s="20"/>
      <c r="X1" s="20"/>
      <c r="Y1" s="20" t="s">
        <v>274</v>
      </c>
      <c r="Z1" s="20"/>
      <c r="AA1" s="20"/>
      <c r="AB1" s="20"/>
      <c r="AC1" s="20"/>
      <c r="AD1" s="20"/>
      <c r="AE1" s="20"/>
      <c r="AF1" s="20"/>
      <c r="AG1" s="20"/>
      <c r="AH1" s="20"/>
      <c r="AI1" s="20"/>
      <c r="AJ1" s="20"/>
      <c r="AK1" s="20"/>
      <c r="AL1" s="20"/>
      <c r="AM1" s="20"/>
      <c r="AN1" s="20"/>
      <c r="AO1" s="20"/>
      <c r="AP1" s="20"/>
      <c r="AQ1" s="20"/>
      <c r="AR1" s="20"/>
      <c r="AS1" s="20"/>
    </row>
    <row r="2" spans="1:45" ht="23.1" customHeight="1" x14ac:dyDescent="0.3">
      <c r="A2" s="20"/>
      <c r="B2" s="752" t="s">
        <v>273</v>
      </c>
      <c r="C2" s="753"/>
      <c r="D2" s="753"/>
      <c r="E2" s="753"/>
      <c r="F2" s="753"/>
      <c r="G2" s="753"/>
      <c r="H2" s="753"/>
      <c r="I2" s="753"/>
      <c r="J2" s="753"/>
      <c r="K2" s="753"/>
      <c r="L2" s="753"/>
      <c r="M2" s="753"/>
      <c r="N2" s="753"/>
      <c r="O2" s="753"/>
      <c r="P2" s="753"/>
      <c r="Q2" s="753"/>
      <c r="R2" s="753"/>
      <c r="S2" s="753"/>
      <c r="T2" s="754"/>
      <c r="U2" s="20"/>
      <c r="V2" s="55" t="s">
        <v>131</v>
      </c>
      <c r="W2" s="20"/>
      <c r="X2" s="20"/>
      <c r="Y2" s="20" t="s">
        <v>275</v>
      </c>
      <c r="Z2" s="20"/>
      <c r="AA2" s="20"/>
      <c r="AB2" s="20"/>
      <c r="AC2" s="20"/>
      <c r="AD2" s="20"/>
      <c r="AE2" s="20"/>
      <c r="AF2" s="20"/>
      <c r="AG2" s="20"/>
      <c r="AH2" s="20"/>
      <c r="AI2" s="20"/>
      <c r="AJ2" s="20"/>
      <c r="AK2" s="20"/>
      <c r="AL2" s="20"/>
      <c r="AM2" s="20"/>
      <c r="AN2" s="20"/>
      <c r="AO2" s="20"/>
      <c r="AP2" s="20"/>
      <c r="AQ2" s="20"/>
      <c r="AR2" s="20"/>
      <c r="AS2" s="20"/>
    </row>
    <row r="3" spans="1:45" ht="23.1" customHeight="1" thickBot="1" x14ac:dyDescent="0.35">
      <c r="A3" s="20"/>
      <c r="B3" s="755"/>
      <c r="C3" s="756"/>
      <c r="D3" s="756"/>
      <c r="E3" s="756"/>
      <c r="F3" s="756"/>
      <c r="G3" s="756"/>
      <c r="H3" s="756"/>
      <c r="I3" s="756"/>
      <c r="J3" s="756"/>
      <c r="K3" s="756"/>
      <c r="L3" s="756"/>
      <c r="M3" s="756"/>
      <c r="N3" s="756"/>
      <c r="O3" s="756"/>
      <c r="P3" s="756"/>
      <c r="Q3" s="756"/>
      <c r="R3" s="756"/>
      <c r="S3" s="756"/>
      <c r="T3" s="757"/>
      <c r="U3" s="20"/>
      <c r="V3" s="55" t="s">
        <v>132</v>
      </c>
      <c r="W3" s="20"/>
      <c r="X3" s="20"/>
      <c r="Y3" s="20" t="s">
        <v>731</v>
      </c>
      <c r="Z3" s="20"/>
      <c r="AA3" s="20"/>
      <c r="AB3" s="20"/>
      <c r="AC3" s="20"/>
      <c r="AD3" s="20"/>
      <c r="AE3" s="20"/>
      <c r="AF3" s="20"/>
      <c r="AG3" s="20"/>
      <c r="AH3" s="20"/>
      <c r="AI3" s="20"/>
      <c r="AJ3" s="20"/>
      <c r="AK3" s="20"/>
      <c r="AL3" s="20"/>
      <c r="AM3" s="20"/>
      <c r="AN3" s="20"/>
      <c r="AO3" s="20"/>
      <c r="AP3" s="20"/>
      <c r="AQ3" s="20"/>
      <c r="AR3" s="20"/>
      <c r="AS3" s="20"/>
    </row>
    <row r="4" spans="1:45" ht="40.049999999999997" customHeight="1" x14ac:dyDescent="0.3">
      <c r="A4" s="20"/>
      <c r="B4" s="312" t="s">
        <v>717</v>
      </c>
      <c r="C4" s="309"/>
      <c r="D4" s="309"/>
      <c r="E4" s="309"/>
      <c r="F4" s="309"/>
      <c r="G4" s="309"/>
      <c r="H4" s="309"/>
      <c r="I4" s="309"/>
      <c r="J4" s="309"/>
      <c r="K4" s="309"/>
      <c r="L4" s="309"/>
      <c r="M4" s="309"/>
      <c r="N4" s="309"/>
      <c r="O4" s="309"/>
      <c r="P4" s="309"/>
      <c r="Q4" s="77"/>
      <c r="R4" s="77"/>
      <c r="S4" s="77"/>
      <c r="T4" s="78"/>
      <c r="U4" s="20"/>
      <c r="V4" s="20"/>
      <c r="W4" s="20"/>
      <c r="X4" s="20"/>
      <c r="Y4" s="20" t="s">
        <v>734</v>
      </c>
      <c r="Z4" s="20"/>
      <c r="AA4" s="20"/>
      <c r="AB4" s="20"/>
      <c r="AC4" s="20"/>
      <c r="AD4" s="20"/>
      <c r="AE4" s="20"/>
      <c r="AF4" s="20"/>
      <c r="AG4" s="20"/>
      <c r="AH4" s="20"/>
      <c r="AI4" s="20"/>
      <c r="AJ4" s="20"/>
      <c r="AK4" s="20"/>
      <c r="AL4" s="20"/>
      <c r="AM4" s="20"/>
      <c r="AN4" s="20"/>
      <c r="AO4" s="20"/>
      <c r="AP4" s="20"/>
      <c r="AQ4" s="20"/>
      <c r="AR4" s="20"/>
      <c r="AS4" s="20"/>
    </row>
    <row r="5" spans="1:45" ht="17.100000000000001" customHeight="1" x14ac:dyDescent="0.3">
      <c r="A5" s="20"/>
      <c r="B5" s="79"/>
      <c r="C5" s="46"/>
      <c r="D5" s="46"/>
      <c r="E5" s="46"/>
      <c r="F5" s="46"/>
      <c r="G5" s="46"/>
      <c r="H5" s="46"/>
      <c r="I5" s="46"/>
      <c r="J5" s="46"/>
      <c r="K5" s="46"/>
      <c r="L5" s="46"/>
      <c r="M5" s="46"/>
      <c r="N5" s="46"/>
      <c r="O5" s="46"/>
      <c r="P5" s="46"/>
      <c r="Q5" s="46"/>
      <c r="R5" s="46"/>
      <c r="S5" s="46"/>
      <c r="T5" s="8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17.100000000000001" customHeight="1" x14ac:dyDescent="0.3">
      <c r="A6" s="20"/>
      <c r="B6" s="79"/>
      <c r="C6" s="46"/>
      <c r="D6" s="46"/>
      <c r="E6" s="46"/>
      <c r="F6" s="46"/>
      <c r="G6" s="46"/>
      <c r="H6" s="46"/>
      <c r="I6" s="46"/>
      <c r="J6" s="46"/>
      <c r="K6" s="46"/>
      <c r="L6" s="46"/>
      <c r="M6" s="46"/>
      <c r="N6" s="46"/>
      <c r="O6" s="46"/>
      <c r="P6" s="46"/>
      <c r="Q6" s="46"/>
      <c r="R6" s="46"/>
      <c r="S6" s="46"/>
      <c r="T6" s="8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17.100000000000001" customHeight="1" x14ac:dyDescent="0.3">
      <c r="A7" s="20"/>
      <c r="B7" s="79"/>
      <c r="C7" s="46"/>
      <c r="D7" s="46"/>
      <c r="E7" s="46"/>
      <c r="F7" s="46"/>
      <c r="G7" s="46"/>
      <c r="H7" s="46"/>
      <c r="I7" s="46"/>
      <c r="J7" s="46"/>
      <c r="K7" s="46"/>
      <c r="L7" s="46"/>
      <c r="M7" s="46"/>
      <c r="N7" s="46"/>
      <c r="O7" s="46"/>
      <c r="P7" s="46"/>
      <c r="Q7" s="46"/>
      <c r="R7" s="46"/>
      <c r="S7" s="46"/>
      <c r="T7" s="8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17.100000000000001" customHeight="1" x14ac:dyDescent="0.3">
      <c r="A8" s="20"/>
      <c r="B8" s="79"/>
      <c r="C8" s="46"/>
      <c r="D8" s="46"/>
      <c r="E8" s="46"/>
      <c r="F8" s="46"/>
      <c r="G8" s="46"/>
      <c r="H8" s="46"/>
      <c r="I8" s="46"/>
      <c r="J8" s="46"/>
      <c r="K8" s="46"/>
      <c r="L8" s="46"/>
      <c r="M8" s="46"/>
      <c r="N8" s="46"/>
      <c r="O8" s="46"/>
      <c r="P8" s="46"/>
      <c r="Q8" s="46"/>
      <c r="R8" s="46"/>
      <c r="S8" s="46"/>
      <c r="T8" s="8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ht="17.100000000000001" customHeight="1" x14ac:dyDescent="0.3">
      <c r="A9" s="20"/>
      <c r="B9" s="79"/>
      <c r="C9" s="46"/>
      <c r="D9" s="46"/>
      <c r="E9" s="46"/>
      <c r="F9" s="46"/>
      <c r="G9" s="46"/>
      <c r="H9" s="46"/>
      <c r="I9" s="46"/>
      <c r="J9" s="46"/>
      <c r="K9" s="46"/>
      <c r="L9" s="46"/>
      <c r="M9" s="46"/>
      <c r="N9" s="46"/>
      <c r="O9" s="46"/>
      <c r="P9" s="46"/>
      <c r="Q9" s="46"/>
      <c r="R9" s="46"/>
      <c r="S9" s="46"/>
      <c r="T9" s="80"/>
      <c r="U9" s="20"/>
      <c r="V9" s="20"/>
      <c r="W9" s="20"/>
      <c r="X9" s="20"/>
      <c r="Y9" s="20"/>
      <c r="Z9" s="20"/>
      <c r="AA9" s="20"/>
      <c r="AB9" s="20"/>
      <c r="AC9" s="20"/>
      <c r="AD9" s="20"/>
      <c r="AE9" s="20"/>
      <c r="AF9" s="20"/>
      <c r="AG9" s="20"/>
      <c r="AH9" s="20"/>
      <c r="AI9" s="20"/>
      <c r="AJ9" s="20"/>
      <c r="AK9" s="20"/>
      <c r="AL9" s="20"/>
      <c r="AM9" s="20"/>
      <c r="AN9" s="20"/>
      <c r="AO9" s="20"/>
      <c r="AP9" s="20"/>
      <c r="AQ9" s="20"/>
      <c r="AR9" s="20"/>
      <c r="AS9" s="20"/>
    </row>
    <row r="10" spans="1:45" ht="17.100000000000001" customHeight="1" x14ac:dyDescent="0.3">
      <c r="A10" s="20"/>
      <c r="B10" s="79"/>
      <c r="C10" s="46"/>
      <c r="D10" s="46"/>
      <c r="E10" s="46"/>
      <c r="F10" s="46"/>
      <c r="G10" s="46"/>
      <c r="H10" s="46"/>
      <c r="I10" s="46"/>
      <c r="J10" s="46"/>
      <c r="K10" s="46"/>
      <c r="L10" s="46"/>
      <c r="M10" s="46"/>
      <c r="N10" s="46"/>
      <c r="O10" s="46"/>
      <c r="P10" s="46"/>
      <c r="Q10" s="46"/>
      <c r="R10" s="46"/>
      <c r="S10" s="46"/>
      <c r="T10" s="8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row>
    <row r="11" spans="1:45" ht="17.100000000000001" customHeight="1" x14ac:dyDescent="0.3">
      <c r="A11" s="20"/>
      <c r="B11" s="79"/>
      <c r="C11" s="46"/>
      <c r="D11" s="46"/>
      <c r="E11" s="46"/>
      <c r="F11" s="46"/>
      <c r="G11" s="46"/>
      <c r="H11" s="46"/>
      <c r="I11" s="46"/>
      <c r="J11" s="46"/>
      <c r="K11" s="46"/>
      <c r="L11" s="46"/>
      <c r="M11" s="46"/>
      <c r="N11" s="46"/>
      <c r="O11" s="46"/>
      <c r="P11" s="46"/>
      <c r="Q11" s="46"/>
      <c r="R11" s="46"/>
      <c r="S11" s="46"/>
      <c r="T11" s="8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row>
    <row r="12" spans="1:45" ht="17.100000000000001" customHeight="1" x14ac:dyDescent="0.3">
      <c r="A12" s="20"/>
      <c r="B12" s="79"/>
      <c r="C12" s="46"/>
      <c r="D12" s="46"/>
      <c r="E12" s="46"/>
      <c r="F12" s="46"/>
      <c r="G12" s="46"/>
      <c r="H12" s="46"/>
      <c r="I12" s="46"/>
      <c r="J12" s="46"/>
      <c r="K12" s="46"/>
      <c r="L12" s="46"/>
      <c r="M12" s="46"/>
      <c r="N12" s="46"/>
      <c r="O12" s="46"/>
      <c r="P12" s="46"/>
      <c r="Q12" s="46"/>
      <c r="R12" s="46"/>
      <c r="S12" s="46"/>
      <c r="T12" s="8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row>
    <row r="13" spans="1:45" ht="17.100000000000001" customHeight="1" x14ac:dyDescent="0.3">
      <c r="A13" s="20"/>
      <c r="B13" s="79"/>
      <c r="C13" s="46"/>
      <c r="D13" s="46"/>
      <c r="E13" s="46"/>
      <c r="F13" s="46"/>
      <c r="G13" s="46"/>
      <c r="H13" s="46"/>
      <c r="I13" s="46"/>
      <c r="J13" s="46"/>
      <c r="K13" s="46"/>
      <c r="L13" s="46"/>
      <c r="M13" s="46"/>
      <c r="N13" s="46"/>
      <c r="O13" s="46"/>
      <c r="P13" s="46"/>
      <c r="Q13" s="46"/>
      <c r="R13" s="46"/>
      <c r="S13" s="46"/>
      <c r="T13" s="8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row>
    <row r="14" spans="1:45" ht="17.100000000000001" customHeight="1" x14ac:dyDescent="0.3">
      <c r="A14" s="20"/>
      <c r="B14" s="79"/>
      <c r="C14" s="46"/>
      <c r="D14" s="46"/>
      <c r="E14" s="46"/>
      <c r="F14" s="46"/>
      <c r="G14" s="46"/>
      <c r="H14" s="46"/>
      <c r="I14" s="46"/>
      <c r="J14" s="46"/>
      <c r="K14" s="46"/>
      <c r="L14" s="46"/>
      <c r="M14" s="46"/>
      <c r="N14" s="46"/>
      <c r="O14" s="46"/>
      <c r="P14" s="46"/>
      <c r="Q14" s="46"/>
      <c r="R14" s="46"/>
      <c r="S14" s="46"/>
      <c r="T14" s="8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row>
    <row r="15" spans="1:45" ht="17.100000000000001" customHeight="1" x14ac:dyDescent="0.3">
      <c r="A15" s="20"/>
      <c r="B15" s="79"/>
      <c r="C15" s="46"/>
      <c r="D15" s="46"/>
      <c r="E15" s="46"/>
      <c r="F15" s="46"/>
      <c r="G15" s="46"/>
      <c r="H15" s="46"/>
      <c r="I15" s="46"/>
      <c r="J15" s="46"/>
      <c r="K15" s="46"/>
      <c r="L15" s="46"/>
      <c r="M15" s="46"/>
      <c r="N15" s="46"/>
      <c r="O15" s="46"/>
      <c r="P15" s="46"/>
      <c r="Q15" s="46"/>
      <c r="R15" s="46"/>
      <c r="S15" s="46"/>
      <c r="T15" s="8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row>
    <row r="16" spans="1:45" ht="17.100000000000001" customHeight="1" x14ac:dyDescent="0.3">
      <c r="A16" s="20"/>
      <c r="B16" s="79"/>
      <c r="C16" s="46"/>
      <c r="D16" s="46"/>
      <c r="E16" s="46"/>
      <c r="F16" s="46"/>
      <c r="G16" s="46"/>
      <c r="H16" s="46"/>
      <c r="I16" s="46"/>
      <c r="J16" s="46"/>
      <c r="K16" s="46"/>
      <c r="L16" s="46"/>
      <c r="M16" s="46"/>
      <c r="N16" s="46"/>
      <c r="O16" s="46"/>
      <c r="P16" s="46"/>
      <c r="Q16" s="46"/>
      <c r="R16" s="46"/>
      <c r="S16" s="46"/>
      <c r="T16" s="8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row>
    <row r="17" spans="1:45" ht="17.100000000000001" customHeight="1" x14ac:dyDescent="0.3">
      <c r="A17" s="20"/>
      <c r="B17" s="79"/>
      <c r="C17" s="46"/>
      <c r="D17" s="46"/>
      <c r="E17" s="46"/>
      <c r="F17" s="46"/>
      <c r="G17" s="46"/>
      <c r="H17" s="46"/>
      <c r="I17" s="46"/>
      <c r="J17" s="46"/>
      <c r="K17" s="46"/>
      <c r="L17" s="46"/>
      <c r="M17" s="46"/>
      <c r="N17" s="46"/>
      <c r="O17" s="46"/>
      <c r="P17" s="46"/>
      <c r="Q17" s="46"/>
      <c r="R17" s="46"/>
      <c r="S17" s="46"/>
      <c r="T17" s="8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row>
    <row r="18" spans="1:45" ht="17.100000000000001" customHeight="1" x14ac:dyDescent="0.3">
      <c r="A18" s="20"/>
      <c r="B18" s="79"/>
      <c r="C18" s="46"/>
      <c r="D18" s="46"/>
      <c r="E18" s="46"/>
      <c r="F18" s="46"/>
      <c r="G18" s="46"/>
      <c r="H18" s="46"/>
      <c r="I18" s="46"/>
      <c r="J18" s="46"/>
      <c r="K18" s="46"/>
      <c r="L18" s="46"/>
      <c r="M18" s="46"/>
      <c r="N18" s="46"/>
      <c r="O18" s="46"/>
      <c r="P18" s="46"/>
      <c r="Q18" s="46"/>
      <c r="R18" s="46"/>
      <c r="S18" s="46"/>
      <c r="T18" s="8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row>
    <row r="19" spans="1:45" ht="17.100000000000001" customHeight="1" x14ac:dyDescent="0.3">
      <c r="A19" s="20"/>
      <c r="B19" s="79"/>
      <c r="C19" s="46"/>
      <c r="D19" s="46"/>
      <c r="E19" s="46"/>
      <c r="F19" s="46"/>
      <c r="G19" s="46"/>
      <c r="H19" s="46"/>
      <c r="I19" s="46"/>
      <c r="J19" s="46"/>
      <c r="K19" s="46"/>
      <c r="L19" s="46"/>
      <c r="M19" s="46"/>
      <c r="N19" s="46"/>
      <c r="O19" s="46"/>
      <c r="P19" s="46"/>
      <c r="Q19" s="46"/>
      <c r="R19" s="46"/>
      <c r="S19" s="46"/>
      <c r="T19" s="8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row>
    <row r="20" spans="1:45" ht="17.100000000000001" customHeight="1" x14ac:dyDescent="0.3">
      <c r="A20" s="20"/>
      <c r="B20" s="79"/>
      <c r="C20" s="46"/>
      <c r="D20" s="46"/>
      <c r="E20" s="46"/>
      <c r="F20" s="46"/>
      <c r="G20" s="46"/>
      <c r="H20" s="46"/>
      <c r="I20" s="46"/>
      <c r="J20" s="46"/>
      <c r="K20" s="46"/>
      <c r="L20" s="46"/>
      <c r="M20" s="46"/>
      <c r="N20" s="46"/>
      <c r="O20" s="46"/>
      <c r="P20" s="46"/>
      <c r="Q20" s="46"/>
      <c r="R20" s="46"/>
      <c r="S20" s="46"/>
      <c r="T20" s="8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row>
    <row r="21" spans="1:45" ht="17.100000000000001" customHeight="1" x14ac:dyDescent="0.3">
      <c r="A21" s="20"/>
      <c r="B21" s="79"/>
      <c r="C21" s="46"/>
      <c r="D21" s="46"/>
      <c r="E21" s="46"/>
      <c r="F21" s="46"/>
      <c r="G21" s="46"/>
      <c r="H21" s="46"/>
      <c r="I21" s="46"/>
      <c r="J21" s="46"/>
      <c r="K21" s="46"/>
      <c r="L21" s="46"/>
      <c r="M21" s="46"/>
      <c r="N21" s="46"/>
      <c r="O21" s="46"/>
      <c r="P21" s="46"/>
      <c r="Q21" s="46"/>
      <c r="R21" s="46"/>
      <c r="S21" s="46"/>
      <c r="T21" s="8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row>
    <row r="22" spans="1:45" ht="17.100000000000001" customHeight="1" x14ac:dyDescent="0.3">
      <c r="A22" s="20"/>
      <c r="B22" s="79"/>
      <c r="C22" s="46"/>
      <c r="D22" s="46"/>
      <c r="E22" s="46"/>
      <c r="F22" s="46"/>
      <c r="G22" s="46"/>
      <c r="H22" s="46"/>
      <c r="I22" s="46"/>
      <c r="J22" s="46"/>
      <c r="K22" s="46"/>
      <c r="L22" s="46"/>
      <c r="M22" s="46"/>
      <c r="N22" s="46"/>
      <c r="O22" s="46"/>
      <c r="P22" s="46"/>
      <c r="Q22" s="46"/>
      <c r="R22" s="46"/>
      <c r="S22" s="46"/>
      <c r="T22" s="8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row>
    <row r="23" spans="1:45" ht="17.100000000000001" customHeight="1" x14ac:dyDescent="0.3">
      <c r="A23" s="20"/>
      <c r="B23" s="79"/>
      <c r="C23" s="46"/>
      <c r="D23" s="46"/>
      <c r="E23" s="46"/>
      <c r="F23" s="46"/>
      <c r="G23" s="46"/>
      <c r="H23" s="46"/>
      <c r="I23" s="46"/>
      <c r="J23" s="46"/>
      <c r="K23" s="46"/>
      <c r="L23" s="46"/>
      <c r="M23" s="46"/>
      <c r="N23" s="46"/>
      <c r="O23" s="46"/>
      <c r="P23" s="46"/>
      <c r="Q23" s="46"/>
      <c r="R23" s="46"/>
      <c r="S23" s="46"/>
      <c r="T23" s="8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row>
    <row r="24" spans="1:45" ht="17.100000000000001" customHeight="1" x14ac:dyDescent="0.3">
      <c r="A24" s="20"/>
      <c r="B24" s="79"/>
      <c r="C24" s="46"/>
      <c r="D24" s="46"/>
      <c r="E24" s="46"/>
      <c r="F24" s="46"/>
      <c r="G24" s="46"/>
      <c r="H24" s="46"/>
      <c r="I24" s="46"/>
      <c r="J24" s="46"/>
      <c r="K24" s="46"/>
      <c r="L24" s="46"/>
      <c r="M24" s="46"/>
      <c r="N24" s="46"/>
      <c r="O24" s="46"/>
      <c r="P24" s="46"/>
      <c r="Q24" s="46"/>
      <c r="R24" s="46"/>
      <c r="S24" s="46"/>
      <c r="T24" s="8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row>
    <row r="25" spans="1:45" ht="17.100000000000001" customHeight="1" x14ac:dyDescent="0.3">
      <c r="A25" s="20"/>
      <c r="B25" s="79"/>
      <c r="C25" s="46"/>
      <c r="D25" s="46"/>
      <c r="E25" s="46"/>
      <c r="F25" s="46"/>
      <c r="G25" s="46"/>
      <c r="H25" s="46"/>
      <c r="I25" s="46"/>
      <c r="J25" s="46"/>
      <c r="K25" s="46"/>
      <c r="L25" s="46"/>
      <c r="M25" s="46"/>
      <c r="N25" s="46"/>
      <c r="O25" s="46"/>
      <c r="P25" s="46"/>
      <c r="Q25" s="46"/>
      <c r="R25" s="46"/>
      <c r="S25" s="46"/>
      <c r="T25" s="8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row>
    <row r="26" spans="1:45" ht="17.100000000000001" customHeight="1" x14ac:dyDescent="0.3">
      <c r="A26" s="20"/>
      <c r="B26" s="79"/>
      <c r="C26" s="46"/>
      <c r="D26" s="46"/>
      <c r="E26" s="46"/>
      <c r="F26" s="46"/>
      <c r="G26" s="46"/>
      <c r="H26" s="46"/>
      <c r="I26" s="46"/>
      <c r="J26" s="46"/>
      <c r="K26" s="46"/>
      <c r="L26" s="46"/>
      <c r="M26" s="46"/>
      <c r="N26" s="46"/>
      <c r="O26" s="46"/>
      <c r="P26" s="46"/>
      <c r="Q26" s="46"/>
      <c r="R26" s="46"/>
      <c r="S26" s="46"/>
      <c r="T26" s="8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row>
    <row r="27" spans="1:45" ht="17.100000000000001" customHeight="1" x14ac:dyDescent="0.3">
      <c r="A27" s="20"/>
      <c r="B27" s="79"/>
      <c r="C27" s="46"/>
      <c r="D27" s="46"/>
      <c r="E27" s="46"/>
      <c r="F27" s="46"/>
      <c r="G27" s="46"/>
      <c r="H27" s="46"/>
      <c r="I27" s="46"/>
      <c r="J27" s="46"/>
      <c r="K27" s="46"/>
      <c r="L27" s="46"/>
      <c r="M27" s="46"/>
      <c r="N27" s="46"/>
      <c r="O27" s="46"/>
      <c r="P27" s="46"/>
      <c r="Q27" s="46"/>
      <c r="R27" s="46"/>
      <c r="S27" s="46"/>
      <c r="T27" s="8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row>
    <row r="28" spans="1:45" ht="17.100000000000001" customHeight="1" x14ac:dyDescent="0.3">
      <c r="A28" s="20"/>
      <c r="B28" s="79"/>
      <c r="C28" s="46"/>
      <c r="D28" s="46"/>
      <c r="E28" s="46"/>
      <c r="F28" s="46"/>
      <c r="G28" s="46"/>
      <c r="H28" s="46"/>
      <c r="I28" s="46"/>
      <c r="J28" s="46"/>
      <c r="K28" s="46"/>
      <c r="L28" s="46"/>
      <c r="M28" s="46"/>
      <c r="N28" s="46"/>
      <c r="O28" s="46"/>
      <c r="P28" s="46"/>
      <c r="Q28" s="46"/>
      <c r="R28" s="46"/>
      <c r="S28" s="46"/>
      <c r="T28" s="8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row>
    <row r="29" spans="1:45" ht="17.100000000000001" customHeight="1" x14ac:dyDescent="0.3">
      <c r="A29" s="20"/>
      <c r="B29" s="79"/>
      <c r="C29" s="46"/>
      <c r="D29" s="46"/>
      <c r="E29" s="46"/>
      <c r="F29" s="46"/>
      <c r="G29" s="46"/>
      <c r="H29" s="46"/>
      <c r="I29" s="46"/>
      <c r="J29" s="46"/>
      <c r="K29" s="46"/>
      <c r="L29" s="46"/>
      <c r="M29" s="46"/>
      <c r="N29" s="46"/>
      <c r="O29" s="46"/>
      <c r="P29" s="46"/>
      <c r="Q29" s="46"/>
      <c r="R29" s="46"/>
      <c r="S29" s="46"/>
      <c r="T29" s="8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row>
    <row r="30" spans="1:45" ht="17.100000000000001" customHeight="1" x14ac:dyDescent="0.3">
      <c r="A30" s="20"/>
      <c r="B30" s="79"/>
      <c r="C30" s="46"/>
      <c r="D30" s="46"/>
      <c r="E30" s="46"/>
      <c r="F30" s="46"/>
      <c r="G30" s="46"/>
      <c r="H30" s="46"/>
      <c r="I30" s="46"/>
      <c r="J30" s="46"/>
      <c r="K30" s="46"/>
      <c r="L30" s="46"/>
      <c r="M30" s="46"/>
      <c r="N30" s="46"/>
      <c r="O30" s="46"/>
      <c r="P30" s="46"/>
      <c r="Q30" s="46"/>
      <c r="R30" s="46"/>
      <c r="S30" s="46"/>
      <c r="T30" s="8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row>
    <row r="31" spans="1:45" ht="17.100000000000001" customHeight="1" x14ac:dyDescent="0.3">
      <c r="A31" s="20"/>
      <c r="B31" s="79"/>
      <c r="C31" s="46"/>
      <c r="D31" s="46"/>
      <c r="E31" s="46"/>
      <c r="F31" s="46"/>
      <c r="G31" s="46"/>
      <c r="H31" s="46"/>
      <c r="I31" s="46"/>
      <c r="J31" s="46"/>
      <c r="K31" s="46"/>
      <c r="L31" s="46"/>
      <c r="M31" s="46"/>
      <c r="N31" s="46"/>
      <c r="O31" s="46"/>
      <c r="P31" s="46"/>
      <c r="Q31" s="46"/>
      <c r="R31" s="46"/>
      <c r="S31" s="46"/>
      <c r="T31" s="8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row>
    <row r="32" spans="1:45" ht="17.100000000000001" customHeight="1" x14ac:dyDescent="0.3">
      <c r="A32" s="20"/>
      <c r="B32" s="79"/>
      <c r="C32" s="46"/>
      <c r="D32" s="46"/>
      <c r="E32" s="46"/>
      <c r="F32" s="46"/>
      <c r="G32" s="46"/>
      <c r="H32" s="46"/>
      <c r="I32" s="46"/>
      <c r="J32" s="46"/>
      <c r="K32" s="46"/>
      <c r="L32" s="46"/>
      <c r="M32" s="46"/>
      <c r="N32" s="46"/>
      <c r="O32" s="46"/>
      <c r="P32" s="46"/>
      <c r="Q32" s="46"/>
      <c r="R32" s="46"/>
      <c r="S32" s="46"/>
      <c r="T32" s="8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row>
    <row r="33" spans="1:45" ht="17.100000000000001" customHeight="1" x14ac:dyDescent="0.3">
      <c r="A33" s="20"/>
      <c r="B33" s="79"/>
      <c r="C33" s="46"/>
      <c r="D33" s="46"/>
      <c r="E33" s="46"/>
      <c r="F33" s="46"/>
      <c r="G33" s="46"/>
      <c r="H33" s="46"/>
      <c r="I33" s="46"/>
      <c r="J33" s="46"/>
      <c r="K33" s="46"/>
      <c r="L33" s="46"/>
      <c r="M33" s="46"/>
      <c r="N33" s="46"/>
      <c r="O33" s="46"/>
      <c r="P33" s="46"/>
      <c r="Q33" s="46"/>
      <c r="R33" s="46"/>
      <c r="S33" s="46"/>
      <c r="T33" s="8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row>
    <row r="34" spans="1:45" ht="17.100000000000001" customHeight="1" x14ac:dyDescent="0.3">
      <c r="A34" s="20"/>
      <c r="B34" s="79"/>
      <c r="C34" s="46"/>
      <c r="D34" s="46"/>
      <c r="E34" s="46"/>
      <c r="F34" s="46"/>
      <c r="G34" s="46"/>
      <c r="H34" s="46"/>
      <c r="I34" s="46"/>
      <c r="J34" s="46"/>
      <c r="K34" s="46"/>
      <c r="L34" s="46"/>
      <c r="M34" s="46"/>
      <c r="N34" s="46"/>
      <c r="O34" s="46"/>
      <c r="P34" s="46"/>
      <c r="Q34" s="46"/>
      <c r="R34" s="46"/>
      <c r="S34" s="46"/>
      <c r="T34" s="8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row>
    <row r="35" spans="1:45" ht="17.100000000000001" customHeight="1" x14ac:dyDescent="0.3">
      <c r="A35" s="20"/>
      <c r="B35" s="79"/>
      <c r="C35" s="46"/>
      <c r="D35" s="46"/>
      <c r="E35" s="46"/>
      <c r="F35" s="46"/>
      <c r="G35" s="46"/>
      <c r="H35" s="46"/>
      <c r="I35" s="46"/>
      <c r="J35" s="46"/>
      <c r="K35" s="46"/>
      <c r="L35" s="46"/>
      <c r="M35" s="46"/>
      <c r="N35" s="46"/>
      <c r="O35" s="46"/>
      <c r="P35" s="46"/>
      <c r="Q35" s="46"/>
      <c r="R35" s="46"/>
      <c r="S35" s="46"/>
      <c r="T35" s="8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row>
    <row r="36" spans="1:45" ht="17.100000000000001" customHeight="1" x14ac:dyDescent="0.3">
      <c r="A36" s="20"/>
      <c r="B36" s="79"/>
      <c r="C36" s="46"/>
      <c r="D36" s="46"/>
      <c r="E36" s="46"/>
      <c r="F36" s="46"/>
      <c r="G36" s="46"/>
      <c r="H36" s="46"/>
      <c r="I36" s="46"/>
      <c r="J36" s="46"/>
      <c r="K36" s="46"/>
      <c r="L36" s="46"/>
      <c r="M36" s="46"/>
      <c r="N36" s="46"/>
      <c r="O36" s="46"/>
      <c r="P36" s="46"/>
      <c r="Q36" s="46"/>
      <c r="R36" s="46"/>
      <c r="S36" s="46"/>
      <c r="T36" s="8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row>
    <row r="37" spans="1:45" ht="17.100000000000001" customHeight="1" x14ac:dyDescent="0.3">
      <c r="A37" s="20"/>
      <c r="B37" s="79"/>
      <c r="C37" s="46"/>
      <c r="D37" s="46"/>
      <c r="E37" s="46"/>
      <c r="F37" s="46"/>
      <c r="G37" s="46"/>
      <c r="H37" s="46"/>
      <c r="I37" s="46"/>
      <c r="J37" s="46"/>
      <c r="K37" s="46"/>
      <c r="L37" s="46"/>
      <c r="M37" s="46"/>
      <c r="N37" s="46"/>
      <c r="O37" s="46"/>
      <c r="P37" s="46"/>
      <c r="Q37" s="46"/>
      <c r="R37" s="46"/>
      <c r="S37" s="46"/>
      <c r="T37" s="8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row>
    <row r="38" spans="1:45" ht="17.100000000000001" customHeight="1" x14ac:dyDescent="0.3">
      <c r="A38" s="20"/>
      <c r="B38" s="79"/>
      <c r="C38" s="46"/>
      <c r="D38" s="46"/>
      <c r="E38" s="46"/>
      <c r="F38" s="46"/>
      <c r="G38" s="46"/>
      <c r="H38" s="46"/>
      <c r="I38" s="46"/>
      <c r="J38" s="46"/>
      <c r="K38" s="46"/>
      <c r="L38" s="46"/>
      <c r="M38" s="46"/>
      <c r="N38" s="46"/>
      <c r="O38" s="46"/>
      <c r="P38" s="46"/>
      <c r="Q38" s="46"/>
      <c r="R38" s="46"/>
      <c r="S38" s="46"/>
      <c r="T38" s="8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row>
    <row r="39" spans="1:45" ht="17.100000000000001" customHeight="1" x14ac:dyDescent="0.3">
      <c r="A39" s="20"/>
      <c r="B39" s="79"/>
      <c r="C39" s="46"/>
      <c r="D39" s="46"/>
      <c r="E39" s="46"/>
      <c r="F39" s="46"/>
      <c r="G39" s="46"/>
      <c r="H39" s="46"/>
      <c r="I39" s="46"/>
      <c r="J39" s="46"/>
      <c r="K39" s="46"/>
      <c r="L39" s="46"/>
      <c r="M39" s="46"/>
      <c r="N39" s="46"/>
      <c r="O39" s="46"/>
      <c r="P39" s="46"/>
      <c r="Q39" s="46"/>
      <c r="R39" s="46"/>
      <c r="S39" s="46"/>
      <c r="T39" s="8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row>
    <row r="40" spans="1:45" ht="17.100000000000001" customHeight="1" x14ac:dyDescent="0.3">
      <c r="A40" s="20"/>
      <c r="B40" s="79"/>
      <c r="C40" s="46"/>
      <c r="D40" s="46"/>
      <c r="E40" s="46"/>
      <c r="F40" s="46"/>
      <c r="G40" s="46"/>
      <c r="H40" s="46"/>
      <c r="I40" s="46"/>
      <c r="J40" s="46"/>
      <c r="K40" s="46"/>
      <c r="L40" s="46"/>
      <c r="M40" s="46"/>
      <c r="N40" s="46"/>
      <c r="O40" s="46"/>
      <c r="P40" s="46"/>
      <c r="Q40" s="46"/>
      <c r="R40" s="46"/>
      <c r="S40" s="46"/>
      <c r="T40" s="8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row>
    <row r="41" spans="1:45" ht="17.100000000000001" customHeight="1" x14ac:dyDescent="0.3">
      <c r="A41" s="20"/>
      <c r="B41" s="79"/>
      <c r="C41" s="46"/>
      <c r="D41" s="46"/>
      <c r="E41" s="46"/>
      <c r="F41" s="46"/>
      <c r="G41" s="46"/>
      <c r="H41" s="46"/>
      <c r="I41" s="46"/>
      <c r="J41" s="46"/>
      <c r="K41" s="46"/>
      <c r="L41" s="46"/>
      <c r="M41" s="46"/>
      <c r="N41" s="46"/>
      <c r="O41" s="46"/>
      <c r="P41" s="46"/>
      <c r="Q41" s="46"/>
      <c r="R41" s="46"/>
      <c r="S41" s="46"/>
      <c r="T41" s="8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row>
    <row r="42" spans="1:45" ht="17.100000000000001" customHeight="1" x14ac:dyDescent="0.3">
      <c r="A42" s="20"/>
      <c r="B42" s="79"/>
      <c r="C42" s="46"/>
      <c r="D42" s="46"/>
      <c r="E42" s="46"/>
      <c r="F42" s="46"/>
      <c r="G42" s="46"/>
      <c r="H42" s="46"/>
      <c r="I42" s="46"/>
      <c r="J42" s="46"/>
      <c r="K42" s="46"/>
      <c r="L42" s="46"/>
      <c r="M42" s="46"/>
      <c r="N42" s="46"/>
      <c r="O42" s="46"/>
      <c r="P42" s="46"/>
      <c r="Q42" s="46"/>
      <c r="R42" s="46"/>
      <c r="S42" s="46"/>
      <c r="T42" s="8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row>
    <row r="43" spans="1:45" ht="17.100000000000001" customHeight="1" x14ac:dyDescent="0.3">
      <c r="A43" s="20"/>
      <c r="B43" s="79"/>
      <c r="C43" s="46"/>
      <c r="D43" s="46"/>
      <c r="E43" s="46"/>
      <c r="F43" s="46"/>
      <c r="G43" s="46"/>
      <c r="H43" s="46"/>
      <c r="I43" s="46"/>
      <c r="J43" s="46"/>
      <c r="K43" s="46"/>
      <c r="L43" s="46"/>
      <c r="M43" s="46"/>
      <c r="N43" s="46"/>
      <c r="O43" s="46"/>
      <c r="P43" s="46"/>
      <c r="Q43" s="46"/>
      <c r="R43" s="46"/>
      <c r="S43" s="46"/>
      <c r="T43" s="8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row>
    <row r="44" spans="1:45" ht="17.100000000000001" customHeight="1" x14ac:dyDescent="0.3">
      <c r="A44" s="20"/>
      <c r="B44" s="79"/>
      <c r="C44" s="46"/>
      <c r="D44" s="46"/>
      <c r="E44" s="46"/>
      <c r="F44" s="46"/>
      <c r="G44" s="46"/>
      <c r="H44" s="46"/>
      <c r="I44" s="46"/>
      <c r="J44" s="46"/>
      <c r="K44" s="46"/>
      <c r="L44" s="46"/>
      <c r="M44" s="46"/>
      <c r="N44" s="46"/>
      <c r="O44" s="46"/>
      <c r="P44" s="46"/>
      <c r="Q44" s="46"/>
      <c r="R44" s="46"/>
      <c r="S44" s="46"/>
      <c r="T44" s="8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row>
    <row r="45" spans="1:45" ht="17.100000000000001" customHeight="1" x14ac:dyDescent="0.3">
      <c r="A45" s="20"/>
      <c r="B45" s="79"/>
      <c r="C45" s="46"/>
      <c r="D45" s="46"/>
      <c r="E45" s="46"/>
      <c r="F45" s="46"/>
      <c r="G45" s="46"/>
      <c r="H45" s="46"/>
      <c r="I45" s="46"/>
      <c r="J45" s="46"/>
      <c r="K45" s="46"/>
      <c r="L45" s="46"/>
      <c r="M45" s="46"/>
      <c r="N45" s="46"/>
      <c r="O45" s="46"/>
      <c r="P45" s="46"/>
      <c r="Q45" s="46"/>
      <c r="R45" s="46"/>
      <c r="S45" s="46"/>
      <c r="T45" s="8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row>
    <row r="46" spans="1:45" ht="17.100000000000001" customHeight="1" x14ac:dyDescent="0.3">
      <c r="A46" s="20"/>
      <c r="B46" s="79"/>
      <c r="C46" s="46"/>
      <c r="D46" s="46"/>
      <c r="E46" s="46"/>
      <c r="F46" s="46"/>
      <c r="G46" s="46"/>
      <c r="H46" s="46"/>
      <c r="I46" s="46"/>
      <c r="J46" s="46"/>
      <c r="K46" s="46"/>
      <c r="L46" s="46"/>
      <c r="M46" s="46"/>
      <c r="N46" s="46"/>
      <c r="O46" s="46"/>
      <c r="P46" s="46"/>
      <c r="Q46" s="46"/>
      <c r="R46" s="46"/>
      <c r="S46" s="46"/>
      <c r="T46" s="8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row>
    <row r="47" spans="1:45" ht="17.100000000000001" customHeight="1" x14ac:dyDescent="0.3">
      <c r="A47" s="20"/>
      <c r="B47" s="79"/>
      <c r="C47" s="46"/>
      <c r="D47" s="46"/>
      <c r="E47" s="46"/>
      <c r="F47" s="46"/>
      <c r="G47" s="46"/>
      <c r="H47" s="46"/>
      <c r="I47" s="46"/>
      <c r="J47" s="46"/>
      <c r="K47" s="46"/>
      <c r="L47" s="46"/>
      <c r="M47" s="46"/>
      <c r="N47" s="46"/>
      <c r="O47" s="46"/>
      <c r="P47" s="46"/>
      <c r="Q47" s="46"/>
      <c r="R47" s="46"/>
      <c r="S47" s="46"/>
      <c r="T47" s="8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row>
    <row r="48" spans="1:45" ht="17.100000000000001" customHeight="1" x14ac:dyDescent="0.3">
      <c r="A48" s="20"/>
      <c r="B48" s="79"/>
      <c r="C48" s="46"/>
      <c r="D48" s="46"/>
      <c r="E48" s="46"/>
      <c r="F48" s="46"/>
      <c r="G48" s="46"/>
      <c r="H48" s="46"/>
      <c r="I48" s="46"/>
      <c r="J48" s="46"/>
      <c r="K48" s="46"/>
      <c r="L48" s="46"/>
      <c r="M48" s="46"/>
      <c r="N48" s="46"/>
      <c r="O48" s="46"/>
      <c r="P48" s="46"/>
      <c r="Q48" s="46"/>
      <c r="R48" s="46"/>
      <c r="S48" s="46"/>
      <c r="T48" s="8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row>
    <row r="49" spans="1:45" ht="17.100000000000001" customHeight="1" x14ac:dyDescent="0.3">
      <c r="A49" s="20"/>
      <c r="B49" s="79"/>
      <c r="C49" s="46"/>
      <c r="D49" s="46"/>
      <c r="E49" s="46"/>
      <c r="F49" s="46"/>
      <c r="G49" s="46"/>
      <c r="H49" s="46"/>
      <c r="I49" s="46"/>
      <c r="J49" s="46"/>
      <c r="K49" s="46"/>
      <c r="L49" s="46"/>
      <c r="M49" s="46"/>
      <c r="N49" s="46"/>
      <c r="O49" s="46"/>
      <c r="P49" s="46"/>
      <c r="Q49" s="46"/>
      <c r="R49" s="46"/>
      <c r="S49" s="46"/>
      <c r="T49" s="8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row>
    <row r="50" spans="1:45" ht="17.100000000000001" customHeight="1" thickBot="1" x14ac:dyDescent="0.35">
      <c r="A50" s="20"/>
      <c r="B50" s="81"/>
      <c r="C50" s="82"/>
      <c r="D50" s="82"/>
      <c r="E50" s="82"/>
      <c r="F50" s="82"/>
      <c r="G50" s="82"/>
      <c r="H50" s="82"/>
      <c r="I50" s="82"/>
      <c r="J50" s="82"/>
      <c r="K50" s="82"/>
      <c r="L50" s="82"/>
      <c r="M50" s="82"/>
      <c r="N50" s="82"/>
      <c r="O50" s="82"/>
      <c r="P50" s="82"/>
      <c r="Q50" s="82"/>
      <c r="R50" s="82"/>
      <c r="S50" s="82"/>
      <c r="T50" s="83"/>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row>
    <row r="51" spans="1:45" ht="50.1" customHeight="1" x14ac:dyDescent="0.3">
      <c r="A51" s="20"/>
      <c r="B51" s="312" t="s">
        <v>727</v>
      </c>
      <c r="C51" s="77"/>
      <c r="D51" s="77"/>
      <c r="E51" s="77"/>
      <c r="F51" s="77"/>
      <c r="G51" s="77"/>
      <c r="H51" s="77"/>
      <c r="I51" s="77"/>
      <c r="J51" s="77"/>
      <c r="K51" s="77"/>
      <c r="L51" s="77"/>
      <c r="M51" s="77"/>
      <c r="N51" s="77"/>
      <c r="O51" s="77"/>
      <c r="P51" s="77"/>
      <c r="Q51" s="77"/>
      <c r="R51" s="77"/>
      <c r="S51" s="77"/>
      <c r="T51" s="78"/>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row>
    <row r="52" spans="1:45" ht="17.100000000000001" customHeight="1" x14ac:dyDescent="0.3">
      <c r="A52" s="20"/>
      <c r="B52" s="79"/>
      <c r="C52" s="46"/>
      <c r="D52" s="46"/>
      <c r="E52" s="46"/>
      <c r="F52" s="46"/>
      <c r="G52" s="46"/>
      <c r="H52" s="46"/>
      <c r="I52" s="46"/>
      <c r="J52" s="46"/>
      <c r="K52" s="46"/>
      <c r="L52" s="46"/>
      <c r="M52" s="46"/>
      <c r="N52" s="46"/>
      <c r="O52" s="46"/>
      <c r="P52" s="46"/>
      <c r="Q52" s="46"/>
      <c r="R52" s="46"/>
      <c r="S52" s="46"/>
      <c r="T52" s="8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row>
    <row r="53" spans="1:45" ht="17.100000000000001" customHeight="1" x14ac:dyDescent="0.3">
      <c r="A53" s="20"/>
      <c r="B53" s="79"/>
      <c r="C53" s="46"/>
      <c r="D53" s="46"/>
      <c r="E53" s="46"/>
      <c r="F53" s="46"/>
      <c r="G53" s="46"/>
      <c r="H53" s="46"/>
      <c r="I53" s="46"/>
      <c r="J53" s="46"/>
      <c r="K53" s="46"/>
      <c r="L53" s="46"/>
      <c r="M53" s="46"/>
      <c r="N53" s="46"/>
      <c r="O53" s="46"/>
      <c r="P53" s="46"/>
      <c r="Q53" s="46"/>
      <c r="R53" s="46"/>
      <c r="S53" s="46"/>
      <c r="T53" s="8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row>
    <row r="54" spans="1:45" ht="17.100000000000001" customHeight="1" x14ac:dyDescent="0.3">
      <c r="A54" s="20"/>
      <c r="B54" s="79"/>
      <c r="C54" s="46"/>
      <c r="D54" s="46"/>
      <c r="E54" s="46"/>
      <c r="F54" s="46"/>
      <c r="G54" s="46"/>
      <c r="H54" s="46"/>
      <c r="I54" s="46"/>
      <c r="J54" s="46"/>
      <c r="K54" s="46"/>
      <c r="L54" s="46"/>
      <c r="M54" s="46"/>
      <c r="N54" s="46"/>
      <c r="O54" s="46"/>
      <c r="P54" s="46"/>
      <c r="Q54" s="46"/>
      <c r="R54" s="46"/>
      <c r="S54" s="46"/>
      <c r="T54" s="8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row>
    <row r="55" spans="1:45" ht="17.100000000000001" customHeight="1" x14ac:dyDescent="0.3">
      <c r="A55" s="20"/>
      <c r="B55" s="79"/>
      <c r="C55" s="46"/>
      <c r="D55" s="46"/>
      <c r="E55" s="46"/>
      <c r="F55" s="46"/>
      <c r="G55" s="46"/>
      <c r="H55" s="46"/>
      <c r="I55" s="46"/>
      <c r="J55" s="46"/>
      <c r="K55" s="46"/>
      <c r="L55" s="46"/>
      <c r="M55" s="46"/>
      <c r="N55" s="46"/>
      <c r="O55" s="46"/>
      <c r="P55" s="46"/>
      <c r="Q55" s="46"/>
      <c r="R55" s="46"/>
      <c r="S55" s="46"/>
      <c r="T55" s="8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row>
    <row r="56" spans="1:45" ht="17.100000000000001" customHeight="1" x14ac:dyDescent="0.3">
      <c r="A56" s="20"/>
      <c r="B56" s="79"/>
      <c r="C56" s="46"/>
      <c r="D56" s="46"/>
      <c r="E56" s="46"/>
      <c r="F56" s="46"/>
      <c r="G56" s="46"/>
      <c r="H56" s="46"/>
      <c r="I56" s="46"/>
      <c r="J56" s="46"/>
      <c r="K56" s="46"/>
      <c r="L56" s="46"/>
      <c r="M56" s="46"/>
      <c r="N56" s="46"/>
      <c r="O56" s="46"/>
      <c r="P56" s="46"/>
      <c r="Q56" s="46"/>
      <c r="R56" s="46"/>
      <c r="S56" s="46"/>
      <c r="T56" s="8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row>
    <row r="57" spans="1:45" ht="17.100000000000001" customHeight="1" x14ac:dyDescent="0.3">
      <c r="A57" s="20"/>
      <c r="B57" s="79"/>
      <c r="C57" s="46"/>
      <c r="D57" s="46"/>
      <c r="E57" s="46"/>
      <c r="F57" s="46"/>
      <c r="G57" s="46"/>
      <c r="H57" s="46"/>
      <c r="I57" s="46"/>
      <c r="J57" s="46"/>
      <c r="K57" s="46"/>
      <c r="L57" s="46"/>
      <c r="M57" s="46"/>
      <c r="N57" s="46"/>
      <c r="O57" s="46"/>
      <c r="P57" s="46"/>
      <c r="Q57" s="46"/>
      <c r="R57" s="46"/>
      <c r="S57" s="46"/>
      <c r="T57" s="8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row>
    <row r="58" spans="1:45" ht="17.100000000000001" customHeight="1" x14ac:dyDescent="0.3">
      <c r="A58" s="20"/>
      <c r="B58" s="79"/>
      <c r="C58" s="46"/>
      <c r="D58" s="46"/>
      <c r="E58" s="46"/>
      <c r="F58" s="46"/>
      <c r="G58" s="46"/>
      <c r="H58" s="46"/>
      <c r="I58" s="46"/>
      <c r="J58" s="46"/>
      <c r="K58" s="46"/>
      <c r="L58" s="46"/>
      <c r="M58" s="46"/>
      <c r="N58" s="46"/>
      <c r="O58" s="46"/>
      <c r="P58" s="46"/>
      <c r="Q58" s="46"/>
      <c r="R58" s="46"/>
      <c r="S58" s="46"/>
      <c r="T58" s="8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row>
    <row r="59" spans="1:45" ht="17.100000000000001" customHeight="1" x14ac:dyDescent="0.3">
      <c r="A59" s="20"/>
      <c r="B59" s="79"/>
      <c r="C59" s="46"/>
      <c r="D59" s="46"/>
      <c r="E59" s="46"/>
      <c r="F59" s="46"/>
      <c r="G59" s="46"/>
      <c r="H59" s="46"/>
      <c r="I59" s="46"/>
      <c r="J59" s="46"/>
      <c r="K59" s="46"/>
      <c r="L59" s="46"/>
      <c r="M59" s="46"/>
      <c r="N59" s="46"/>
      <c r="O59" s="46"/>
      <c r="P59" s="46"/>
      <c r="Q59" s="46"/>
      <c r="R59" s="46"/>
      <c r="S59" s="46"/>
      <c r="T59" s="8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row>
    <row r="60" spans="1:45" ht="17.100000000000001" customHeight="1" x14ac:dyDescent="0.3">
      <c r="A60" s="20"/>
      <c r="B60" s="79"/>
      <c r="C60" s="46"/>
      <c r="D60" s="46"/>
      <c r="E60" s="46"/>
      <c r="F60" s="46"/>
      <c r="G60" s="46"/>
      <c r="H60" s="46"/>
      <c r="I60" s="46"/>
      <c r="J60" s="46"/>
      <c r="K60" s="46"/>
      <c r="L60" s="46"/>
      <c r="M60" s="46"/>
      <c r="N60" s="46"/>
      <c r="O60" s="46"/>
      <c r="P60" s="46"/>
      <c r="Q60" s="46"/>
      <c r="R60" s="46"/>
      <c r="S60" s="46"/>
      <c r="T60" s="8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row>
    <row r="61" spans="1:45" ht="17.100000000000001" customHeight="1" x14ac:dyDescent="0.3">
      <c r="A61" s="20"/>
      <c r="B61" s="79"/>
      <c r="C61" s="46"/>
      <c r="D61" s="46"/>
      <c r="E61" s="46"/>
      <c r="F61" s="46"/>
      <c r="G61" s="46"/>
      <c r="H61" s="46"/>
      <c r="I61" s="46"/>
      <c r="J61" s="46"/>
      <c r="K61" s="46"/>
      <c r="L61" s="46"/>
      <c r="M61" s="46"/>
      <c r="N61" s="46"/>
      <c r="O61" s="46"/>
      <c r="P61" s="46"/>
      <c r="Q61" s="46"/>
      <c r="R61" s="46"/>
      <c r="S61" s="46"/>
      <c r="T61" s="8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row>
    <row r="62" spans="1:45" ht="17.100000000000001" customHeight="1" x14ac:dyDescent="0.3">
      <c r="A62" s="20"/>
      <c r="B62" s="79"/>
      <c r="C62" s="46"/>
      <c r="D62" s="46"/>
      <c r="E62" s="46"/>
      <c r="F62" s="46"/>
      <c r="G62" s="46"/>
      <c r="H62" s="46"/>
      <c r="I62" s="46"/>
      <c r="J62" s="46"/>
      <c r="K62" s="46"/>
      <c r="L62" s="46"/>
      <c r="M62" s="46"/>
      <c r="N62" s="46"/>
      <c r="O62" s="46"/>
      <c r="P62" s="46"/>
      <c r="Q62" s="46"/>
      <c r="R62" s="46"/>
      <c r="S62" s="46"/>
      <c r="T62" s="8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row>
    <row r="63" spans="1:45" ht="17.100000000000001" customHeight="1" x14ac:dyDescent="0.3">
      <c r="A63" s="20"/>
      <c r="B63" s="79"/>
      <c r="C63" s="46"/>
      <c r="D63" s="46"/>
      <c r="E63" s="46"/>
      <c r="F63" s="46"/>
      <c r="G63" s="46"/>
      <c r="H63" s="46"/>
      <c r="I63" s="46"/>
      <c r="J63" s="46"/>
      <c r="K63" s="46"/>
      <c r="L63" s="46"/>
      <c r="M63" s="46"/>
      <c r="N63" s="46"/>
      <c r="O63" s="46"/>
      <c r="P63" s="46"/>
      <c r="Q63" s="46"/>
      <c r="R63" s="46"/>
      <c r="S63" s="46"/>
      <c r="T63" s="8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row>
    <row r="64" spans="1:45" ht="17.100000000000001" customHeight="1" x14ac:dyDescent="0.3">
      <c r="A64" s="20"/>
      <c r="B64" s="79"/>
      <c r="C64" s="46"/>
      <c r="D64" s="46"/>
      <c r="E64" s="46"/>
      <c r="F64" s="46"/>
      <c r="G64" s="46"/>
      <c r="H64" s="46"/>
      <c r="I64" s="46"/>
      <c r="J64" s="46"/>
      <c r="K64" s="46"/>
      <c r="L64" s="46"/>
      <c r="M64" s="46"/>
      <c r="N64" s="46"/>
      <c r="O64" s="46"/>
      <c r="P64" s="46"/>
      <c r="Q64" s="46"/>
      <c r="R64" s="46"/>
      <c r="S64" s="46"/>
      <c r="T64" s="8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row>
    <row r="65" spans="1:45" ht="17.100000000000001" customHeight="1" x14ac:dyDescent="0.3">
      <c r="A65" s="20"/>
      <c r="B65" s="79"/>
      <c r="C65" s="46"/>
      <c r="D65" s="46"/>
      <c r="E65" s="46"/>
      <c r="F65" s="46"/>
      <c r="G65" s="46"/>
      <c r="H65" s="46"/>
      <c r="I65" s="46"/>
      <c r="J65" s="46"/>
      <c r="K65" s="46"/>
      <c r="L65" s="46"/>
      <c r="M65" s="46"/>
      <c r="N65" s="46"/>
      <c r="O65" s="46"/>
      <c r="P65" s="46"/>
      <c r="Q65" s="46"/>
      <c r="R65" s="46"/>
      <c r="S65" s="46"/>
      <c r="T65" s="8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row>
    <row r="66" spans="1:45" ht="17.100000000000001" customHeight="1" x14ac:dyDescent="0.3">
      <c r="A66" s="20"/>
      <c r="B66" s="79"/>
      <c r="C66" s="46"/>
      <c r="D66" s="46"/>
      <c r="E66" s="46"/>
      <c r="F66" s="46"/>
      <c r="G66" s="46"/>
      <c r="H66" s="46"/>
      <c r="I66" s="46"/>
      <c r="J66" s="46"/>
      <c r="K66" s="46"/>
      <c r="L66" s="46"/>
      <c r="M66" s="46"/>
      <c r="N66" s="46"/>
      <c r="O66" s="46"/>
      <c r="P66" s="46"/>
      <c r="Q66" s="46"/>
      <c r="R66" s="46"/>
      <c r="S66" s="46"/>
      <c r="T66" s="8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row>
    <row r="67" spans="1:45" ht="17.100000000000001" customHeight="1" x14ac:dyDescent="0.3">
      <c r="A67" s="20"/>
      <c r="B67" s="79"/>
      <c r="C67" s="46"/>
      <c r="D67" s="46"/>
      <c r="E67" s="46"/>
      <c r="F67" s="46"/>
      <c r="G67" s="46"/>
      <c r="H67" s="46"/>
      <c r="I67" s="46"/>
      <c r="J67" s="46"/>
      <c r="K67" s="46"/>
      <c r="L67" s="46"/>
      <c r="M67" s="46"/>
      <c r="N67" s="46"/>
      <c r="O67" s="46"/>
      <c r="P67" s="46"/>
      <c r="Q67" s="46"/>
      <c r="R67" s="46"/>
      <c r="S67" s="46"/>
      <c r="T67" s="8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row>
    <row r="68" spans="1:45" ht="17.100000000000001" customHeight="1" x14ac:dyDescent="0.3">
      <c r="A68" s="20"/>
      <c r="B68" s="79"/>
      <c r="C68" s="46"/>
      <c r="D68" s="46"/>
      <c r="E68" s="46"/>
      <c r="F68" s="46"/>
      <c r="G68" s="46"/>
      <c r="H68" s="46"/>
      <c r="I68" s="46"/>
      <c r="J68" s="46"/>
      <c r="K68" s="46"/>
      <c r="L68" s="46"/>
      <c r="M68" s="46"/>
      <c r="N68" s="46"/>
      <c r="O68" s="46"/>
      <c r="P68" s="46"/>
      <c r="Q68" s="46"/>
      <c r="R68" s="46"/>
      <c r="S68" s="46"/>
      <c r="T68" s="8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row>
    <row r="69" spans="1:45" ht="17.100000000000001" customHeight="1" x14ac:dyDescent="0.3">
      <c r="A69" s="20"/>
      <c r="B69" s="79"/>
      <c r="C69" s="46"/>
      <c r="D69" s="46"/>
      <c r="E69" s="46"/>
      <c r="F69" s="46"/>
      <c r="G69" s="46"/>
      <c r="H69" s="46"/>
      <c r="I69" s="46"/>
      <c r="J69" s="46"/>
      <c r="K69" s="46"/>
      <c r="L69" s="46"/>
      <c r="M69" s="46"/>
      <c r="N69" s="46"/>
      <c r="O69" s="46"/>
      <c r="P69" s="46"/>
      <c r="Q69" s="46"/>
      <c r="R69" s="46"/>
      <c r="S69" s="46"/>
      <c r="T69" s="8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row>
    <row r="70" spans="1:45" ht="17.100000000000001" customHeight="1" x14ac:dyDescent="0.3">
      <c r="A70" s="20"/>
      <c r="B70" s="79"/>
      <c r="C70" s="46"/>
      <c r="D70" s="46"/>
      <c r="E70" s="46"/>
      <c r="F70" s="46"/>
      <c r="G70" s="46"/>
      <c r="H70" s="46"/>
      <c r="I70" s="46"/>
      <c r="J70" s="46"/>
      <c r="K70" s="46"/>
      <c r="L70" s="46"/>
      <c r="M70" s="46"/>
      <c r="N70" s="46"/>
      <c r="O70" s="46"/>
      <c r="P70" s="46"/>
      <c r="Q70" s="46"/>
      <c r="R70" s="46"/>
      <c r="S70" s="46"/>
      <c r="T70" s="8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row>
    <row r="71" spans="1:45" ht="17.100000000000001" customHeight="1" x14ac:dyDescent="0.3">
      <c r="A71" s="20"/>
      <c r="B71" s="79"/>
      <c r="C71" s="46"/>
      <c r="D71" s="46"/>
      <c r="E71" s="46"/>
      <c r="F71" s="46"/>
      <c r="G71" s="46"/>
      <c r="H71" s="46"/>
      <c r="I71" s="46"/>
      <c r="J71" s="46"/>
      <c r="K71" s="46"/>
      <c r="L71" s="46"/>
      <c r="M71" s="46"/>
      <c r="N71" s="46"/>
      <c r="O71" s="46"/>
      <c r="P71" s="46"/>
      <c r="Q71" s="46"/>
      <c r="R71" s="46"/>
      <c r="S71" s="46"/>
      <c r="T71" s="8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row>
    <row r="72" spans="1:45" ht="17.100000000000001" customHeight="1" x14ac:dyDescent="0.3">
      <c r="A72" s="20"/>
      <c r="B72" s="79"/>
      <c r="C72" s="46"/>
      <c r="D72" s="46"/>
      <c r="E72" s="46"/>
      <c r="F72" s="46"/>
      <c r="G72" s="46"/>
      <c r="H72" s="46"/>
      <c r="I72" s="46"/>
      <c r="J72" s="46"/>
      <c r="K72" s="46"/>
      <c r="L72" s="46"/>
      <c r="M72" s="46"/>
      <c r="N72" s="46"/>
      <c r="O72" s="46"/>
      <c r="P72" s="46"/>
      <c r="Q72" s="46"/>
      <c r="R72" s="46"/>
      <c r="S72" s="46"/>
      <c r="T72" s="8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row>
    <row r="73" spans="1:45" ht="17.100000000000001" customHeight="1" x14ac:dyDescent="0.3">
      <c r="A73" s="20"/>
      <c r="B73" s="79"/>
      <c r="C73" s="46"/>
      <c r="D73" s="46"/>
      <c r="E73" s="46"/>
      <c r="F73" s="46"/>
      <c r="G73" s="46"/>
      <c r="H73" s="46"/>
      <c r="I73" s="46"/>
      <c r="J73" s="46"/>
      <c r="K73" s="46"/>
      <c r="L73" s="46"/>
      <c r="M73" s="46"/>
      <c r="N73" s="46"/>
      <c r="O73" s="46"/>
      <c r="P73" s="46"/>
      <c r="Q73" s="46"/>
      <c r="R73" s="46"/>
      <c r="S73" s="46"/>
      <c r="T73" s="8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row>
    <row r="74" spans="1:45" ht="17.100000000000001" customHeight="1" x14ac:dyDescent="0.3">
      <c r="A74" s="20"/>
      <c r="B74" s="79"/>
      <c r="C74" s="46"/>
      <c r="D74" s="46"/>
      <c r="E74" s="46"/>
      <c r="F74" s="46"/>
      <c r="G74" s="46"/>
      <c r="H74" s="46"/>
      <c r="I74" s="46"/>
      <c r="J74" s="46"/>
      <c r="K74" s="46"/>
      <c r="L74" s="46"/>
      <c r="M74" s="46"/>
      <c r="N74" s="46"/>
      <c r="O74" s="46"/>
      <c r="P74" s="46"/>
      <c r="Q74" s="46"/>
      <c r="R74" s="46"/>
      <c r="S74" s="46"/>
      <c r="T74" s="8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row>
    <row r="75" spans="1:45" ht="17.100000000000001" customHeight="1" x14ac:dyDescent="0.3">
      <c r="A75" s="20"/>
      <c r="B75" s="79"/>
      <c r="C75" s="46"/>
      <c r="D75" s="46"/>
      <c r="E75" s="46"/>
      <c r="F75" s="46"/>
      <c r="G75" s="46"/>
      <c r="H75" s="46"/>
      <c r="I75" s="46"/>
      <c r="J75" s="46"/>
      <c r="K75" s="46"/>
      <c r="L75" s="46"/>
      <c r="M75" s="46"/>
      <c r="N75" s="46"/>
      <c r="O75" s="46"/>
      <c r="P75" s="46"/>
      <c r="Q75" s="46"/>
      <c r="R75" s="46"/>
      <c r="S75" s="46"/>
      <c r="T75" s="8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row>
    <row r="76" spans="1:45" ht="17.100000000000001" customHeight="1" x14ac:dyDescent="0.3">
      <c r="A76" s="20"/>
      <c r="B76" s="79"/>
      <c r="C76" s="46"/>
      <c r="D76" s="46"/>
      <c r="E76" s="46"/>
      <c r="F76" s="46"/>
      <c r="G76" s="46"/>
      <c r="H76" s="46"/>
      <c r="I76" s="46"/>
      <c r="J76" s="46"/>
      <c r="K76" s="46"/>
      <c r="L76" s="46"/>
      <c r="M76" s="46"/>
      <c r="N76" s="46"/>
      <c r="O76" s="46"/>
      <c r="P76" s="46"/>
      <c r="Q76" s="46"/>
      <c r="R76" s="46"/>
      <c r="S76" s="46"/>
      <c r="T76" s="8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row>
    <row r="77" spans="1:45" ht="17.100000000000001" customHeight="1" x14ac:dyDescent="0.3">
      <c r="A77" s="20"/>
      <c r="B77" s="79"/>
      <c r="C77" s="46"/>
      <c r="D77" s="46"/>
      <c r="E77" s="46"/>
      <c r="F77" s="46"/>
      <c r="G77" s="46"/>
      <c r="H77" s="46"/>
      <c r="I77" s="46"/>
      <c r="J77" s="46"/>
      <c r="K77" s="46"/>
      <c r="L77" s="46"/>
      <c r="M77" s="46"/>
      <c r="N77" s="46"/>
      <c r="O77" s="46"/>
      <c r="P77" s="46"/>
      <c r="Q77" s="46"/>
      <c r="R77" s="46"/>
      <c r="S77" s="46"/>
      <c r="T77" s="8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row>
    <row r="78" spans="1:45" ht="17.100000000000001" customHeight="1" x14ac:dyDescent="0.3">
      <c r="A78" s="20"/>
      <c r="B78" s="79"/>
      <c r="C78" s="46"/>
      <c r="D78" s="46"/>
      <c r="E78" s="46"/>
      <c r="F78" s="46"/>
      <c r="G78" s="46"/>
      <c r="H78" s="46"/>
      <c r="I78" s="46"/>
      <c r="J78" s="46"/>
      <c r="K78" s="46"/>
      <c r="L78" s="46"/>
      <c r="M78" s="46"/>
      <c r="N78" s="46"/>
      <c r="O78" s="46"/>
      <c r="P78" s="46"/>
      <c r="Q78" s="46"/>
      <c r="R78" s="46"/>
      <c r="S78" s="46"/>
      <c r="T78" s="8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row>
    <row r="79" spans="1:45" ht="17.100000000000001" customHeight="1" x14ac:dyDescent="0.3">
      <c r="A79" s="20"/>
      <c r="B79" s="79"/>
      <c r="C79" s="46"/>
      <c r="D79" s="46"/>
      <c r="E79" s="46"/>
      <c r="F79" s="46"/>
      <c r="G79" s="46"/>
      <c r="H79" s="46"/>
      <c r="I79" s="46"/>
      <c r="J79" s="46"/>
      <c r="K79" s="46"/>
      <c r="L79" s="46"/>
      <c r="M79" s="46"/>
      <c r="N79" s="46"/>
      <c r="O79" s="46"/>
      <c r="P79" s="46"/>
      <c r="Q79" s="46"/>
      <c r="R79" s="46"/>
      <c r="S79" s="46"/>
      <c r="T79" s="8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row>
    <row r="80" spans="1:45" ht="17.100000000000001" customHeight="1" x14ac:dyDescent="0.3">
      <c r="A80" s="20"/>
      <c r="B80" s="79"/>
      <c r="C80" s="46"/>
      <c r="D80" s="46"/>
      <c r="E80" s="46"/>
      <c r="F80" s="46"/>
      <c r="G80" s="46"/>
      <c r="H80" s="46"/>
      <c r="I80" s="46"/>
      <c r="J80" s="46"/>
      <c r="K80" s="46"/>
      <c r="L80" s="46"/>
      <c r="M80" s="46"/>
      <c r="N80" s="46"/>
      <c r="O80" s="46"/>
      <c r="P80" s="46"/>
      <c r="Q80" s="46"/>
      <c r="R80" s="46"/>
      <c r="S80" s="46"/>
      <c r="T80" s="8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row>
    <row r="81" spans="1:45" ht="17.100000000000001" customHeight="1" x14ac:dyDescent="0.3">
      <c r="A81" s="20"/>
      <c r="B81" s="79"/>
      <c r="C81" s="46"/>
      <c r="D81" s="46"/>
      <c r="E81" s="46"/>
      <c r="F81" s="46"/>
      <c r="G81" s="46"/>
      <c r="H81" s="46"/>
      <c r="I81" s="46"/>
      <c r="J81" s="46"/>
      <c r="K81" s="46"/>
      <c r="L81" s="46"/>
      <c r="M81" s="46"/>
      <c r="N81" s="46"/>
      <c r="O81" s="46"/>
      <c r="P81" s="46"/>
      <c r="Q81" s="46"/>
      <c r="R81" s="46"/>
      <c r="S81" s="46"/>
      <c r="T81" s="8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row>
    <row r="82" spans="1:45" ht="17.100000000000001" customHeight="1" x14ac:dyDescent="0.3">
      <c r="A82" s="20"/>
      <c r="B82" s="79"/>
      <c r="C82" s="46"/>
      <c r="D82" s="46"/>
      <c r="E82" s="46"/>
      <c r="F82" s="46"/>
      <c r="G82" s="46"/>
      <c r="H82" s="46"/>
      <c r="I82" s="46"/>
      <c r="J82" s="46"/>
      <c r="K82" s="46"/>
      <c r="L82" s="46"/>
      <c r="M82" s="46"/>
      <c r="N82" s="46"/>
      <c r="O82" s="46"/>
      <c r="P82" s="46"/>
      <c r="Q82" s="46"/>
      <c r="R82" s="46"/>
      <c r="S82" s="46"/>
      <c r="T82" s="8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row>
    <row r="83" spans="1:45" ht="17.100000000000001" customHeight="1" x14ac:dyDescent="0.3">
      <c r="A83" s="20"/>
      <c r="B83" s="79"/>
      <c r="C83" s="46"/>
      <c r="D83" s="46"/>
      <c r="E83" s="46"/>
      <c r="F83" s="46"/>
      <c r="G83" s="46"/>
      <c r="H83" s="46"/>
      <c r="I83" s="46"/>
      <c r="J83" s="46"/>
      <c r="K83" s="46"/>
      <c r="L83" s="46"/>
      <c r="M83" s="46"/>
      <c r="N83" s="46"/>
      <c r="O83" s="46"/>
      <c r="P83" s="46"/>
      <c r="Q83" s="46"/>
      <c r="R83" s="46"/>
      <c r="S83" s="46"/>
      <c r="T83" s="8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row>
    <row r="84" spans="1:45" ht="17.100000000000001" customHeight="1" x14ac:dyDescent="0.3">
      <c r="A84" s="20"/>
      <c r="B84" s="79"/>
      <c r="C84" s="46"/>
      <c r="D84" s="46"/>
      <c r="E84" s="46"/>
      <c r="F84" s="46"/>
      <c r="G84" s="46"/>
      <c r="H84" s="46"/>
      <c r="I84" s="46"/>
      <c r="J84" s="46"/>
      <c r="K84" s="46"/>
      <c r="L84" s="46"/>
      <c r="M84" s="46"/>
      <c r="N84" s="46"/>
      <c r="O84" s="46"/>
      <c r="P84" s="46"/>
      <c r="Q84" s="46"/>
      <c r="R84" s="46"/>
      <c r="S84" s="46"/>
      <c r="T84" s="8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row>
    <row r="85" spans="1:45" ht="17.100000000000001" customHeight="1" x14ac:dyDescent="0.3">
      <c r="A85" s="20"/>
      <c r="B85" s="79"/>
      <c r="C85" s="46"/>
      <c r="D85" s="46"/>
      <c r="E85" s="46"/>
      <c r="F85" s="46"/>
      <c r="G85" s="46"/>
      <c r="H85" s="46"/>
      <c r="I85" s="46"/>
      <c r="J85" s="46"/>
      <c r="K85" s="46"/>
      <c r="L85" s="46"/>
      <c r="M85" s="46"/>
      <c r="N85" s="46"/>
      <c r="O85" s="46"/>
      <c r="P85" s="46"/>
      <c r="Q85" s="46"/>
      <c r="R85" s="46"/>
      <c r="S85" s="46"/>
      <c r="T85" s="8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row>
    <row r="86" spans="1:45" ht="17.100000000000001" customHeight="1" x14ac:dyDescent="0.3">
      <c r="A86" s="20"/>
      <c r="B86" s="79"/>
      <c r="C86" s="46"/>
      <c r="D86" s="46"/>
      <c r="E86" s="46"/>
      <c r="F86" s="46"/>
      <c r="G86" s="46"/>
      <c r="H86" s="46"/>
      <c r="I86" s="46"/>
      <c r="J86" s="46"/>
      <c r="K86" s="46"/>
      <c r="L86" s="46"/>
      <c r="M86" s="46"/>
      <c r="N86" s="46"/>
      <c r="O86" s="46"/>
      <c r="P86" s="46"/>
      <c r="Q86" s="46"/>
      <c r="R86" s="46"/>
      <c r="S86" s="46"/>
      <c r="T86" s="8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row>
    <row r="87" spans="1:45" ht="17.100000000000001" customHeight="1" x14ac:dyDescent="0.3">
      <c r="A87" s="20"/>
      <c r="B87" s="79"/>
      <c r="C87" s="46"/>
      <c r="D87" s="46"/>
      <c r="E87" s="46"/>
      <c r="F87" s="46"/>
      <c r="G87" s="46"/>
      <c r="H87" s="46"/>
      <c r="I87" s="46"/>
      <c r="J87" s="46"/>
      <c r="K87" s="46"/>
      <c r="L87" s="46"/>
      <c r="M87" s="46"/>
      <c r="N87" s="46"/>
      <c r="O87" s="46"/>
      <c r="P87" s="46"/>
      <c r="Q87" s="46"/>
      <c r="R87" s="46"/>
      <c r="S87" s="46"/>
      <c r="T87" s="8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row>
    <row r="88" spans="1:45" ht="17.100000000000001" customHeight="1" x14ac:dyDescent="0.3">
      <c r="A88" s="20"/>
      <c r="B88" s="79"/>
      <c r="C88" s="46"/>
      <c r="D88" s="46"/>
      <c r="E88" s="46"/>
      <c r="F88" s="46"/>
      <c r="G88" s="46"/>
      <c r="H88" s="46"/>
      <c r="I88" s="46"/>
      <c r="J88" s="46"/>
      <c r="K88" s="46"/>
      <c r="L88" s="46"/>
      <c r="M88" s="46"/>
      <c r="N88" s="46"/>
      <c r="O88" s="46"/>
      <c r="P88" s="46"/>
      <c r="Q88" s="46"/>
      <c r="R88" s="46"/>
      <c r="S88" s="46"/>
      <c r="T88" s="8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row>
    <row r="89" spans="1:45" ht="17.100000000000001" customHeight="1" x14ac:dyDescent="0.3">
      <c r="A89" s="20"/>
      <c r="B89" s="79"/>
      <c r="C89" s="46"/>
      <c r="D89" s="46"/>
      <c r="E89" s="46"/>
      <c r="F89" s="46"/>
      <c r="G89" s="46"/>
      <c r="H89" s="46"/>
      <c r="I89" s="46"/>
      <c r="J89" s="46"/>
      <c r="K89" s="46"/>
      <c r="L89" s="46"/>
      <c r="M89" s="46"/>
      <c r="N89" s="46"/>
      <c r="O89" s="46"/>
      <c r="P89" s="46"/>
      <c r="Q89" s="46"/>
      <c r="R89" s="46"/>
      <c r="S89" s="46"/>
      <c r="T89" s="8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row>
    <row r="90" spans="1:45" ht="17.100000000000001" customHeight="1" x14ac:dyDescent="0.3">
      <c r="A90" s="20"/>
      <c r="B90" s="79"/>
      <c r="C90" s="46"/>
      <c r="D90" s="46"/>
      <c r="E90" s="46"/>
      <c r="F90" s="46"/>
      <c r="G90" s="46"/>
      <c r="H90" s="46"/>
      <c r="I90" s="46"/>
      <c r="J90" s="46"/>
      <c r="K90" s="46"/>
      <c r="L90" s="46"/>
      <c r="M90" s="46"/>
      <c r="N90" s="46"/>
      <c r="O90" s="46"/>
      <c r="P90" s="46"/>
      <c r="Q90" s="46"/>
      <c r="R90" s="46"/>
      <c r="S90" s="46"/>
      <c r="T90" s="8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row>
    <row r="91" spans="1:45" ht="17.100000000000001" customHeight="1" x14ac:dyDescent="0.3">
      <c r="A91" s="20"/>
      <c r="B91" s="79"/>
      <c r="C91" s="46"/>
      <c r="D91" s="46"/>
      <c r="E91" s="46"/>
      <c r="F91" s="46"/>
      <c r="G91" s="46"/>
      <c r="H91" s="46"/>
      <c r="I91" s="46"/>
      <c r="J91" s="46"/>
      <c r="K91" s="46"/>
      <c r="L91" s="46"/>
      <c r="M91" s="46"/>
      <c r="N91" s="46"/>
      <c r="O91" s="46"/>
      <c r="P91" s="46"/>
      <c r="Q91" s="46"/>
      <c r="R91" s="46"/>
      <c r="S91" s="46"/>
      <c r="T91" s="8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row>
    <row r="92" spans="1:45" ht="17.100000000000001" customHeight="1" x14ac:dyDescent="0.3">
      <c r="A92" s="20"/>
      <c r="B92" s="79"/>
      <c r="C92" s="46"/>
      <c r="D92" s="46"/>
      <c r="E92" s="46"/>
      <c r="F92" s="46"/>
      <c r="G92" s="46"/>
      <c r="H92" s="46"/>
      <c r="I92" s="46"/>
      <c r="J92" s="46"/>
      <c r="K92" s="46"/>
      <c r="L92" s="46"/>
      <c r="M92" s="46"/>
      <c r="N92" s="46"/>
      <c r="O92" s="46"/>
      <c r="P92" s="46"/>
      <c r="Q92" s="46"/>
      <c r="R92" s="46"/>
      <c r="S92" s="46"/>
      <c r="T92" s="8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row>
    <row r="93" spans="1:45" ht="17.100000000000001" customHeight="1" x14ac:dyDescent="0.3">
      <c r="A93" s="20"/>
      <c r="B93" s="79"/>
      <c r="C93" s="46"/>
      <c r="D93" s="46"/>
      <c r="E93" s="46"/>
      <c r="F93" s="46"/>
      <c r="G93" s="46"/>
      <c r="H93" s="46"/>
      <c r="I93" s="46"/>
      <c r="J93" s="46"/>
      <c r="K93" s="46"/>
      <c r="L93" s="46"/>
      <c r="M93" s="46"/>
      <c r="N93" s="46"/>
      <c r="O93" s="46"/>
      <c r="P93" s="46"/>
      <c r="Q93" s="46"/>
      <c r="R93" s="46"/>
      <c r="S93" s="46"/>
      <c r="T93" s="8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row>
    <row r="94" spans="1:45" ht="17.100000000000001" customHeight="1" x14ac:dyDescent="0.3">
      <c r="A94" s="20"/>
      <c r="B94" s="79"/>
      <c r="C94" s="46"/>
      <c r="D94" s="46"/>
      <c r="E94" s="46"/>
      <c r="F94" s="46"/>
      <c r="G94" s="46"/>
      <c r="H94" s="46"/>
      <c r="I94" s="46"/>
      <c r="J94" s="46"/>
      <c r="K94" s="46"/>
      <c r="L94" s="46"/>
      <c r="M94" s="46"/>
      <c r="N94" s="46"/>
      <c r="O94" s="46"/>
      <c r="P94" s="46"/>
      <c r="Q94" s="46"/>
      <c r="R94" s="46"/>
      <c r="S94" s="46"/>
      <c r="T94" s="8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row>
    <row r="95" spans="1:45" ht="17.100000000000001" customHeight="1" x14ac:dyDescent="0.3">
      <c r="A95" s="20"/>
      <c r="B95" s="79"/>
      <c r="C95" s="46"/>
      <c r="D95" s="46"/>
      <c r="E95" s="46"/>
      <c r="F95" s="46"/>
      <c r="G95" s="46"/>
      <c r="H95" s="46"/>
      <c r="I95" s="46"/>
      <c r="J95" s="46"/>
      <c r="K95" s="46"/>
      <c r="L95" s="46"/>
      <c r="M95" s="46"/>
      <c r="N95" s="46"/>
      <c r="O95" s="46"/>
      <c r="P95" s="46"/>
      <c r="Q95" s="46"/>
      <c r="R95" s="46"/>
      <c r="S95" s="46"/>
      <c r="T95" s="8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row>
    <row r="96" spans="1:45" ht="17.100000000000001" customHeight="1" x14ac:dyDescent="0.3">
      <c r="A96" s="20"/>
      <c r="B96" s="79"/>
      <c r="C96" s="46"/>
      <c r="D96" s="46"/>
      <c r="E96" s="46"/>
      <c r="F96" s="46"/>
      <c r="G96" s="46"/>
      <c r="H96" s="46"/>
      <c r="I96" s="46"/>
      <c r="J96" s="46"/>
      <c r="K96" s="46"/>
      <c r="L96" s="46"/>
      <c r="M96" s="46"/>
      <c r="N96" s="46"/>
      <c r="O96" s="46"/>
      <c r="P96" s="46"/>
      <c r="Q96" s="46"/>
      <c r="R96" s="46"/>
      <c r="S96" s="46"/>
      <c r="T96" s="8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row>
    <row r="97" spans="1:45" ht="17.100000000000001" customHeight="1" x14ac:dyDescent="0.3">
      <c r="A97" s="20"/>
      <c r="B97" s="79"/>
      <c r="C97" s="46"/>
      <c r="D97" s="46"/>
      <c r="E97" s="46"/>
      <c r="F97" s="46"/>
      <c r="G97" s="46"/>
      <c r="H97" s="46"/>
      <c r="I97" s="46"/>
      <c r="J97" s="46"/>
      <c r="K97" s="46"/>
      <c r="L97" s="46"/>
      <c r="M97" s="46"/>
      <c r="N97" s="46"/>
      <c r="O97" s="46"/>
      <c r="P97" s="46"/>
      <c r="Q97" s="46"/>
      <c r="R97" s="46"/>
      <c r="S97" s="46"/>
      <c r="T97" s="8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row>
    <row r="98" spans="1:45" ht="17.100000000000001" customHeight="1" x14ac:dyDescent="0.3">
      <c r="A98" s="20"/>
      <c r="B98" s="79"/>
      <c r="C98" s="46"/>
      <c r="D98" s="46"/>
      <c r="E98" s="46"/>
      <c r="F98" s="46"/>
      <c r="G98" s="46"/>
      <c r="H98" s="46"/>
      <c r="I98" s="46"/>
      <c r="J98" s="46"/>
      <c r="K98" s="46"/>
      <c r="L98" s="46"/>
      <c r="M98" s="46"/>
      <c r="N98" s="46"/>
      <c r="O98" s="46"/>
      <c r="P98" s="46"/>
      <c r="Q98" s="46"/>
      <c r="R98" s="46"/>
      <c r="S98" s="46"/>
      <c r="T98" s="8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row>
    <row r="99" spans="1:45" ht="17.100000000000001" customHeight="1" x14ac:dyDescent="0.3">
      <c r="A99" s="20"/>
      <c r="B99" s="79"/>
      <c r="C99" s="46"/>
      <c r="D99" s="46"/>
      <c r="E99" s="46"/>
      <c r="F99" s="46"/>
      <c r="G99" s="46"/>
      <c r="H99" s="46"/>
      <c r="I99" s="46"/>
      <c r="J99" s="46"/>
      <c r="K99" s="46"/>
      <c r="L99" s="46"/>
      <c r="M99" s="46"/>
      <c r="N99" s="46"/>
      <c r="O99" s="46"/>
      <c r="P99" s="46"/>
      <c r="Q99" s="46"/>
      <c r="R99" s="46"/>
      <c r="S99" s="46"/>
      <c r="T99" s="8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row>
    <row r="100" spans="1:45" ht="17.100000000000001" customHeight="1" thickBot="1" x14ac:dyDescent="0.35">
      <c r="A100" s="20"/>
      <c r="B100" s="81"/>
      <c r="C100" s="82"/>
      <c r="D100" s="82"/>
      <c r="E100" s="82"/>
      <c r="F100" s="82"/>
      <c r="G100" s="82"/>
      <c r="H100" s="82"/>
      <c r="I100" s="82"/>
      <c r="J100" s="82"/>
      <c r="K100" s="82"/>
      <c r="L100" s="82"/>
      <c r="M100" s="82"/>
      <c r="N100" s="82"/>
      <c r="O100" s="82"/>
      <c r="P100" s="82"/>
      <c r="Q100" s="82"/>
      <c r="R100" s="82"/>
      <c r="S100" s="82"/>
      <c r="T100" s="83"/>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row>
    <row r="101" spans="1:45" ht="50.1" customHeight="1" x14ac:dyDescent="0.3">
      <c r="A101" s="20"/>
      <c r="B101" s="312" t="s">
        <v>743</v>
      </c>
      <c r="C101" s="77"/>
      <c r="D101" s="77"/>
      <c r="E101" s="77"/>
      <c r="F101" s="77"/>
      <c r="G101" s="77"/>
      <c r="H101" s="77"/>
      <c r="I101" s="77"/>
      <c r="J101" s="77"/>
      <c r="K101" s="77"/>
      <c r="L101" s="77"/>
      <c r="M101" s="77"/>
      <c r="N101" s="77"/>
      <c r="O101" s="77"/>
      <c r="P101" s="77"/>
      <c r="Q101" s="77"/>
      <c r="R101" s="77"/>
      <c r="S101" s="77"/>
      <c r="T101" s="78"/>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row>
    <row r="102" spans="1:45" ht="17.100000000000001" customHeight="1" x14ac:dyDescent="0.3">
      <c r="A102" s="20"/>
      <c r="B102" s="79"/>
      <c r="C102" s="46"/>
      <c r="D102" s="46"/>
      <c r="E102" s="46"/>
      <c r="F102" s="46"/>
      <c r="G102" s="46"/>
      <c r="H102" s="46"/>
      <c r="I102" s="46"/>
      <c r="J102" s="46"/>
      <c r="K102" s="46"/>
      <c r="L102" s="46"/>
      <c r="M102" s="46"/>
      <c r="N102" s="46"/>
      <c r="O102" s="46"/>
      <c r="P102" s="46"/>
      <c r="Q102" s="46"/>
      <c r="R102" s="46"/>
      <c r="S102" s="46"/>
      <c r="T102" s="8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row>
    <row r="103" spans="1:45" ht="17.100000000000001" customHeight="1" x14ac:dyDescent="0.3">
      <c r="A103" s="20"/>
      <c r="B103" s="79"/>
      <c r="C103" s="46"/>
      <c r="D103" s="46"/>
      <c r="E103" s="46"/>
      <c r="F103" s="46"/>
      <c r="G103" s="46"/>
      <c r="H103" s="46"/>
      <c r="I103" s="46"/>
      <c r="J103" s="46"/>
      <c r="K103" s="46"/>
      <c r="L103" s="46"/>
      <c r="M103" s="46"/>
      <c r="N103" s="46"/>
      <c r="O103" s="46"/>
      <c r="P103" s="46"/>
      <c r="Q103" s="46"/>
      <c r="R103" s="46"/>
      <c r="S103" s="46"/>
      <c r="T103" s="8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row>
    <row r="104" spans="1:45" ht="17.100000000000001" customHeight="1" x14ac:dyDescent="0.3">
      <c r="A104" s="20"/>
      <c r="B104" s="79"/>
      <c r="C104" s="46"/>
      <c r="D104" s="46"/>
      <c r="E104" s="46"/>
      <c r="F104" s="46"/>
      <c r="G104" s="46"/>
      <c r="H104" s="46"/>
      <c r="I104" s="46"/>
      <c r="J104" s="46"/>
      <c r="K104" s="46"/>
      <c r="L104" s="46"/>
      <c r="M104" s="46"/>
      <c r="N104" s="46"/>
      <c r="O104" s="46"/>
      <c r="P104" s="46"/>
      <c r="Q104" s="46"/>
      <c r="R104" s="46"/>
      <c r="S104" s="46"/>
      <c r="T104" s="8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row>
    <row r="105" spans="1:45" ht="17.100000000000001" customHeight="1" x14ac:dyDescent="0.3">
      <c r="A105" s="20"/>
      <c r="B105" s="79"/>
      <c r="C105" s="46"/>
      <c r="D105" s="46"/>
      <c r="E105" s="46"/>
      <c r="F105" s="46"/>
      <c r="G105" s="46"/>
      <c r="H105" s="46"/>
      <c r="I105" s="46"/>
      <c r="J105" s="46"/>
      <c r="K105" s="46"/>
      <c r="L105" s="46"/>
      <c r="M105" s="46"/>
      <c r="N105" s="46"/>
      <c r="O105" s="46"/>
      <c r="P105" s="46"/>
      <c r="Q105" s="46"/>
      <c r="R105" s="46"/>
      <c r="S105" s="46"/>
      <c r="T105" s="8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row>
    <row r="106" spans="1:45" ht="17.100000000000001" customHeight="1" x14ac:dyDescent="0.3">
      <c r="A106" s="20"/>
      <c r="B106" s="79"/>
      <c r="C106" s="46"/>
      <c r="D106" s="46"/>
      <c r="E106" s="46"/>
      <c r="F106" s="46"/>
      <c r="G106" s="46"/>
      <c r="H106" s="46"/>
      <c r="I106" s="46"/>
      <c r="J106" s="46"/>
      <c r="K106" s="46"/>
      <c r="L106" s="46"/>
      <c r="M106" s="46"/>
      <c r="N106" s="46"/>
      <c r="O106" s="46"/>
      <c r="P106" s="46"/>
      <c r="Q106" s="46"/>
      <c r="R106" s="46"/>
      <c r="S106" s="46"/>
      <c r="T106" s="8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row>
    <row r="107" spans="1:45" ht="17.100000000000001" customHeight="1" x14ac:dyDescent="0.3">
      <c r="A107" s="20"/>
      <c r="B107" s="79"/>
      <c r="C107" s="46"/>
      <c r="D107" s="46"/>
      <c r="E107" s="46"/>
      <c r="F107" s="46"/>
      <c r="G107" s="46"/>
      <c r="H107" s="46"/>
      <c r="I107" s="46"/>
      <c r="J107" s="46"/>
      <c r="K107" s="46"/>
      <c r="L107" s="46"/>
      <c r="M107" s="46"/>
      <c r="N107" s="46"/>
      <c r="O107" s="46"/>
      <c r="P107" s="46"/>
      <c r="Q107" s="46"/>
      <c r="R107" s="46"/>
      <c r="S107" s="46"/>
      <c r="T107" s="8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row>
    <row r="108" spans="1:45" ht="17.100000000000001" customHeight="1" x14ac:dyDescent="0.3">
      <c r="A108" s="20"/>
      <c r="B108" s="79"/>
      <c r="C108" s="46"/>
      <c r="D108" s="46"/>
      <c r="E108" s="46"/>
      <c r="F108" s="46"/>
      <c r="G108" s="46"/>
      <c r="H108" s="46"/>
      <c r="I108" s="46"/>
      <c r="J108" s="46"/>
      <c r="K108" s="46"/>
      <c r="L108" s="46"/>
      <c r="M108" s="46"/>
      <c r="N108" s="46"/>
      <c r="O108" s="46"/>
      <c r="P108" s="46"/>
      <c r="Q108" s="46"/>
      <c r="R108" s="46"/>
      <c r="S108" s="46"/>
      <c r="T108" s="8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row>
    <row r="109" spans="1:45" ht="17.100000000000001" customHeight="1" x14ac:dyDescent="0.3">
      <c r="A109" s="20"/>
      <c r="B109" s="79"/>
      <c r="C109" s="46"/>
      <c r="D109" s="46"/>
      <c r="E109" s="46"/>
      <c r="F109" s="46"/>
      <c r="G109" s="46"/>
      <c r="H109" s="46"/>
      <c r="I109" s="46"/>
      <c r="J109" s="46"/>
      <c r="K109" s="46"/>
      <c r="L109" s="46"/>
      <c r="M109" s="46"/>
      <c r="N109" s="46"/>
      <c r="O109" s="46"/>
      <c r="P109" s="46"/>
      <c r="Q109" s="46"/>
      <c r="R109" s="46"/>
      <c r="S109" s="46"/>
      <c r="T109" s="8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row>
    <row r="110" spans="1:45" ht="17.100000000000001" customHeight="1" x14ac:dyDescent="0.3">
      <c r="A110" s="20"/>
      <c r="B110" s="79"/>
      <c r="C110" s="46"/>
      <c r="D110" s="46"/>
      <c r="E110" s="46"/>
      <c r="F110" s="46"/>
      <c r="G110" s="46"/>
      <c r="H110" s="46"/>
      <c r="I110" s="46"/>
      <c r="J110" s="46"/>
      <c r="K110" s="46"/>
      <c r="L110" s="46"/>
      <c r="M110" s="46"/>
      <c r="N110" s="46"/>
      <c r="O110" s="46"/>
      <c r="P110" s="46"/>
      <c r="Q110" s="46"/>
      <c r="R110" s="46"/>
      <c r="S110" s="46"/>
      <c r="T110" s="8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row>
    <row r="111" spans="1:45" ht="17.100000000000001" customHeight="1" x14ac:dyDescent="0.3">
      <c r="A111" s="20"/>
      <c r="B111" s="79"/>
      <c r="C111" s="46"/>
      <c r="D111" s="46"/>
      <c r="E111" s="46"/>
      <c r="F111" s="46"/>
      <c r="G111" s="46"/>
      <c r="H111" s="46"/>
      <c r="I111" s="46"/>
      <c r="J111" s="46"/>
      <c r="K111" s="46"/>
      <c r="L111" s="46"/>
      <c r="M111" s="46"/>
      <c r="N111" s="46"/>
      <c r="O111" s="46"/>
      <c r="P111" s="46"/>
      <c r="Q111" s="46"/>
      <c r="R111" s="46"/>
      <c r="S111" s="46"/>
      <c r="T111" s="8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row>
    <row r="112" spans="1:45" ht="17.100000000000001" customHeight="1" x14ac:dyDescent="0.3">
      <c r="A112" s="20"/>
      <c r="B112" s="79"/>
      <c r="C112" s="46"/>
      <c r="D112" s="46"/>
      <c r="E112" s="46"/>
      <c r="F112" s="46"/>
      <c r="G112" s="46"/>
      <c r="H112" s="46"/>
      <c r="I112" s="46"/>
      <c r="J112" s="46"/>
      <c r="K112" s="46"/>
      <c r="L112" s="46"/>
      <c r="M112" s="46"/>
      <c r="N112" s="46"/>
      <c r="O112" s="46"/>
      <c r="P112" s="46"/>
      <c r="Q112" s="46"/>
      <c r="R112" s="46"/>
      <c r="S112" s="46"/>
      <c r="T112" s="8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row>
    <row r="113" spans="1:45" ht="17.100000000000001" customHeight="1" x14ac:dyDescent="0.3">
      <c r="A113" s="20"/>
      <c r="B113" s="79"/>
      <c r="C113" s="46"/>
      <c r="D113" s="46"/>
      <c r="E113" s="46"/>
      <c r="F113" s="46"/>
      <c r="G113" s="46"/>
      <c r="H113" s="46"/>
      <c r="I113" s="46"/>
      <c r="J113" s="46"/>
      <c r="K113" s="46"/>
      <c r="L113" s="46"/>
      <c r="M113" s="46"/>
      <c r="N113" s="46"/>
      <c r="O113" s="46"/>
      <c r="P113" s="46"/>
      <c r="Q113" s="46"/>
      <c r="R113" s="46"/>
      <c r="S113" s="46"/>
      <c r="T113" s="8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row>
    <row r="114" spans="1:45" ht="17.100000000000001" customHeight="1" x14ac:dyDescent="0.3">
      <c r="A114" s="20"/>
      <c r="B114" s="79"/>
      <c r="C114" s="46"/>
      <c r="D114" s="46"/>
      <c r="E114" s="46"/>
      <c r="F114" s="46"/>
      <c r="G114" s="46"/>
      <c r="H114" s="46"/>
      <c r="I114" s="46"/>
      <c r="J114" s="46"/>
      <c r="K114" s="46"/>
      <c r="L114" s="46"/>
      <c r="M114" s="46"/>
      <c r="N114" s="46"/>
      <c r="O114" s="46"/>
      <c r="P114" s="46"/>
      <c r="Q114" s="46"/>
      <c r="R114" s="46"/>
      <c r="S114" s="46"/>
      <c r="T114" s="8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row>
    <row r="115" spans="1:45" ht="17.100000000000001" customHeight="1" x14ac:dyDescent="0.3">
      <c r="A115" s="20"/>
      <c r="B115" s="79"/>
      <c r="C115" s="46"/>
      <c r="D115" s="46"/>
      <c r="E115" s="46"/>
      <c r="F115" s="46"/>
      <c r="G115" s="46"/>
      <c r="H115" s="46"/>
      <c r="I115" s="46"/>
      <c r="J115" s="46"/>
      <c r="K115" s="46"/>
      <c r="L115" s="46"/>
      <c r="M115" s="46"/>
      <c r="N115" s="46"/>
      <c r="O115" s="46"/>
      <c r="P115" s="46"/>
      <c r="Q115" s="46"/>
      <c r="R115" s="46"/>
      <c r="S115" s="46"/>
      <c r="T115" s="8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row>
    <row r="116" spans="1:45" ht="17.100000000000001" customHeight="1" x14ac:dyDescent="0.3">
      <c r="A116" s="20"/>
      <c r="B116" s="79"/>
      <c r="C116" s="46"/>
      <c r="D116" s="46"/>
      <c r="E116" s="46"/>
      <c r="F116" s="46"/>
      <c r="G116" s="46"/>
      <c r="H116" s="46"/>
      <c r="I116" s="46"/>
      <c r="J116" s="46"/>
      <c r="K116" s="46"/>
      <c r="L116" s="46"/>
      <c r="M116" s="46"/>
      <c r="N116" s="46"/>
      <c r="O116" s="46"/>
      <c r="P116" s="46"/>
      <c r="Q116" s="46"/>
      <c r="R116" s="46"/>
      <c r="S116" s="46"/>
      <c r="T116" s="8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row>
    <row r="117" spans="1:45" ht="17.100000000000001" customHeight="1" x14ac:dyDescent="0.3">
      <c r="A117" s="20"/>
      <c r="B117" s="79"/>
      <c r="C117" s="46"/>
      <c r="D117" s="46"/>
      <c r="E117" s="46"/>
      <c r="F117" s="46"/>
      <c r="G117" s="46"/>
      <c r="H117" s="46"/>
      <c r="I117" s="46"/>
      <c r="J117" s="46"/>
      <c r="K117" s="46"/>
      <c r="L117" s="46"/>
      <c r="M117" s="46"/>
      <c r="N117" s="46"/>
      <c r="O117" s="46"/>
      <c r="P117" s="46"/>
      <c r="Q117" s="46"/>
      <c r="R117" s="46"/>
      <c r="S117" s="46"/>
      <c r="T117" s="8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row>
    <row r="118" spans="1:45" ht="17.100000000000001" customHeight="1" x14ac:dyDescent="0.3">
      <c r="A118" s="20"/>
      <c r="B118" s="79"/>
      <c r="C118" s="46"/>
      <c r="D118" s="46"/>
      <c r="E118" s="46"/>
      <c r="F118" s="46"/>
      <c r="G118" s="46"/>
      <c r="H118" s="46"/>
      <c r="I118" s="46"/>
      <c r="J118" s="46"/>
      <c r="K118" s="46"/>
      <c r="L118" s="46"/>
      <c r="M118" s="46"/>
      <c r="N118" s="46"/>
      <c r="O118" s="46"/>
      <c r="P118" s="46"/>
      <c r="Q118" s="46"/>
      <c r="R118" s="46"/>
      <c r="S118" s="46"/>
      <c r="T118" s="8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row>
    <row r="119" spans="1:45" ht="17.100000000000001" customHeight="1" x14ac:dyDescent="0.3">
      <c r="A119" s="20"/>
      <c r="B119" s="79"/>
      <c r="C119" s="46"/>
      <c r="D119" s="46"/>
      <c r="E119" s="46"/>
      <c r="F119" s="46"/>
      <c r="G119" s="46"/>
      <c r="H119" s="46"/>
      <c r="I119" s="46"/>
      <c r="J119" s="46"/>
      <c r="K119" s="46"/>
      <c r="L119" s="46"/>
      <c r="M119" s="46"/>
      <c r="N119" s="46"/>
      <c r="O119" s="46"/>
      <c r="P119" s="46"/>
      <c r="Q119" s="46"/>
      <c r="R119" s="46"/>
      <c r="S119" s="46"/>
      <c r="T119" s="8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row>
    <row r="120" spans="1:45" ht="17.100000000000001" customHeight="1" x14ac:dyDescent="0.3">
      <c r="A120" s="20"/>
      <c r="B120" s="79"/>
      <c r="C120" s="46"/>
      <c r="D120" s="46"/>
      <c r="E120" s="46"/>
      <c r="F120" s="46"/>
      <c r="G120" s="46"/>
      <c r="H120" s="46"/>
      <c r="I120" s="46"/>
      <c r="J120" s="46"/>
      <c r="K120" s="46"/>
      <c r="L120" s="46"/>
      <c r="M120" s="46"/>
      <c r="N120" s="46"/>
      <c r="O120" s="46"/>
      <c r="P120" s="46"/>
      <c r="Q120" s="46"/>
      <c r="R120" s="46"/>
      <c r="S120" s="46"/>
      <c r="T120" s="8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row>
    <row r="121" spans="1:45" ht="17.100000000000001" customHeight="1" x14ac:dyDescent="0.3">
      <c r="A121" s="20"/>
      <c r="B121" s="79"/>
      <c r="C121" s="46"/>
      <c r="D121" s="46"/>
      <c r="E121" s="46"/>
      <c r="F121" s="46"/>
      <c r="G121" s="46"/>
      <c r="H121" s="46"/>
      <c r="I121" s="46"/>
      <c r="J121" s="46"/>
      <c r="K121" s="46"/>
      <c r="L121" s="46"/>
      <c r="M121" s="46"/>
      <c r="N121" s="46"/>
      <c r="O121" s="46"/>
      <c r="P121" s="46"/>
      <c r="Q121" s="46"/>
      <c r="R121" s="46"/>
      <c r="S121" s="46"/>
      <c r="T121" s="8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row>
    <row r="122" spans="1:45" ht="17.100000000000001" customHeight="1" x14ac:dyDescent="0.3">
      <c r="A122" s="20"/>
      <c r="B122" s="79"/>
      <c r="C122" s="46"/>
      <c r="D122" s="46"/>
      <c r="E122" s="46"/>
      <c r="F122" s="46"/>
      <c r="G122" s="46"/>
      <c r="H122" s="46"/>
      <c r="I122" s="46"/>
      <c r="J122" s="46"/>
      <c r="K122" s="46"/>
      <c r="L122" s="46"/>
      <c r="M122" s="46"/>
      <c r="N122" s="46"/>
      <c r="O122" s="46"/>
      <c r="P122" s="46"/>
      <c r="Q122" s="46"/>
      <c r="R122" s="46"/>
      <c r="S122" s="46"/>
      <c r="T122" s="8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row>
    <row r="123" spans="1:45" ht="17.100000000000001" customHeight="1" x14ac:dyDescent="0.3">
      <c r="A123" s="20"/>
      <c r="B123" s="79"/>
      <c r="C123" s="46"/>
      <c r="D123" s="46"/>
      <c r="E123" s="46"/>
      <c r="F123" s="46"/>
      <c r="G123" s="46"/>
      <c r="H123" s="46"/>
      <c r="I123" s="46"/>
      <c r="J123" s="46"/>
      <c r="K123" s="46"/>
      <c r="L123" s="46"/>
      <c r="M123" s="46"/>
      <c r="N123" s="46"/>
      <c r="O123" s="46"/>
      <c r="P123" s="46"/>
      <c r="Q123" s="46"/>
      <c r="R123" s="46"/>
      <c r="S123" s="46"/>
      <c r="T123" s="8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row>
    <row r="124" spans="1:45" ht="17.100000000000001" customHeight="1" x14ac:dyDescent="0.3">
      <c r="A124" s="20"/>
      <c r="B124" s="79"/>
      <c r="C124" s="46"/>
      <c r="D124" s="46"/>
      <c r="E124" s="46"/>
      <c r="F124" s="46"/>
      <c r="G124" s="46"/>
      <c r="H124" s="46"/>
      <c r="I124" s="46"/>
      <c r="J124" s="46"/>
      <c r="K124" s="46"/>
      <c r="L124" s="46"/>
      <c r="M124" s="46"/>
      <c r="N124" s="46"/>
      <c r="O124" s="46"/>
      <c r="P124" s="46"/>
      <c r="Q124" s="46"/>
      <c r="R124" s="46"/>
      <c r="S124" s="46"/>
      <c r="T124" s="8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row>
    <row r="125" spans="1:45" ht="17.100000000000001" customHeight="1" x14ac:dyDescent="0.3">
      <c r="A125" s="20"/>
      <c r="B125" s="79"/>
      <c r="C125" s="46"/>
      <c r="D125" s="46"/>
      <c r="E125" s="46"/>
      <c r="F125" s="46"/>
      <c r="G125" s="46"/>
      <c r="H125" s="46"/>
      <c r="I125" s="46"/>
      <c r="J125" s="46"/>
      <c r="K125" s="46"/>
      <c r="L125" s="46"/>
      <c r="M125" s="46"/>
      <c r="N125" s="46"/>
      <c r="O125" s="46"/>
      <c r="P125" s="46"/>
      <c r="Q125" s="46"/>
      <c r="R125" s="46"/>
      <c r="S125" s="46"/>
      <c r="T125" s="8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row>
    <row r="126" spans="1:45" ht="17.100000000000001" customHeight="1" x14ac:dyDescent="0.3">
      <c r="A126" s="20"/>
      <c r="B126" s="79"/>
      <c r="C126" s="46"/>
      <c r="D126" s="46"/>
      <c r="E126" s="46"/>
      <c r="F126" s="46"/>
      <c r="G126" s="46"/>
      <c r="H126" s="46"/>
      <c r="I126" s="46"/>
      <c r="J126" s="46"/>
      <c r="K126" s="46"/>
      <c r="L126" s="46"/>
      <c r="M126" s="46"/>
      <c r="N126" s="46"/>
      <c r="O126" s="46"/>
      <c r="P126" s="46"/>
      <c r="Q126" s="46"/>
      <c r="R126" s="46"/>
      <c r="S126" s="46"/>
      <c r="T126" s="8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row>
    <row r="127" spans="1:45" ht="17.100000000000001" customHeight="1" x14ac:dyDescent="0.3">
      <c r="A127" s="20"/>
      <c r="B127" s="79"/>
      <c r="C127" s="46"/>
      <c r="D127" s="46"/>
      <c r="E127" s="46"/>
      <c r="F127" s="46"/>
      <c r="G127" s="46"/>
      <c r="H127" s="46"/>
      <c r="I127" s="46"/>
      <c r="J127" s="46"/>
      <c r="K127" s="46"/>
      <c r="L127" s="46"/>
      <c r="M127" s="46"/>
      <c r="N127" s="46"/>
      <c r="O127" s="46"/>
      <c r="P127" s="46"/>
      <c r="Q127" s="46"/>
      <c r="R127" s="46"/>
      <c r="S127" s="46"/>
      <c r="T127" s="8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row>
    <row r="128" spans="1:45" ht="17.100000000000001" customHeight="1" x14ac:dyDescent="0.3">
      <c r="A128" s="20"/>
      <c r="B128" s="79"/>
      <c r="C128" s="46"/>
      <c r="D128" s="46"/>
      <c r="E128" s="46"/>
      <c r="F128" s="46"/>
      <c r="G128" s="46"/>
      <c r="H128" s="46"/>
      <c r="I128" s="46"/>
      <c r="J128" s="46"/>
      <c r="K128" s="46"/>
      <c r="L128" s="46"/>
      <c r="M128" s="46"/>
      <c r="N128" s="46"/>
      <c r="O128" s="46"/>
      <c r="P128" s="46"/>
      <c r="Q128" s="46"/>
      <c r="R128" s="46"/>
      <c r="S128" s="46"/>
      <c r="T128" s="8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row>
    <row r="129" spans="1:45" ht="17.100000000000001" customHeight="1" x14ac:dyDescent="0.3">
      <c r="A129" s="20"/>
      <c r="B129" s="79"/>
      <c r="C129" s="46"/>
      <c r="D129" s="46"/>
      <c r="E129" s="46"/>
      <c r="F129" s="46"/>
      <c r="G129" s="46"/>
      <c r="H129" s="46"/>
      <c r="I129" s="46"/>
      <c r="J129" s="46"/>
      <c r="K129" s="46"/>
      <c r="L129" s="46"/>
      <c r="M129" s="46"/>
      <c r="N129" s="46"/>
      <c r="O129" s="46"/>
      <c r="P129" s="46"/>
      <c r="Q129" s="46"/>
      <c r="R129" s="46"/>
      <c r="S129" s="46"/>
      <c r="T129" s="8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row>
    <row r="130" spans="1:45" ht="17.100000000000001" customHeight="1" x14ac:dyDescent="0.3">
      <c r="A130" s="20"/>
      <c r="B130" s="79"/>
      <c r="C130" s="46"/>
      <c r="D130" s="46"/>
      <c r="E130" s="46"/>
      <c r="F130" s="46"/>
      <c r="G130" s="46"/>
      <c r="H130" s="46"/>
      <c r="I130" s="46"/>
      <c r="J130" s="46"/>
      <c r="K130" s="46"/>
      <c r="L130" s="46"/>
      <c r="M130" s="46"/>
      <c r="N130" s="46"/>
      <c r="O130" s="46"/>
      <c r="P130" s="46"/>
      <c r="Q130" s="46"/>
      <c r="R130" s="46"/>
      <c r="S130" s="46"/>
      <c r="T130" s="8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row>
    <row r="131" spans="1:45" ht="17.100000000000001" customHeight="1" x14ac:dyDescent="0.3">
      <c r="A131" s="20"/>
      <c r="B131" s="79"/>
      <c r="C131" s="46"/>
      <c r="D131" s="46"/>
      <c r="E131" s="46"/>
      <c r="F131" s="46"/>
      <c r="G131" s="46"/>
      <c r="H131" s="46"/>
      <c r="I131" s="46"/>
      <c r="J131" s="46"/>
      <c r="K131" s="46"/>
      <c r="L131" s="46"/>
      <c r="M131" s="46"/>
      <c r="N131" s="46"/>
      <c r="O131" s="46"/>
      <c r="P131" s="46"/>
      <c r="Q131" s="46"/>
      <c r="R131" s="46"/>
      <c r="S131" s="46"/>
      <c r="T131" s="8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row>
    <row r="132" spans="1:45" ht="17.100000000000001" customHeight="1" x14ac:dyDescent="0.3">
      <c r="A132" s="20"/>
      <c r="B132" s="79"/>
      <c r="C132" s="46"/>
      <c r="D132" s="46"/>
      <c r="E132" s="46"/>
      <c r="F132" s="46"/>
      <c r="G132" s="46"/>
      <c r="H132" s="46"/>
      <c r="I132" s="46"/>
      <c r="J132" s="46"/>
      <c r="K132" s="46"/>
      <c r="L132" s="46"/>
      <c r="M132" s="46"/>
      <c r="N132" s="46"/>
      <c r="O132" s="46"/>
      <c r="P132" s="46"/>
      <c r="Q132" s="46"/>
      <c r="R132" s="46"/>
      <c r="S132" s="46"/>
      <c r="T132" s="8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row>
    <row r="133" spans="1:45" ht="17.100000000000001" customHeight="1" x14ac:dyDescent="0.3">
      <c r="A133" s="20"/>
      <c r="B133" s="79"/>
      <c r="C133" s="46"/>
      <c r="D133" s="46"/>
      <c r="E133" s="46"/>
      <c r="F133" s="46"/>
      <c r="G133" s="46"/>
      <c r="H133" s="46"/>
      <c r="I133" s="46"/>
      <c r="J133" s="46"/>
      <c r="K133" s="46"/>
      <c r="L133" s="46"/>
      <c r="M133" s="46"/>
      <c r="N133" s="46"/>
      <c r="O133" s="46"/>
      <c r="P133" s="46"/>
      <c r="Q133" s="46"/>
      <c r="R133" s="46"/>
      <c r="S133" s="46"/>
      <c r="T133" s="8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row>
    <row r="134" spans="1:45" ht="17.100000000000001" customHeight="1" x14ac:dyDescent="0.3">
      <c r="A134" s="20"/>
      <c r="B134" s="79"/>
      <c r="C134" s="46"/>
      <c r="D134" s="46"/>
      <c r="E134" s="46"/>
      <c r="F134" s="46"/>
      <c r="G134" s="46"/>
      <c r="H134" s="46"/>
      <c r="I134" s="46"/>
      <c r="J134" s="46"/>
      <c r="K134" s="46"/>
      <c r="L134" s="46"/>
      <c r="M134" s="46"/>
      <c r="N134" s="46"/>
      <c r="O134" s="46"/>
      <c r="P134" s="46"/>
      <c r="Q134" s="46"/>
      <c r="R134" s="46"/>
      <c r="S134" s="46"/>
      <c r="T134" s="8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row>
    <row r="135" spans="1:45" ht="17.100000000000001" customHeight="1" x14ac:dyDescent="0.3">
      <c r="A135" s="20"/>
      <c r="B135" s="79"/>
      <c r="C135" s="46"/>
      <c r="D135" s="46"/>
      <c r="E135" s="46"/>
      <c r="F135" s="46"/>
      <c r="G135" s="46"/>
      <c r="H135" s="46"/>
      <c r="I135" s="46"/>
      <c r="J135" s="46"/>
      <c r="K135" s="46"/>
      <c r="L135" s="46"/>
      <c r="M135" s="46"/>
      <c r="N135" s="46"/>
      <c r="O135" s="46"/>
      <c r="P135" s="46"/>
      <c r="Q135" s="46"/>
      <c r="R135" s="46"/>
      <c r="S135" s="46"/>
      <c r="T135" s="8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row>
    <row r="136" spans="1:45" ht="17.100000000000001" customHeight="1" x14ac:dyDescent="0.3">
      <c r="A136" s="20"/>
      <c r="B136" s="79"/>
      <c r="C136" s="46"/>
      <c r="D136" s="46"/>
      <c r="E136" s="46"/>
      <c r="F136" s="46"/>
      <c r="G136" s="46"/>
      <c r="H136" s="46"/>
      <c r="I136" s="46"/>
      <c r="J136" s="46"/>
      <c r="K136" s="46"/>
      <c r="L136" s="46"/>
      <c r="M136" s="46"/>
      <c r="N136" s="46"/>
      <c r="O136" s="46"/>
      <c r="P136" s="46"/>
      <c r="Q136" s="46"/>
      <c r="R136" s="46"/>
      <c r="S136" s="46"/>
      <c r="T136" s="8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row>
    <row r="137" spans="1:45" ht="17.100000000000001" customHeight="1" x14ac:dyDescent="0.3">
      <c r="A137" s="20"/>
      <c r="B137" s="79"/>
      <c r="C137" s="46"/>
      <c r="D137" s="46"/>
      <c r="E137" s="46"/>
      <c r="F137" s="46"/>
      <c r="G137" s="46"/>
      <c r="H137" s="46"/>
      <c r="I137" s="46"/>
      <c r="J137" s="46"/>
      <c r="K137" s="46"/>
      <c r="L137" s="46"/>
      <c r="M137" s="46"/>
      <c r="N137" s="46"/>
      <c r="O137" s="46"/>
      <c r="P137" s="46"/>
      <c r="Q137" s="46"/>
      <c r="R137" s="46"/>
      <c r="S137" s="46"/>
      <c r="T137" s="8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row>
    <row r="138" spans="1:45" ht="17.100000000000001" customHeight="1" x14ac:dyDescent="0.3">
      <c r="A138" s="20"/>
      <c r="B138" s="79"/>
      <c r="C138" s="46"/>
      <c r="D138" s="46"/>
      <c r="E138" s="46"/>
      <c r="F138" s="46"/>
      <c r="G138" s="46"/>
      <c r="H138" s="46"/>
      <c r="I138" s="46"/>
      <c r="J138" s="46"/>
      <c r="K138" s="46"/>
      <c r="L138" s="46"/>
      <c r="M138" s="46"/>
      <c r="N138" s="46"/>
      <c r="O138" s="46"/>
      <c r="P138" s="46"/>
      <c r="Q138" s="46"/>
      <c r="R138" s="46"/>
      <c r="S138" s="46"/>
      <c r="T138" s="8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row>
    <row r="139" spans="1:45" ht="17.100000000000001" customHeight="1" x14ac:dyDescent="0.3">
      <c r="A139" s="20"/>
      <c r="B139" s="79"/>
      <c r="C139" s="46"/>
      <c r="D139" s="46"/>
      <c r="E139" s="46"/>
      <c r="F139" s="46"/>
      <c r="G139" s="46"/>
      <c r="H139" s="46"/>
      <c r="I139" s="46"/>
      <c r="J139" s="46"/>
      <c r="K139" s="46"/>
      <c r="L139" s="46"/>
      <c r="M139" s="46"/>
      <c r="N139" s="46"/>
      <c r="O139" s="46"/>
      <c r="P139" s="46"/>
      <c r="Q139" s="46"/>
      <c r="R139" s="46"/>
      <c r="S139" s="46"/>
      <c r="T139" s="8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row>
    <row r="140" spans="1:45" ht="17.100000000000001" customHeight="1" x14ac:dyDescent="0.3">
      <c r="A140" s="20"/>
      <c r="B140" s="79"/>
      <c r="C140" s="46"/>
      <c r="D140" s="46"/>
      <c r="E140" s="46"/>
      <c r="F140" s="46"/>
      <c r="G140" s="46"/>
      <c r="H140" s="46"/>
      <c r="I140" s="46"/>
      <c r="J140" s="46"/>
      <c r="K140" s="46"/>
      <c r="L140" s="46"/>
      <c r="M140" s="46"/>
      <c r="N140" s="46"/>
      <c r="O140" s="46"/>
      <c r="P140" s="46"/>
      <c r="Q140" s="46"/>
      <c r="R140" s="46"/>
      <c r="S140" s="46"/>
      <c r="T140" s="8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row>
    <row r="141" spans="1:45" ht="17.100000000000001" customHeight="1" x14ac:dyDescent="0.3">
      <c r="A141" s="20"/>
      <c r="B141" s="79"/>
      <c r="C141" s="46"/>
      <c r="D141" s="46"/>
      <c r="E141" s="46"/>
      <c r="F141" s="46"/>
      <c r="G141" s="46"/>
      <c r="H141" s="46"/>
      <c r="I141" s="46"/>
      <c r="J141" s="46"/>
      <c r="K141" s="46"/>
      <c r="L141" s="46"/>
      <c r="M141" s="46"/>
      <c r="N141" s="46"/>
      <c r="O141" s="46"/>
      <c r="P141" s="46"/>
      <c r="Q141" s="46"/>
      <c r="R141" s="46"/>
      <c r="S141" s="46"/>
      <c r="T141" s="8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row>
    <row r="142" spans="1:45" ht="17.100000000000001" customHeight="1" x14ac:dyDescent="0.3">
      <c r="A142" s="20"/>
      <c r="B142" s="79"/>
      <c r="C142" s="46"/>
      <c r="D142" s="46"/>
      <c r="E142" s="46"/>
      <c r="F142" s="46"/>
      <c r="G142" s="46"/>
      <c r="H142" s="46"/>
      <c r="I142" s="46"/>
      <c r="J142" s="46"/>
      <c r="K142" s="46"/>
      <c r="L142" s="46"/>
      <c r="M142" s="46"/>
      <c r="N142" s="46"/>
      <c r="O142" s="46"/>
      <c r="P142" s="46"/>
      <c r="Q142" s="46"/>
      <c r="R142" s="46"/>
      <c r="S142" s="46"/>
      <c r="T142" s="8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row>
    <row r="143" spans="1:45" ht="17.100000000000001" customHeight="1" x14ac:dyDescent="0.3">
      <c r="A143" s="20"/>
      <c r="B143" s="79"/>
      <c r="C143" s="46"/>
      <c r="D143" s="46"/>
      <c r="E143" s="46"/>
      <c r="F143" s="46"/>
      <c r="G143" s="46"/>
      <c r="H143" s="46"/>
      <c r="I143" s="46"/>
      <c r="J143" s="46"/>
      <c r="K143" s="46"/>
      <c r="L143" s="46"/>
      <c r="M143" s="46"/>
      <c r="N143" s="46"/>
      <c r="O143" s="46"/>
      <c r="P143" s="46"/>
      <c r="Q143" s="46"/>
      <c r="R143" s="46"/>
      <c r="S143" s="46"/>
      <c r="T143" s="8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row>
    <row r="144" spans="1:45" ht="17.100000000000001" customHeight="1" x14ac:dyDescent="0.3">
      <c r="A144" s="20"/>
      <c r="B144" s="79"/>
      <c r="C144" s="46"/>
      <c r="D144" s="46"/>
      <c r="E144" s="46"/>
      <c r="F144" s="46"/>
      <c r="G144" s="46"/>
      <c r="H144" s="46"/>
      <c r="I144" s="46"/>
      <c r="J144" s="46"/>
      <c r="K144" s="46"/>
      <c r="L144" s="46"/>
      <c r="M144" s="46"/>
      <c r="N144" s="46"/>
      <c r="O144" s="46"/>
      <c r="P144" s="46"/>
      <c r="Q144" s="46"/>
      <c r="R144" s="46"/>
      <c r="S144" s="46"/>
      <c r="T144" s="8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row>
    <row r="145" spans="1:45" ht="17.100000000000001" customHeight="1" x14ac:dyDescent="0.3">
      <c r="A145" s="20"/>
      <c r="B145" s="79"/>
      <c r="C145" s="46"/>
      <c r="D145" s="46"/>
      <c r="E145" s="46"/>
      <c r="F145" s="46"/>
      <c r="G145" s="46"/>
      <c r="H145" s="46"/>
      <c r="I145" s="46"/>
      <c r="J145" s="46"/>
      <c r="K145" s="46"/>
      <c r="L145" s="46"/>
      <c r="M145" s="46"/>
      <c r="N145" s="46"/>
      <c r="O145" s="46"/>
      <c r="P145" s="46"/>
      <c r="Q145" s="46"/>
      <c r="R145" s="46"/>
      <c r="S145" s="46"/>
      <c r="T145" s="8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row>
    <row r="146" spans="1:45" ht="17.100000000000001" customHeight="1" x14ac:dyDescent="0.3">
      <c r="A146" s="20"/>
      <c r="B146" s="79"/>
      <c r="C146" s="46"/>
      <c r="D146" s="46"/>
      <c r="E146" s="46"/>
      <c r="F146" s="46"/>
      <c r="G146" s="46"/>
      <c r="H146" s="46"/>
      <c r="I146" s="46"/>
      <c r="J146" s="46"/>
      <c r="K146" s="46"/>
      <c r="L146" s="46"/>
      <c r="M146" s="46"/>
      <c r="N146" s="46"/>
      <c r="O146" s="46"/>
      <c r="P146" s="46"/>
      <c r="Q146" s="46"/>
      <c r="R146" s="46"/>
      <c r="S146" s="46"/>
      <c r="T146" s="8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row>
    <row r="147" spans="1:45" ht="17.100000000000001" customHeight="1" x14ac:dyDescent="0.3">
      <c r="A147" s="20"/>
      <c r="B147" s="79"/>
      <c r="C147" s="46"/>
      <c r="D147" s="46"/>
      <c r="E147" s="46"/>
      <c r="F147" s="46"/>
      <c r="G147" s="46"/>
      <c r="H147" s="46"/>
      <c r="I147" s="46"/>
      <c r="J147" s="46"/>
      <c r="K147" s="46"/>
      <c r="L147" s="46"/>
      <c r="M147" s="46"/>
      <c r="N147" s="46"/>
      <c r="O147" s="46"/>
      <c r="P147" s="46"/>
      <c r="Q147" s="46"/>
      <c r="R147" s="46"/>
      <c r="S147" s="46"/>
      <c r="T147" s="8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row>
    <row r="148" spans="1:45" ht="17.100000000000001" customHeight="1" x14ac:dyDescent="0.3">
      <c r="A148" s="20"/>
      <c r="B148" s="79"/>
      <c r="C148" s="46"/>
      <c r="D148" s="46"/>
      <c r="E148" s="46"/>
      <c r="F148" s="46"/>
      <c r="G148" s="46"/>
      <c r="H148" s="46"/>
      <c r="I148" s="46"/>
      <c r="J148" s="46"/>
      <c r="K148" s="46"/>
      <c r="L148" s="46"/>
      <c r="M148" s="46"/>
      <c r="N148" s="46"/>
      <c r="O148" s="46"/>
      <c r="P148" s="46"/>
      <c r="Q148" s="46"/>
      <c r="R148" s="46"/>
      <c r="S148" s="46"/>
      <c r="T148" s="8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row>
    <row r="149" spans="1:45" ht="17.100000000000001" customHeight="1" x14ac:dyDescent="0.3">
      <c r="A149" s="20"/>
      <c r="B149" s="79"/>
      <c r="C149" s="46"/>
      <c r="D149" s="46"/>
      <c r="E149" s="46"/>
      <c r="F149" s="46"/>
      <c r="G149" s="46"/>
      <c r="H149" s="46"/>
      <c r="I149" s="46"/>
      <c r="J149" s="46"/>
      <c r="K149" s="46"/>
      <c r="L149" s="46"/>
      <c r="M149" s="46"/>
      <c r="N149" s="46"/>
      <c r="O149" s="46"/>
      <c r="P149" s="46"/>
      <c r="Q149" s="46"/>
      <c r="R149" s="46"/>
      <c r="S149" s="46"/>
      <c r="T149" s="8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row>
    <row r="150" spans="1:45" ht="17.100000000000001" customHeight="1" thickBot="1" x14ac:dyDescent="0.35">
      <c r="A150" s="20"/>
      <c r="B150" s="81"/>
      <c r="C150" s="82"/>
      <c r="D150" s="82"/>
      <c r="E150" s="82"/>
      <c r="F150" s="82"/>
      <c r="G150" s="82"/>
      <c r="H150" s="82"/>
      <c r="I150" s="82"/>
      <c r="J150" s="82"/>
      <c r="K150" s="82"/>
      <c r="L150" s="82"/>
      <c r="M150" s="82"/>
      <c r="N150" s="82"/>
      <c r="O150" s="82"/>
      <c r="P150" s="82"/>
      <c r="Q150" s="82"/>
      <c r="R150" s="82"/>
      <c r="S150" s="82"/>
      <c r="T150" s="83"/>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row>
    <row r="151" spans="1:45" ht="50.1" customHeight="1" x14ac:dyDescent="0.3">
      <c r="A151" s="20"/>
      <c r="B151" s="312" t="s">
        <v>744</v>
      </c>
      <c r="C151" s="77"/>
      <c r="D151" s="77"/>
      <c r="E151" s="77"/>
      <c r="F151" s="77"/>
      <c r="G151" s="77"/>
      <c r="H151" s="77"/>
      <c r="I151" s="77"/>
      <c r="J151" s="77"/>
      <c r="K151" s="77"/>
      <c r="L151" s="77"/>
      <c r="M151" s="77"/>
      <c r="N151" s="77"/>
      <c r="O151" s="77"/>
      <c r="P151" s="77"/>
      <c r="Q151" s="77"/>
      <c r="R151" s="77"/>
      <c r="S151" s="77"/>
      <c r="T151" s="78"/>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row>
    <row r="152" spans="1:45" ht="17.100000000000001" customHeight="1" x14ac:dyDescent="0.3">
      <c r="A152" s="20"/>
      <c r="B152" s="79"/>
      <c r="C152" s="46"/>
      <c r="D152" s="46"/>
      <c r="E152" s="46"/>
      <c r="F152" s="46"/>
      <c r="G152" s="46"/>
      <c r="H152" s="46"/>
      <c r="I152" s="46"/>
      <c r="J152" s="46"/>
      <c r="K152" s="46"/>
      <c r="L152" s="46"/>
      <c r="M152" s="46"/>
      <c r="N152" s="46"/>
      <c r="O152" s="46"/>
      <c r="P152" s="46"/>
      <c r="Q152" s="46"/>
      <c r="R152" s="46"/>
      <c r="S152" s="46"/>
      <c r="T152" s="8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row>
    <row r="153" spans="1:45" ht="17.100000000000001" customHeight="1" x14ac:dyDescent="0.3">
      <c r="A153" s="20"/>
      <c r="B153" s="79"/>
      <c r="C153" s="46"/>
      <c r="D153" s="46"/>
      <c r="E153" s="46"/>
      <c r="F153" s="46"/>
      <c r="G153" s="46"/>
      <c r="H153" s="46"/>
      <c r="I153" s="46"/>
      <c r="J153" s="46"/>
      <c r="K153" s="46"/>
      <c r="L153" s="46"/>
      <c r="M153" s="46"/>
      <c r="N153" s="46"/>
      <c r="O153" s="46"/>
      <c r="P153" s="46"/>
      <c r="Q153" s="46"/>
      <c r="R153" s="46"/>
      <c r="S153" s="46"/>
      <c r="T153" s="8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row>
    <row r="154" spans="1:45" ht="17.100000000000001" customHeight="1" x14ac:dyDescent="0.3">
      <c r="A154" s="20"/>
      <c r="B154" s="79"/>
      <c r="C154" s="46"/>
      <c r="D154" s="46"/>
      <c r="E154" s="46"/>
      <c r="F154" s="46"/>
      <c r="G154" s="46"/>
      <c r="H154" s="46"/>
      <c r="I154" s="46"/>
      <c r="J154" s="46"/>
      <c r="K154" s="46"/>
      <c r="L154" s="46"/>
      <c r="M154" s="46"/>
      <c r="N154" s="46"/>
      <c r="O154" s="46"/>
      <c r="P154" s="46"/>
      <c r="Q154" s="46"/>
      <c r="R154" s="46"/>
      <c r="S154" s="46"/>
      <c r="T154" s="8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row>
    <row r="155" spans="1:45" ht="17.100000000000001" customHeight="1" x14ac:dyDescent="0.3">
      <c r="A155" s="20"/>
      <c r="B155" s="79"/>
      <c r="C155" s="46"/>
      <c r="D155" s="46"/>
      <c r="E155" s="46"/>
      <c r="F155" s="46"/>
      <c r="G155" s="46"/>
      <c r="H155" s="46"/>
      <c r="I155" s="46"/>
      <c r="J155" s="46"/>
      <c r="K155" s="46"/>
      <c r="L155" s="46"/>
      <c r="M155" s="46"/>
      <c r="N155" s="46"/>
      <c r="O155" s="46"/>
      <c r="P155" s="46"/>
      <c r="Q155" s="46"/>
      <c r="R155" s="46"/>
      <c r="S155" s="46"/>
      <c r="T155" s="8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row>
    <row r="156" spans="1:45" ht="17.100000000000001" customHeight="1" x14ac:dyDescent="0.3">
      <c r="A156" s="20"/>
      <c r="B156" s="79"/>
      <c r="C156" s="46"/>
      <c r="D156" s="46"/>
      <c r="E156" s="46"/>
      <c r="F156" s="46"/>
      <c r="G156" s="46"/>
      <c r="H156" s="46"/>
      <c r="I156" s="46"/>
      <c r="J156" s="46"/>
      <c r="K156" s="46"/>
      <c r="L156" s="46"/>
      <c r="M156" s="46"/>
      <c r="N156" s="46"/>
      <c r="O156" s="46"/>
      <c r="P156" s="46"/>
      <c r="Q156" s="46"/>
      <c r="R156" s="46"/>
      <c r="S156" s="46"/>
      <c r="T156" s="8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row>
    <row r="157" spans="1:45" ht="17.100000000000001" customHeight="1" x14ac:dyDescent="0.3">
      <c r="A157" s="20"/>
      <c r="B157" s="79"/>
      <c r="C157" s="46"/>
      <c r="D157" s="46"/>
      <c r="E157" s="46"/>
      <c r="F157" s="46"/>
      <c r="G157" s="46"/>
      <c r="H157" s="46"/>
      <c r="I157" s="46"/>
      <c r="J157" s="46"/>
      <c r="K157" s="46"/>
      <c r="L157" s="46"/>
      <c r="M157" s="46"/>
      <c r="N157" s="46"/>
      <c r="O157" s="46"/>
      <c r="P157" s="46"/>
      <c r="Q157" s="46"/>
      <c r="R157" s="46"/>
      <c r="S157" s="46"/>
      <c r="T157" s="8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row>
    <row r="158" spans="1:45" ht="17.100000000000001" customHeight="1" x14ac:dyDescent="0.3">
      <c r="A158" s="20"/>
      <c r="B158" s="79"/>
      <c r="C158" s="46"/>
      <c r="D158" s="46"/>
      <c r="E158" s="46"/>
      <c r="F158" s="46"/>
      <c r="G158" s="46"/>
      <c r="H158" s="46"/>
      <c r="I158" s="46"/>
      <c r="J158" s="46"/>
      <c r="K158" s="46"/>
      <c r="L158" s="46"/>
      <c r="M158" s="46"/>
      <c r="N158" s="46"/>
      <c r="O158" s="46"/>
      <c r="P158" s="46"/>
      <c r="Q158" s="46"/>
      <c r="R158" s="46"/>
      <c r="S158" s="46"/>
      <c r="T158" s="8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row r="159" spans="1:45" ht="17.100000000000001" customHeight="1" x14ac:dyDescent="0.3">
      <c r="A159" s="20"/>
      <c r="B159" s="79"/>
      <c r="C159" s="46"/>
      <c r="D159" s="46"/>
      <c r="E159" s="46"/>
      <c r="F159" s="46"/>
      <c r="G159" s="46"/>
      <c r="H159" s="46"/>
      <c r="I159" s="46"/>
      <c r="J159" s="46"/>
      <c r="K159" s="46"/>
      <c r="L159" s="46"/>
      <c r="M159" s="46"/>
      <c r="N159" s="46"/>
      <c r="O159" s="46"/>
      <c r="P159" s="46"/>
      <c r="Q159" s="46"/>
      <c r="R159" s="46"/>
      <c r="S159" s="46"/>
      <c r="T159" s="8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row>
    <row r="160" spans="1:45" ht="17.100000000000001" customHeight="1" x14ac:dyDescent="0.3">
      <c r="A160" s="20"/>
      <c r="B160" s="79"/>
      <c r="C160" s="46"/>
      <c r="D160" s="46"/>
      <c r="E160" s="46"/>
      <c r="F160" s="46"/>
      <c r="G160" s="46"/>
      <c r="H160" s="46"/>
      <c r="I160" s="46"/>
      <c r="J160" s="46"/>
      <c r="K160" s="46"/>
      <c r="L160" s="46"/>
      <c r="M160" s="46"/>
      <c r="N160" s="46"/>
      <c r="O160" s="46"/>
      <c r="P160" s="46"/>
      <c r="Q160" s="46"/>
      <c r="R160" s="46"/>
      <c r="S160" s="46"/>
      <c r="T160" s="8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row>
    <row r="161" spans="1:45" ht="17.100000000000001" customHeight="1" x14ac:dyDescent="0.3">
      <c r="A161" s="20"/>
      <c r="B161" s="79"/>
      <c r="C161" s="46"/>
      <c r="D161" s="46"/>
      <c r="E161" s="46"/>
      <c r="F161" s="46"/>
      <c r="G161" s="46"/>
      <c r="H161" s="46"/>
      <c r="I161" s="46"/>
      <c r="J161" s="46"/>
      <c r="K161" s="46"/>
      <c r="L161" s="46"/>
      <c r="M161" s="46"/>
      <c r="N161" s="46"/>
      <c r="O161" s="46"/>
      <c r="P161" s="46"/>
      <c r="Q161" s="46"/>
      <c r="R161" s="46"/>
      <c r="S161" s="46"/>
      <c r="T161" s="8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row>
    <row r="162" spans="1:45" ht="17.100000000000001" customHeight="1" x14ac:dyDescent="0.3">
      <c r="A162" s="20"/>
      <c r="B162" s="79"/>
      <c r="C162" s="46"/>
      <c r="D162" s="46"/>
      <c r="E162" s="46"/>
      <c r="F162" s="46"/>
      <c r="G162" s="46"/>
      <c r="H162" s="46"/>
      <c r="I162" s="46"/>
      <c r="J162" s="46"/>
      <c r="K162" s="46"/>
      <c r="L162" s="46"/>
      <c r="M162" s="46"/>
      <c r="N162" s="46"/>
      <c r="O162" s="46"/>
      <c r="P162" s="46"/>
      <c r="Q162" s="46"/>
      <c r="R162" s="46"/>
      <c r="S162" s="46"/>
      <c r="T162" s="8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row>
    <row r="163" spans="1:45" ht="17.100000000000001" customHeight="1" x14ac:dyDescent="0.3">
      <c r="A163" s="20"/>
      <c r="B163" s="79"/>
      <c r="C163" s="46"/>
      <c r="D163" s="46"/>
      <c r="E163" s="46"/>
      <c r="F163" s="46"/>
      <c r="G163" s="46"/>
      <c r="H163" s="46"/>
      <c r="I163" s="46"/>
      <c r="J163" s="46"/>
      <c r="K163" s="46"/>
      <c r="L163" s="46"/>
      <c r="M163" s="46"/>
      <c r="N163" s="46"/>
      <c r="O163" s="46"/>
      <c r="P163" s="46"/>
      <c r="Q163" s="46"/>
      <c r="R163" s="46"/>
      <c r="S163" s="46"/>
      <c r="T163" s="8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row>
    <row r="164" spans="1:45" ht="17.100000000000001" customHeight="1" x14ac:dyDescent="0.3">
      <c r="A164" s="20"/>
      <c r="B164" s="79"/>
      <c r="C164" s="46"/>
      <c r="D164" s="46"/>
      <c r="E164" s="46"/>
      <c r="F164" s="46"/>
      <c r="G164" s="46"/>
      <c r="H164" s="46"/>
      <c r="I164" s="46"/>
      <c r="J164" s="46"/>
      <c r="K164" s="46"/>
      <c r="L164" s="46"/>
      <c r="M164" s="46"/>
      <c r="N164" s="46"/>
      <c r="O164" s="46"/>
      <c r="P164" s="46"/>
      <c r="Q164" s="46"/>
      <c r="R164" s="46"/>
      <c r="S164" s="46"/>
      <c r="T164" s="8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row>
    <row r="165" spans="1:45" ht="17.100000000000001" customHeight="1" x14ac:dyDescent="0.3">
      <c r="A165" s="20"/>
      <c r="B165" s="79"/>
      <c r="C165" s="46"/>
      <c r="D165" s="46"/>
      <c r="E165" s="46"/>
      <c r="F165" s="46"/>
      <c r="G165" s="46"/>
      <c r="H165" s="46"/>
      <c r="I165" s="46"/>
      <c r="J165" s="46"/>
      <c r="K165" s="46"/>
      <c r="L165" s="46"/>
      <c r="M165" s="46"/>
      <c r="N165" s="46"/>
      <c r="O165" s="46"/>
      <c r="P165" s="46"/>
      <c r="Q165" s="46"/>
      <c r="R165" s="46"/>
      <c r="S165" s="46"/>
      <c r="T165" s="8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row>
    <row r="166" spans="1:45" ht="17.100000000000001" customHeight="1" x14ac:dyDescent="0.3">
      <c r="A166" s="20"/>
      <c r="B166" s="79"/>
      <c r="C166" s="46"/>
      <c r="D166" s="46"/>
      <c r="E166" s="46"/>
      <c r="F166" s="46"/>
      <c r="G166" s="46"/>
      <c r="H166" s="46"/>
      <c r="I166" s="46"/>
      <c r="J166" s="46"/>
      <c r="K166" s="46"/>
      <c r="L166" s="46"/>
      <c r="M166" s="46"/>
      <c r="N166" s="46"/>
      <c r="O166" s="46"/>
      <c r="P166" s="46"/>
      <c r="Q166" s="46"/>
      <c r="R166" s="46"/>
      <c r="S166" s="46"/>
      <c r="T166" s="8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row>
    <row r="167" spans="1:45" ht="17.100000000000001" customHeight="1" x14ac:dyDescent="0.3">
      <c r="A167" s="20"/>
      <c r="B167" s="79"/>
      <c r="C167" s="46"/>
      <c r="D167" s="46"/>
      <c r="E167" s="46"/>
      <c r="F167" s="46"/>
      <c r="G167" s="46"/>
      <c r="H167" s="46"/>
      <c r="I167" s="46"/>
      <c r="J167" s="46"/>
      <c r="K167" s="46"/>
      <c r="L167" s="46"/>
      <c r="M167" s="46"/>
      <c r="N167" s="46"/>
      <c r="O167" s="46"/>
      <c r="P167" s="46"/>
      <c r="Q167" s="46"/>
      <c r="R167" s="46"/>
      <c r="S167" s="46"/>
      <c r="T167" s="8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row>
    <row r="168" spans="1:45" ht="17.100000000000001" customHeight="1" x14ac:dyDescent="0.3">
      <c r="A168" s="20"/>
      <c r="B168" s="79"/>
      <c r="C168" s="46"/>
      <c r="D168" s="46"/>
      <c r="E168" s="46"/>
      <c r="F168" s="46"/>
      <c r="G168" s="46"/>
      <c r="H168" s="46"/>
      <c r="I168" s="46"/>
      <c r="J168" s="46"/>
      <c r="K168" s="46"/>
      <c r="L168" s="46"/>
      <c r="M168" s="46"/>
      <c r="N168" s="46"/>
      <c r="O168" s="46"/>
      <c r="P168" s="46"/>
      <c r="Q168" s="46"/>
      <c r="R168" s="46"/>
      <c r="S168" s="46"/>
      <c r="T168" s="8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row>
    <row r="169" spans="1:45" ht="17.100000000000001" customHeight="1" x14ac:dyDescent="0.3">
      <c r="A169" s="20"/>
      <c r="B169" s="79"/>
      <c r="C169" s="46"/>
      <c r="D169" s="46"/>
      <c r="E169" s="46"/>
      <c r="F169" s="46"/>
      <c r="G169" s="46"/>
      <c r="H169" s="46"/>
      <c r="I169" s="46"/>
      <c r="J169" s="46"/>
      <c r="K169" s="46"/>
      <c r="L169" s="46"/>
      <c r="M169" s="46"/>
      <c r="N169" s="46"/>
      <c r="O169" s="46"/>
      <c r="P169" s="46"/>
      <c r="Q169" s="46"/>
      <c r="R169" s="46"/>
      <c r="S169" s="46"/>
      <c r="T169" s="8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row>
    <row r="170" spans="1:45" ht="17.100000000000001" customHeight="1" x14ac:dyDescent="0.3">
      <c r="A170" s="20"/>
      <c r="B170" s="79"/>
      <c r="C170" s="46"/>
      <c r="D170" s="46"/>
      <c r="E170" s="46"/>
      <c r="F170" s="46"/>
      <c r="G170" s="46"/>
      <c r="H170" s="46"/>
      <c r="I170" s="46"/>
      <c r="J170" s="46"/>
      <c r="K170" s="46"/>
      <c r="L170" s="46"/>
      <c r="M170" s="46"/>
      <c r="N170" s="46"/>
      <c r="O170" s="46"/>
      <c r="P170" s="46"/>
      <c r="Q170" s="46"/>
      <c r="R170" s="46"/>
      <c r="S170" s="46"/>
      <c r="T170" s="8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row>
    <row r="171" spans="1:45" ht="17.100000000000001" customHeight="1" x14ac:dyDescent="0.3">
      <c r="A171" s="20"/>
      <c r="B171" s="79"/>
      <c r="C171" s="46"/>
      <c r="D171" s="46"/>
      <c r="E171" s="46"/>
      <c r="F171" s="46"/>
      <c r="G171" s="46"/>
      <c r="H171" s="46"/>
      <c r="I171" s="46"/>
      <c r="J171" s="46"/>
      <c r="K171" s="46"/>
      <c r="L171" s="46"/>
      <c r="M171" s="46"/>
      <c r="N171" s="46"/>
      <c r="O171" s="46"/>
      <c r="P171" s="46"/>
      <c r="Q171" s="46"/>
      <c r="R171" s="46"/>
      <c r="S171" s="46"/>
      <c r="T171" s="8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row>
    <row r="172" spans="1:45" ht="17.100000000000001" customHeight="1" x14ac:dyDescent="0.3">
      <c r="A172" s="20"/>
      <c r="B172" s="79"/>
      <c r="C172" s="46"/>
      <c r="D172" s="46"/>
      <c r="E172" s="46"/>
      <c r="F172" s="46"/>
      <c r="G172" s="46"/>
      <c r="H172" s="46"/>
      <c r="I172" s="46"/>
      <c r="J172" s="46"/>
      <c r="K172" s="46"/>
      <c r="L172" s="46"/>
      <c r="M172" s="46"/>
      <c r="N172" s="46"/>
      <c r="O172" s="46"/>
      <c r="P172" s="46"/>
      <c r="Q172" s="46"/>
      <c r="R172" s="46"/>
      <c r="S172" s="46"/>
      <c r="T172" s="8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row>
    <row r="173" spans="1:45" ht="17.100000000000001" customHeight="1" x14ac:dyDescent="0.3">
      <c r="A173" s="20"/>
      <c r="B173" s="79"/>
      <c r="C173" s="46"/>
      <c r="D173" s="46"/>
      <c r="E173" s="46"/>
      <c r="F173" s="46"/>
      <c r="G173" s="46"/>
      <c r="H173" s="46"/>
      <c r="I173" s="46"/>
      <c r="J173" s="46"/>
      <c r="K173" s="46"/>
      <c r="L173" s="46"/>
      <c r="M173" s="46"/>
      <c r="N173" s="46"/>
      <c r="O173" s="46"/>
      <c r="P173" s="46"/>
      <c r="Q173" s="46"/>
      <c r="R173" s="46"/>
      <c r="S173" s="46"/>
      <c r="T173" s="8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row>
    <row r="174" spans="1:45" ht="17.100000000000001" customHeight="1" x14ac:dyDescent="0.3">
      <c r="A174" s="20"/>
      <c r="B174" s="79"/>
      <c r="C174" s="46"/>
      <c r="D174" s="46"/>
      <c r="E174" s="46"/>
      <c r="F174" s="46"/>
      <c r="G174" s="46"/>
      <c r="H174" s="46"/>
      <c r="I174" s="46"/>
      <c r="J174" s="46"/>
      <c r="K174" s="46"/>
      <c r="L174" s="46"/>
      <c r="M174" s="46"/>
      <c r="N174" s="46"/>
      <c r="O174" s="46"/>
      <c r="P174" s="46"/>
      <c r="Q174" s="46"/>
      <c r="R174" s="310"/>
      <c r="S174" s="46"/>
      <c r="T174" s="8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row>
    <row r="175" spans="1:45" ht="17.100000000000001" customHeight="1" x14ac:dyDescent="0.3">
      <c r="A175" s="20"/>
      <c r="B175" s="79"/>
      <c r="C175" s="46"/>
      <c r="D175" s="46"/>
      <c r="E175" s="46"/>
      <c r="F175" s="46"/>
      <c r="G175" s="46"/>
      <c r="H175" s="46"/>
      <c r="I175" s="46"/>
      <c r="J175" s="46"/>
      <c r="K175" s="46"/>
      <c r="L175" s="46"/>
      <c r="M175" s="46"/>
      <c r="N175" s="46"/>
      <c r="O175" s="46"/>
      <c r="P175" s="46"/>
      <c r="Q175" s="46"/>
      <c r="R175" s="46"/>
      <c r="S175" s="46"/>
      <c r="T175" s="8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row>
    <row r="176" spans="1:45" ht="17.100000000000001" customHeight="1" x14ac:dyDescent="0.3">
      <c r="A176" s="20"/>
      <c r="B176" s="79"/>
      <c r="C176" s="46"/>
      <c r="D176" s="46"/>
      <c r="E176" s="46"/>
      <c r="F176" s="46"/>
      <c r="G176" s="46"/>
      <c r="H176" s="46"/>
      <c r="I176" s="46"/>
      <c r="J176" s="46"/>
      <c r="K176" s="46"/>
      <c r="L176" s="46"/>
      <c r="M176" s="46"/>
      <c r="N176" s="46"/>
      <c r="O176" s="46"/>
      <c r="P176" s="46"/>
      <c r="Q176" s="46"/>
      <c r="R176" s="46"/>
      <c r="S176" s="46"/>
      <c r="T176" s="8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row>
    <row r="177" spans="1:45" ht="17.100000000000001" customHeight="1" x14ac:dyDescent="0.3">
      <c r="A177" s="20"/>
      <c r="B177" s="79"/>
      <c r="C177" s="46"/>
      <c r="D177" s="46"/>
      <c r="E177" s="46"/>
      <c r="F177" s="46"/>
      <c r="G177" s="46"/>
      <c r="H177" s="46"/>
      <c r="I177" s="46"/>
      <c r="J177" s="46"/>
      <c r="K177" s="46"/>
      <c r="L177" s="46"/>
      <c r="M177" s="46"/>
      <c r="N177" s="46"/>
      <c r="O177" s="46"/>
      <c r="P177" s="46"/>
      <c r="Q177" s="46"/>
      <c r="R177" s="46"/>
      <c r="S177" s="46"/>
      <c r="T177" s="8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row>
    <row r="178" spans="1:45" ht="17.100000000000001" customHeight="1" x14ac:dyDescent="0.3">
      <c r="A178" s="20"/>
      <c r="B178" s="79"/>
      <c r="C178" s="46"/>
      <c r="D178" s="46"/>
      <c r="E178" s="46"/>
      <c r="F178" s="46"/>
      <c r="G178" s="46"/>
      <c r="H178" s="46"/>
      <c r="I178" s="46"/>
      <c r="J178" s="46"/>
      <c r="K178" s="46"/>
      <c r="L178" s="46"/>
      <c r="M178" s="46"/>
      <c r="N178" s="46"/>
      <c r="O178" s="46"/>
      <c r="P178" s="46"/>
      <c r="Q178" s="46"/>
      <c r="R178" s="46"/>
      <c r="S178" s="46"/>
      <c r="T178" s="8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row>
    <row r="179" spans="1:45" ht="17.100000000000001" customHeight="1" x14ac:dyDescent="0.3">
      <c r="A179" s="20"/>
      <c r="B179" s="79"/>
      <c r="C179" s="46"/>
      <c r="D179" s="46"/>
      <c r="E179" s="46"/>
      <c r="F179" s="46"/>
      <c r="G179" s="46"/>
      <c r="H179" s="46"/>
      <c r="I179" s="46"/>
      <c r="J179" s="46"/>
      <c r="K179" s="46"/>
      <c r="L179" s="46"/>
      <c r="M179" s="46"/>
      <c r="N179" s="46"/>
      <c r="O179" s="46"/>
      <c r="P179" s="46"/>
      <c r="Q179" s="46"/>
      <c r="R179" s="46"/>
      <c r="S179" s="46"/>
      <c r="T179" s="8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row>
    <row r="180" spans="1:45" ht="17.100000000000001" customHeight="1" x14ac:dyDescent="0.3">
      <c r="A180" s="20"/>
      <c r="B180" s="79"/>
      <c r="C180" s="46"/>
      <c r="D180" s="46"/>
      <c r="E180" s="46"/>
      <c r="F180" s="46"/>
      <c r="G180" s="46"/>
      <c r="H180" s="46"/>
      <c r="I180" s="46"/>
      <c r="J180" s="46"/>
      <c r="K180" s="46"/>
      <c r="L180" s="46"/>
      <c r="M180" s="46"/>
      <c r="N180" s="46"/>
      <c r="O180" s="46"/>
      <c r="P180" s="46"/>
      <c r="Q180" s="46"/>
      <c r="R180" s="46"/>
      <c r="S180" s="46"/>
      <c r="T180" s="8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row>
    <row r="181" spans="1:45" ht="17.100000000000001" customHeight="1" x14ac:dyDescent="0.3">
      <c r="A181" s="20"/>
      <c r="B181" s="79"/>
      <c r="C181" s="46"/>
      <c r="D181" s="46"/>
      <c r="E181" s="46"/>
      <c r="F181" s="46"/>
      <c r="G181" s="46"/>
      <c r="H181" s="46"/>
      <c r="I181" s="46"/>
      <c r="J181" s="46"/>
      <c r="K181" s="46"/>
      <c r="L181" s="46"/>
      <c r="M181" s="46"/>
      <c r="N181" s="46"/>
      <c r="O181" s="46"/>
      <c r="P181" s="46"/>
      <c r="Q181" s="46"/>
      <c r="R181" s="46"/>
      <c r="S181" s="46"/>
      <c r="T181" s="8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row>
    <row r="182" spans="1:45" ht="17.100000000000001" customHeight="1" x14ac:dyDescent="0.3">
      <c r="A182" s="20"/>
      <c r="B182" s="79"/>
      <c r="C182" s="46"/>
      <c r="D182" s="46"/>
      <c r="E182" s="46"/>
      <c r="F182" s="46"/>
      <c r="G182" s="46"/>
      <c r="H182" s="46"/>
      <c r="I182" s="46"/>
      <c r="J182" s="46"/>
      <c r="K182" s="46"/>
      <c r="L182" s="46"/>
      <c r="M182" s="46"/>
      <c r="N182" s="46"/>
      <c r="O182" s="46"/>
      <c r="P182" s="46"/>
      <c r="Q182" s="46"/>
      <c r="R182" s="46"/>
      <c r="S182" s="46"/>
      <c r="T182" s="8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row>
    <row r="183" spans="1:45" ht="27" customHeight="1" x14ac:dyDescent="0.3">
      <c r="A183" s="20"/>
      <c r="B183" s="311"/>
      <c r="C183" s="46"/>
      <c r="D183" s="46"/>
      <c r="E183" s="46"/>
      <c r="F183" s="46"/>
      <c r="G183" s="46"/>
      <c r="H183" s="46"/>
      <c r="I183" s="46"/>
      <c r="J183" s="46"/>
      <c r="K183" s="46"/>
      <c r="L183" s="46"/>
      <c r="M183" s="46"/>
      <c r="N183" s="46"/>
      <c r="O183" s="46"/>
      <c r="P183" s="46"/>
      <c r="Q183" s="46"/>
      <c r="R183" s="46"/>
      <c r="S183" s="46"/>
      <c r="T183" s="8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row>
    <row r="184" spans="1:45" ht="17.100000000000001" customHeight="1" x14ac:dyDescent="0.3">
      <c r="A184" s="20"/>
      <c r="B184" s="79"/>
      <c r="C184" s="46"/>
      <c r="D184" s="46"/>
      <c r="E184" s="46"/>
      <c r="F184" s="46"/>
      <c r="G184" s="46"/>
      <c r="H184" s="46"/>
      <c r="I184" s="46"/>
      <c r="J184" s="46"/>
      <c r="K184" s="46"/>
      <c r="L184" s="46"/>
      <c r="M184" s="46"/>
      <c r="N184" s="46"/>
      <c r="O184" s="46"/>
      <c r="P184" s="46"/>
      <c r="Q184" s="46"/>
      <c r="R184" s="46"/>
      <c r="S184" s="46"/>
      <c r="T184" s="8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row>
    <row r="185" spans="1:45" ht="17.100000000000001" customHeight="1" x14ac:dyDescent="0.3">
      <c r="A185" s="20"/>
      <c r="B185" s="79"/>
      <c r="C185" s="46"/>
      <c r="D185" s="46"/>
      <c r="E185" s="46"/>
      <c r="F185" s="46"/>
      <c r="G185" s="46"/>
      <c r="H185" s="46"/>
      <c r="I185" s="46"/>
      <c r="J185" s="46"/>
      <c r="K185" s="46"/>
      <c r="L185" s="46"/>
      <c r="M185" s="46"/>
      <c r="N185" s="46"/>
      <c r="O185" s="46"/>
      <c r="P185" s="46"/>
      <c r="Q185" s="46"/>
      <c r="R185" s="46"/>
      <c r="S185" s="46"/>
      <c r="T185" s="8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row>
    <row r="186" spans="1:45" ht="17.100000000000001" customHeight="1" x14ac:dyDescent="0.3">
      <c r="A186" s="20"/>
      <c r="B186" s="79"/>
      <c r="C186" s="46"/>
      <c r="D186" s="46"/>
      <c r="E186" s="46"/>
      <c r="F186" s="46"/>
      <c r="G186" s="46"/>
      <c r="H186" s="46"/>
      <c r="I186" s="46"/>
      <c r="J186" s="46"/>
      <c r="K186" s="46"/>
      <c r="L186" s="46"/>
      <c r="M186" s="46"/>
      <c r="N186" s="46"/>
      <c r="O186" s="46"/>
      <c r="P186" s="46"/>
      <c r="Q186" s="46"/>
      <c r="R186" s="46"/>
      <c r="S186" s="46"/>
      <c r="T186" s="8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row>
    <row r="187" spans="1:45" ht="17.100000000000001" customHeight="1" x14ac:dyDescent="0.3">
      <c r="A187" s="20"/>
      <c r="B187" s="79"/>
      <c r="C187" s="46"/>
      <c r="D187" s="46"/>
      <c r="E187" s="46"/>
      <c r="F187" s="46"/>
      <c r="G187" s="46"/>
      <c r="H187" s="46"/>
      <c r="I187" s="46"/>
      <c r="J187" s="46"/>
      <c r="K187" s="46"/>
      <c r="L187" s="46"/>
      <c r="M187" s="46"/>
      <c r="N187" s="46"/>
      <c r="O187" s="46"/>
      <c r="P187" s="46"/>
      <c r="Q187" s="46"/>
      <c r="R187" s="46"/>
      <c r="S187" s="46"/>
      <c r="T187" s="8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row>
    <row r="188" spans="1:45" ht="17.100000000000001" customHeight="1" x14ac:dyDescent="0.3">
      <c r="A188" s="20"/>
      <c r="B188" s="79"/>
      <c r="C188" s="46"/>
      <c r="D188" s="46"/>
      <c r="E188" s="46"/>
      <c r="F188" s="46"/>
      <c r="G188" s="46"/>
      <c r="H188" s="46"/>
      <c r="I188" s="46"/>
      <c r="J188" s="46"/>
      <c r="K188" s="46"/>
      <c r="L188" s="46"/>
      <c r="M188" s="46"/>
      <c r="N188" s="46"/>
      <c r="O188" s="46"/>
      <c r="P188" s="46"/>
      <c r="Q188" s="46"/>
      <c r="R188" s="46"/>
      <c r="S188" s="46"/>
      <c r="T188" s="8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row>
    <row r="189" spans="1:45" ht="17.100000000000001" customHeight="1" x14ac:dyDescent="0.3">
      <c r="A189" s="20"/>
      <c r="B189" s="79"/>
      <c r="C189" s="46"/>
      <c r="D189" s="46"/>
      <c r="E189" s="46"/>
      <c r="F189" s="46"/>
      <c r="G189" s="46"/>
      <c r="H189" s="46"/>
      <c r="I189" s="46"/>
      <c r="J189" s="46"/>
      <c r="K189" s="46"/>
      <c r="L189" s="46"/>
      <c r="M189" s="46"/>
      <c r="N189" s="46"/>
      <c r="O189" s="46"/>
      <c r="P189" s="46"/>
      <c r="Q189" s="46"/>
      <c r="R189" s="46"/>
      <c r="S189" s="46"/>
      <c r="T189" s="8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row>
    <row r="190" spans="1:45" ht="17.100000000000001" customHeight="1" x14ac:dyDescent="0.3">
      <c r="A190" s="20"/>
      <c r="B190" s="79"/>
      <c r="C190" s="46"/>
      <c r="D190" s="46"/>
      <c r="E190" s="46"/>
      <c r="F190" s="46"/>
      <c r="G190" s="46"/>
      <c r="H190" s="46"/>
      <c r="I190" s="46"/>
      <c r="J190" s="46"/>
      <c r="K190" s="46"/>
      <c r="L190" s="46"/>
      <c r="M190" s="46"/>
      <c r="N190" s="46"/>
      <c r="O190" s="46"/>
      <c r="P190" s="46"/>
      <c r="Q190" s="46"/>
      <c r="R190" s="46"/>
      <c r="S190" s="46"/>
      <c r="T190" s="8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row>
    <row r="191" spans="1:45" ht="17.100000000000001" customHeight="1" x14ac:dyDescent="0.3">
      <c r="A191" s="20"/>
      <c r="B191" s="79"/>
      <c r="C191" s="46"/>
      <c r="D191" s="46"/>
      <c r="E191" s="46"/>
      <c r="F191" s="46"/>
      <c r="G191" s="46"/>
      <c r="H191" s="46"/>
      <c r="I191" s="46"/>
      <c r="J191" s="46"/>
      <c r="K191" s="46"/>
      <c r="L191" s="46"/>
      <c r="M191" s="46"/>
      <c r="N191" s="46"/>
      <c r="O191" s="46"/>
      <c r="P191" s="46"/>
      <c r="Q191" s="46"/>
      <c r="R191" s="46"/>
      <c r="S191" s="46"/>
      <c r="T191" s="8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row>
    <row r="192" spans="1:45" ht="17.100000000000001" customHeight="1" x14ac:dyDescent="0.3">
      <c r="A192" s="20"/>
      <c r="B192" s="79"/>
      <c r="C192" s="46"/>
      <c r="D192" s="46"/>
      <c r="E192" s="46"/>
      <c r="F192" s="46"/>
      <c r="G192" s="46"/>
      <c r="H192" s="46"/>
      <c r="I192" s="46"/>
      <c r="J192" s="46"/>
      <c r="K192" s="46"/>
      <c r="L192" s="46"/>
      <c r="M192" s="46"/>
      <c r="N192" s="46"/>
      <c r="O192" s="46"/>
      <c r="P192" s="46"/>
      <c r="Q192" s="46"/>
      <c r="R192" s="46"/>
      <c r="S192" s="46"/>
      <c r="T192" s="8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row>
    <row r="193" spans="1:45" ht="17.100000000000001" customHeight="1" x14ac:dyDescent="0.3">
      <c r="A193" s="20"/>
      <c r="B193" s="79"/>
      <c r="C193" s="46"/>
      <c r="D193" s="46"/>
      <c r="E193" s="46"/>
      <c r="F193" s="46"/>
      <c r="G193" s="46"/>
      <c r="H193" s="46"/>
      <c r="I193" s="46"/>
      <c r="J193" s="46"/>
      <c r="K193" s="46"/>
      <c r="L193" s="46"/>
      <c r="M193" s="46"/>
      <c r="N193" s="46"/>
      <c r="O193" s="46"/>
      <c r="P193" s="46"/>
      <c r="Q193" s="46"/>
      <c r="R193" s="46"/>
      <c r="S193" s="46"/>
      <c r="T193" s="8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row>
    <row r="194" spans="1:45" ht="17.100000000000001" customHeight="1" x14ac:dyDescent="0.3">
      <c r="A194" s="20"/>
      <c r="B194" s="79"/>
      <c r="C194" s="46"/>
      <c r="D194" s="46"/>
      <c r="E194" s="46"/>
      <c r="F194" s="46"/>
      <c r="G194" s="46"/>
      <c r="H194" s="46"/>
      <c r="I194" s="46"/>
      <c r="J194" s="46"/>
      <c r="K194" s="46"/>
      <c r="L194" s="46"/>
      <c r="M194" s="46"/>
      <c r="N194" s="46"/>
      <c r="O194" s="46"/>
      <c r="P194" s="46"/>
      <c r="Q194" s="46"/>
      <c r="R194" s="46"/>
      <c r="S194" s="46"/>
      <c r="T194" s="8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row>
    <row r="195" spans="1:45" ht="17.100000000000001" customHeight="1" x14ac:dyDescent="0.3">
      <c r="A195" s="20"/>
      <c r="B195" s="79"/>
      <c r="C195" s="46"/>
      <c r="D195" s="46"/>
      <c r="E195" s="46"/>
      <c r="F195" s="46"/>
      <c r="G195" s="46"/>
      <c r="H195" s="46"/>
      <c r="I195" s="46"/>
      <c r="J195" s="46"/>
      <c r="K195" s="46"/>
      <c r="L195" s="46"/>
      <c r="M195" s="46"/>
      <c r="N195" s="46"/>
      <c r="O195" s="46"/>
      <c r="P195" s="46"/>
      <c r="Q195" s="46"/>
      <c r="R195" s="46"/>
      <c r="S195" s="46"/>
      <c r="T195" s="8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row>
    <row r="196" spans="1:45" ht="17.100000000000001" customHeight="1" x14ac:dyDescent="0.3">
      <c r="A196" s="20"/>
      <c r="B196" s="79"/>
      <c r="C196" s="46"/>
      <c r="D196" s="46"/>
      <c r="E196" s="46"/>
      <c r="F196" s="46"/>
      <c r="G196" s="46"/>
      <c r="H196" s="46"/>
      <c r="I196" s="46"/>
      <c r="J196" s="46"/>
      <c r="K196" s="46"/>
      <c r="L196" s="46"/>
      <c r="M196" s="46"/>
      <c r="N196" s="46"/>
      <c r="O196" s="46"/>
      <c r="P196" s="46"/>
      <c r="Q196" s="46"/>
      <c r="R196" s="46"/>
      <c r="S196" s="46"/>
      <c r="T196" s="8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row>
    <row r="197" spans="1:45" ht="17.100000000000001" customHeight="1" x14ac:dyDescent="0.3">
      <c r="A197" s="20"/>
      <c r="B197" s="79"/>
      <c r="C197" s="46"/>
      <c r="D197" s="46"/>
      <c r="E197" s="46"/>
      <c r="F197" s="46"/>
      <c r="G197" s="46"/>
      <c r="H197" s="46"/>
      <c r="I197" s="46"/>
      <c r="J197" s="46"/>
      <c r="K197" s="46"/>
      <c r="L197" s="46"/>
      <c r="M197" s="46"/>
      <c r="N197" s="46"/>
      <c r="O197" s="46"/>
      <c r="P197" s="46"/>
      <c r="Q197" s="46"/>
      <c r="R197" s="46"/>
      <c r="S197" s="46"/>
      <c r="T197" s="8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row>
    <row r="198" spans="1:45" ht="17.100000000000001" customHeight="1" x14ac:dyDescent="0.3">
      <c r="A198" s="20"/>
      <c r="B198" s="79"/>
      <c r="C198" s="46"/>
      <c r="D198" s="46"/>
      <c r="E198" s="46"/>
      <c r="F198" s="46"/>
      <c r="G198" s="46"/>
      <c r="H198" s="46"/>
      <c r="I198" s="46"/>
      <c r="J198" s="46"/>
      <c r="K198" s="46"/>
      <c r="L198" s="46"/>
      <c r="M198" s="46"/>
      <c r="N198" s="46"/>
      <c r="O198" s="46"/>
      <c r="P198" s="46"/>
      <c r="Q198" s="46"/>
      <c r="R198" s="46"/>
      <c r="S198" s="46"/>
      <c r="T198" s="8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row>
    <row r="199" spans="1:45" ht="17.100000000000001" customHeight="1" x14ac:dyDescent="0.3">
      <c r="A199" s="20"/>
      <c r="B199" s="79"/>
      <c r="C199" s="46"/>
      <c r="D199" s="46"/>
      <c r="E199" s="46"/>
      <c r="F199" s="46"/>
      <c r="G199" s="46"/>
      <c r="H199" s="46"/>
      <c r="I199" s="46"/>
      <c r="J199" s="46"/>
      <c r="K199" s="46"/>
      <c r="L199" s="46"/>
      <c r="M199" s="46"/>
      <c r="N199" s="46"/>
      <c r="O199" s="46"/>
      <c r="P199" s="46"/>
      <c r="Q199" s="46"/>
      <c r="R199" s="46"/>
      <c r="S199" s="46"/>
      <c r="T199" s="8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row>
    <row r="200" spans="1:45" ht="17.100000000000001" customHeight="1" thickBot="1" x14ac:dyDescent="0.35">
      <c r="A200" s="20"/>
      <c r="B200" s="81"/>
      <c r="C200" s="82"/>
      <c r="D200" s="82"/>
      <c r="E200" s="82"/>
      <c r="F200" s="82"/>
      <c r="G200" s="82"/>
      <c r="H200" s="82"/>
      <c r="I200" s="82"/>
      <c r="J200" s="82"/>
      <c r="K200" s="82"/>
      <c r="L200" s="82"/>
      <c r="M200" s="82"/>
      <c r="N200" s="82"/>
      <c r="O200" s="82"/>
      <c r="P200" s="82"/>
      <c r="Q200" s="82"/>
      <c r="R200" s="82"/>
      <c r="S200" s="82"/>
      <c r="T200" s="83"/>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row>
    <row r="201" spans="1:45" ht="50.1" customHeight="1" x14ac:dyDescent="0.3">
      <c r="A201" s="20"/>
      <c r="B201" s="312" t="s">
        <v>728</v>
      </c>
      <c r="C201" s="77"/>
      <c r="D201" s="77"/>
      <c r="E201" s="77"/>
      <c r="F201" s="77"/>
      <c r="G201" s="77"/>
      <c r="H201" s="77"/>
      <c r="I201" s="77"/>
      <c r="J201" s="77"/>
      <c r="K201" s="77"/>
      <c r="L201" s="77"/>
      <c r="M201" s="77"/>
      <c r="N201" s="77"/>
      <c r="O201" s="77"/>
      <c r="P201" s="77"/>
      <c r="Q201" s="77"/>
      <c r="R201" s="77"/>
      <c r="S201" s="77"/>
      <c r="T201" s="78"/>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row>
    <row r="202" spans="1:45" ht="17.100000000000001" customHeight="1" x14ac:dyDescent="0.3">
      <c r="A202" s="20"/>
      <c r="B202" s="79"/>
      <c r="C202" s="46"/>
      <c r="D202" s="46"/>
      <c r="E202" s="46"/>
      <c r="F202" s="46"/>
      <c r="G202" s="46"/>
      <c r="H202" s="46"/>
      <c r="I202" s="46"/>
      <c r="J202" s="46"/>
      <c r="K202" s="46"/>
      <c r="L202" s="46"/>
      <c r="M202" s="46"/>
      <c r="N202" s="46"/>
      <c r="O202" s="46"/>
      <c r="P202" s="46"/>
      <c r="Q202" s="46"/>
      <c r="R202" s="46"/>
      <c r="S202" s="46"/>
      <c r="T202" s="8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row>
    <row r="203" spans="1:45" ht="17.100000000000001" customHeight="1" x14ac:dyDescent="0.3">
      <c r="A203" s="20"/>
      <c r="B203" s="79"/>
      <c r="C203" s="46"/>
      <c r="D203" s="46"/>
      <c r="E203" s="46"/>
      <c r="F203" s="46"/>
      <c r="G203" s="46"/>
      <c r="H203" s="46"/>
      <c r="I203" s="46"/>
      <c r="J203" s="46"/>
      <c r="K203" s="46"/>
      <c r="L203" s="46"/>
      <c r="M203" s="46"/>
      <c r="N203" s="46"/>
      <c r="O203" s="46"/>
      <c r="P203" s="46"/>
      <c r="Q203" s="46"/>
      <c r="R203" s="46"/>
      <c r="S203" s="46"/>
      <c r="T203" s="8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row>
    <row r="204" spans="1:45" ht="17.100000000000001" customHeight="1" x14ac:dyDescent="0.3">
      <c r="A204" s="20"/>
      <c r="B204" s="79"/>
      <c r="C204" s="46"/>
      <c r="D204" s="46"/>
      <c r="E204" s="46"/>
      <c r="F204" s="46"/>
      <c r="G204" s="46"/>
      <c r="H204" s="46"/>
      <c r="I204" s="46"/>
      <c r="J204" s="46"/>
      <c r="K204" s="46"/>
      <c r="L204" s="46"/>
      <c r="M204" s="46"/>
      <c r="N204" s="46"/>
      <c r="O204" s="46"/>
      <c r="P204" s="46"/>
      <c r="Q204" s="46"/>
      <c r="R204" s="46"/>
      <c r="S204" s="46"/>
      <c r="T204" s="8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row>
    <row r="205" spans="1:45" ht="17.100000000000001" customHeight="1" x14ac:dyDescent="0.3">
      <c r="A205" s="20"/>
      <c r="B205" s="79"/>
      <c r="C205" s="46"/>
      <c r="D205" s="46"/>
      <c r="E205" s="46"/>
      <c r="F205" s="46"/>
      <c r="G205" s="46"/>
      <c r="H205" s="46"/>
      <c r="I205" s="46"/>
      <c r="J205" s="46"/>
      <c r="K205" s="46"/>
      <c r="L205" s="46"/>
      <c r="M205" s="46"/>
      <c r="N205" s="46"/>
      <c r="O205" s="46"/>
      <c r="P205" s="46"/>
      <c r="Q205" s="46"/>
      <c r="R205" s="46"/>
      <c r="S205" s="46"/>
      <c r="T205" s="8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row>
    <row r="206" spans="1:45" ht="17.100000000000001" customHeight="1" x14ac:dyDescent="0.3">
      <c r="A206" s="20"/>
      <c r="B206" s="79"/>
      <c r="C206" s="46"/>
      <c r="D206" s="46"/>
      <c r="E206" s="46"/>
      <c r="F206" s="46"/>
      <c r="G206" s="46"/>
      <c r="H206" s="46"/>
      <c r="I206" s="46"/>
      <c r="J206" s="46"/>
      <c r="K206" s="46"/>
      <c r="L206" s="46"/>
      <c r="M206" s="46"/>
      <c r="N206" s="46"/>
      <c r="O206" s="46"/>
      <c r="P206" s="46"/>
      <c r="Q206" s="46"/>
      <c r="R206" s="46"/>
      <c r="S206" s="46"/>
      <c r="T206" s="8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row>
    <row r="207" spans="1:45" ht="17.100000000000001" customHeight="1" x14ac:dyDescent="0.3">
      <c r="A207" s="20"/>
      <c r="B207" s="79"/>
      <c r="C207" s="46"/>
      <c r="D207" s="46"/>
      <c r="E207" s="46"/>
      <c r="F207" s="46"/>
      <c r="G207" s="46"/>
      <c r="H207" s="46"/>
      <c r="I207" s="46"/>
      <c r="J207" s="46"/>
      <c r="K207" s="46"/>
      <c r="L207" s="46"/>
      <c r="M207" s="46"/>
      <c r="N207" s="46"/>
      <c r="O207" s="46"/>
      <c r="P207" s="46"/>
      <c r="Q207" s="46"/>
      <c r="R207" s="46"/>
      <c r="S207" s="46"/>
      <c r="T207" s="8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c r="AQ207" s="20"/>
      <c r="AR207" s="20"/>
      <c r="AS207" s="20"/>
    </row>
    <row r="208" spans="1:45" ht="17.100000000000001" customHeight="1" x14ac:dyDescent="0.3">
      <c r="A208" s="20"/>
      <c r="B208" s="79"/>
      <c r="C208" s="46"/>
      <c r="D208" s="46"/>
      <c r="E208" s="46"/>
      <c r="F208" s="46"/>
      <c r="G208" s="46"/>
      <c r="H208" s="46"/>
      <c r="I208" s="46"/>
      <c r="J208" s="46"/>
      <c r="K208" s="46"/>
      <c r="L208" s="46"/>
      <c r="M208" s="46"/>
      <c r="N208" s="46"/>
      <c r="O208" s="46"/>
      <c r="P208" s="46"/>
      <c r="Q208" s="46"/>
      <c r="R208" s="46"/>
      <c r="S208" s="46"/>
      <c r="T208" s="8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row>
    <row r="209" spans="1:45" ht="17.100000000000001" customHeight="1" x14ac:dyDescent="0.3">
      <c r="A209" s="20"/>
      <c r="B209" s="79"/>
      <c r="C209" s="46"/>
      <c r="D209" s="46"/>
      <c r="E209" s="46"/>
      <c r="F209" s="46"/>
      <c r="G209" s="46"/>
      <c r="H209" s="46"/>
      <c r="I209" s="46"/>
      <c r="J209" s="46"/>
      <c r="K209" s="46"/>
      <c r="L209" s="46"/>
      <c r="M209" s="46"/>
      <c r="N209" s="46"/>
      <c r="O209" s="46"/>
      <c r="P209" s="46"/>
      <c r="Q209" s="46"/>
      <c r="R209" s="46"/>
      <c r="S209" s="46"/>
      <c r="T209" s="8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row>
    <row r="210" spans="1:45" ht="17.100000000000001" customHeight="1" x14ac:dyDescent="0.3">
      <c r="A210" s="20"/>
      <c r="B210" s="79"/>
      <c r="C210" s="46"/>
      <c r="D210" s="46"/>
      <c r="E210" s="46"/>
      <c r="F210" s="46"/>
      <c r="G210" s="46"/>
      <c r="H210" s="46"/>
      <c r="I210" s="46"/>
      <c r="J210" s="46"/>
      <c r="K210" s="46"/>
      <c r="L210" s="46"/>
      <c r="M210" s="46"/>
      <c r="N210" s="46"/>
      <c r="O210" s="46"/>
      <c r="P210" s="46"/>
      <c r="Q210" s="46"/>
      <c r="R210" s="46"/>
      <c r="S210" s="46"/>
      <c r="T210" s="8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row>
    <row r="211" spans="1:45" ht="17.100000000000001" customHeight="1" x14ac:dyDescent="0.3">
      <c r="A211" s="20"/>
      <c r="B211" s="79"/>
      <c r="C211" s="46"/>
      <c r="D211" s="46"/>
      <c r="E211" s="46"/>
      <c r="F211" s="46"/>
      <c r="G211" s="46"/>
      <c r="H211" s="46"/>
      <c r="I211" s="46"/>
      <c r="J211" s="46"/>
      <c r="K211" s="46"/>
      <c r="L211" s="46"/>
      <c r="M211" s="46"/>
      <c r="N211" s="46"/>
      <c r="O211" s="46"/>
      <c r="P211" s="46"/>
      <c r="Q211" s="46"/>
      <c r="R211" s="46"/>
      <c r="S211" s="46"/>
      <c r="T211" s="8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row>
    <row r="212" spans="1:45" ht="17.100000000000001" customHeight="1" x14ac:dyDescent="0.3">
      <c r="A212" s="20"/>
      <c r="B212" s="79"/>
      <c r="C212" s="46"/>
      <c r="D212" s="46"/>
      <c r="E212" s="46"/>
      <c r="F212" s="46"/>
      <c r="G212" s="46"/>
      <c r="H212" s="46"/>
      <c r="I212" s="46"/>
      <c r="J212" s="46"/>
      <c r="K212" s="46"/>
      <c r="L212" s="46"/>
      <c r="M212" s="46"/>
      <c r="N212" s="46"/>
      <c r="O212" s="46"/>
      <c r="P212" s="46"/>
      <c r="Q212" s="46"/>
      <c r="R212" s="46"/>
      <c r="S212" s="46"/>
      <c r="T212" s="8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row>
    <row r="213" spans="1:45" ht="17.100000000000001" customHeight="1" x14ac:dyDescent="0.3">
      <c r="A213" s="20"/>
      <c r="B213" s="79"/>
      <c r="C213" s="46"/>
      <c r="D213" s="46"/>
      <c r="E213" s="46"/>
      <c r="F213" s="46"/>
      <c r="G213" s="46"/>
      <c r="H213" s="46"/>
      <c r="I213" s="46"/>
      <c r="J213" s="46"/>
      <c r="K213" s="46"/>
      <c r="L213" s="46"/>
      <c r="M213" s="46"/>
      <c r="N213" s="46"/>
      <c r="O213" s="46"/>
      <c r="P213" s="46"/>
      <c r="Q213" s="46"/>
      <c r="R213" s="46"/>
      <c r="S213" s="46"/>
      <c r="T213" s="8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row>
    <row r="214" spans="1:45" ht="17.100000000000001" customHeight="1" x14ac:dyDescent="0.3">
      <c r="A214" s="20"/>
      <c r="B214" s="79"/>
      <c r="C214" s="46"/>
      <c r="D214" s="46"/>
      <c r="E214" s="46"/>
      <c r="F214" s="46"/>
      <c r="G214" s="46"/>
      <c r="H214" s="46"/>
      <c r="I214" s="46"/>
      <c r="J214" s="46"/>
      <c r="K214" s="46"/>
      <c r="L214" s="46"/>
      <c r="M214" s="46"/>
      <c r="N214" s="46"/>
      <c r="O214" s="46"/>
      <c r="P214" s="46"/>
      <c r="Q214" s="46"/>
      <c r="R214" s="46"/>
      <c r="S214" s="46"/>
      <c r="T214" s="8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row>
    <row r="215" spans="1:45" ht="17.100000000000001" customHeight="1" x14ac:dyDescent="0.3">
      <c r="A215" s="20"/>
      <c r="B215" s="79"/>
      <c r="C215" s="46"/>
      <c r="D215" s="46"/>
      <c r="E215" s="46"/>
      <c r="F215" s="46"/>
      <c r="G215" s="46"/>
      <c r="H215" s="46"/>
      <c r="I215" s="46"/>
      <c r="J215" s="46"/>
      <c r="K215" s="46"/>
      <c r="L215" s="46"/>
      <c r="M215" s="46"/>
      <c r="N215" s="46"/>
      <c r="O215" s="46"/>
      <c r="P215" s="46"/>
      <c r="Q215" s="46"/>
      <c r="R215" s="46"/>
      <c r="S215" s="46"/>
      <c r="T215" s="8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row>
    <row r="216" spans="1:45" ht="17.100000000000001" customHeight="1" x14ac:dyDescent="0.3">
      <c r="A216" s="20"/>
      <c r="B216" s="79"/>
      <c r="C216" s="46"/>
      <c r="D216" s="46"/>
      <c r="E216" s="46"/>
      <c r="F216" s="46"/>
      <c r="G216" s="46"/>
      <c r="H216" s="46"/>
      <c r="I216" s="46"/>
      <c r="J216" s="46"/>
      <c r="K216" s="46"/>
      <c r="L216" s="46"/>
      <c r="M216" s="46"/>
      <c r="N216" s="46"/>
      <c r="O216" s="46"/>
      <c r="P216" s="46"/>
      <c r="Q216" s="46"/>
      <c r="R216" s="46"/>
      <c r="S216" s="46"/>
      <c r="T216" s="8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row>
    <row r="217" spans="1:45" ht="17.100000000000001" customHeight="1" x14ac:dyDescent="0.3">
      <c r="A217" s="20"/>
      <c r="B217" s="79"/>
      <c r="C217" s="46"/>
      <c r="D217" s="46"/>
      <c r="E217" s="46"/>
      <c r="F217" s="46"/>
      <c r="G217" s="46"/>
      <c r="H217" s="46"/>
      <c r="I217" s="46"/>
      <c r="J217" s="46"/>
      <c r="K217" s="46"/>
      <c r="L217" s="46"/>
      <c r="M217" s="46"/>
      <c r="N217" s="46"/>
      <c r="O217" s="46"/>
      <c r="P217" s="46"/>
      <c r="Q217" s="46"/>
      <c r="R217" s="46"/>
      <c r="S217" s="46"/>
      <c r="T217" s="8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row>
    <row r="218" spans="1:45" ht="17.100000000000001" customHeight="1" x14ac:dyDescent="0.3">
      <c r="A218" s="20"/>
      <c r="B218" s="79"/>
      <c r="C218" s="46"/>
      <c r="D218" s="46"/>
      <c r="E218" s="46"/>
      <c r="F218" s="46"/>
      <c r="G218" s="46"/>
      <c r="H218" s="46"/>
      <c r="I218" s="46"/>
      <c r="J218" s="46"/>
      <c r="K218" s="46"/>
      <c r="L218" s="46"/>
      <c r="M218" s="46"/>
      <c r="N218" s="46"/>
      <c r="O218" s="46"/>
      <c r="P218" s="46"/>
      <c r="Q218" s="46"/>
      <c r="R218" s="46"/>
      <c r="S218" s="46"/>
      <c r="T218" s="8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row>
    <row r="219" spans="1:45" ht="17.100000000000001" customHeight="1" x14ac:dyDescent="0.3">
      <c r="A219" s="20"/>
      <c r="B219" s="79"/>
      <c r="C219" s="46"/>
      <c r="D219" s="46"/>
      <c r="E219" s="46"/>
      <c r="F219" s="46"/>
      <c r="G219" s="46"/>
      <c r="H219" s="46"/>
      <c r="I219" s="46"/>
      <c r="J219" s="46"/>
      <c r="K219" s="46"/>
      <c r="L219" s="46"/>
      <c r="M219" s="46"/>
      <c r="N219" s="46"/>
      <c r="O219" s="46"/>
      <c r="P219" s="46"/>
      <c r="Q219" s="46"/>
      <c r="R219" s="46"/>
      <c r="S219" s="46"/>
      <c r="T219" s="8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row>
    <row r="220" spans="1:45" ht="17.100000000000001" customHeight="1" x14ac:dyDescent="0.3">
      <c r="A220" s="20"/>
      <c r="B220" s="79"/>
      <c r="C220" s="46"/>
      <c r="D220" s="46"/>
      <c r="E220" s="46"/>
      <c r="F220" s="46"/>
      <c r="G220" s="46"/>
      <c r="H220" s="46"/>
      <c r="I220" s="46"/>
      <c r="J220" s="46"/>
      <c r="K220" s="46"/>
      <c r="L220" s="46"/>
      <c r="M220" s="46"/>
      <c r="N220" s="46"/>
      <c r="O220" s="46"/>
      <c r="P220" s="46"/>
      <c r="Q220" s="46"/>
      <c r="R220" s="46"/>
      <c r="S220" s="46"/>
      <c r="T220" s="8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row>
    <row r="221" spans="1:45" ht="17.100000000000001" customHeight="1" x14ac:dyDescent="0.3">
      <c r="A221" s="20"/>
      <c r="B221" s="79"/>
      <c r="C221" s="46"/>
      <c r="D221" s="46"/>
      <c r="E221" s="46"/>
      <c r="F221" s="46"/>
      <c r="G221" s="46"/>
      <c r="H221" s="46"/>
      <c r="I221" s="46"/>
      <c r="J221" s="46"/>
      <c r="K221" s="46"/>
      <c r="L221" s="46"/>
      <c r="M221" s="46"/>
      <c r="N221" s="46"/>
      <c r="O221" s="46"/>
      <c r="P221" s="46"/>
      <c r="Q221" s="46"/>
      <c r="R221" s="46"/>
      <c r="S221" s="46"/>
      <c r="T221" s="8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row>
    <row r="222" spans="1:45" ht="17.100000000000001" customHeight="1" x14ac:dyDescent="0.3">
      <c r="A222" s="20"/>
      <c r="B222" s="79"/>
      <c r="C222" s="46"/>
      <c r="D222" s="46"/>
      <c r="E222" s="46"/>
      <c r="F222" s="46"/>
      <c r="G222" s="46"/>
      <c r="H222" s="46"/>
      <c r="I222" s="46"/>
      <c r="J222" s="46"/>
      <c r="K222" s="46"/>
      <c r="L222" s="46"/>
      <c r="M222" s="46"/>
      <c r="N222" s="46"/>
      <c r="O222" s="46"/>
      <c r="P222" s="46"/>
      <c r="Q222" s="46"/>
      <c r="R222" s="46"/>
      <c r="S222" s="46"/>
      <c r="T222" s="8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row>
    <row r="223" spans="1:45" ht="17.100000000000001" customHeight="1" x14ac:dyDescent="0.3">
      <c r="A223" s="20"/>
      <c r="B223" s="79"/>
      <c r="C223" s="46"/>
      <c r="D223" s="46"/>
      <c r="E223" s="46"/>
      <c r="F223" s="46"/>
      <c r="G223" s="46"/>
      <c r="H223" s="46"/>
      <c r="I223" s="46"/>
      <c r="J223" s="46"/>
      <c r="K223" s="46"/>
      <c r="L223" s="46"/>
      <c r="M223" s="46"/>
      <c r="N223" s="46"/>
      <c r="O223" s="46"/>
      <c r="P223" s="46"/>
      <c r="Q223" s="46"/>
      <c r="R223" s="46"/>
      <c r="S223" s="46"/>
      <c r="T223" s="8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row>
    <row r="224" spans="1:45" ht="17.100000000000001" customHeight="1" x14ac:dyDescent="0.3">
      <c r="A224" s="20"/>
      <c r="B224" s="79"/>
      <c r="C224" s="46"/>
      <c r="D224" s="46"/>
      <c r="E224" s="46"/>
      <c r="F224" s="46"/>
      <c r="G224" s="46"/>
      <c r="H224" s="46"/>
      <c r="I224" s="46"/>
      <c r="J224" s="46"/>
      <c r="K224" s="46"/>
      <c r="L224" s="46"/>
      <c r="M224" s="46"/>
      <c r="N224" s="46"/>
      <c r="O224" s="46"/>
      <c r="P224" s="46"/>
      <c r="Q224" s="46"/>
      <c r="R224" s="46"/>
      <c r="S224" s="46"/>
      <c r="T224" s="8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row>
    <row r="225" spans="1:45" ht="17.100000000000001" customHeight="1" x14ac:dyDescent="0.3">
      <c r="A225" s="20"/>
      <c r="B225" s="79"/>
      <c r="C225" s="46"/>
      <c r="D225" s="46"/>
      <c r="E225" s="46"/>
      <c r="F225" s="46"/>
      <c r="G225" s="46"/>
      <c r="H225" s="46"/>
      <c r="I225" s="46"/>
      <c r="J225" s="46"/>
      <c r="K225" s="46"/>
      <c r="L225" s="46"/>
      <c r="M225" s="46"/>
      <c r="N225" s="46"/>
      <c r="O225" s="46"/>
      <c r="P225" s="46"/>
      <c r="Q225" s="46"/>
      <c r="R225" s="46"/>
      <c r="S225" s="46"/>
      <c r="T225" s="8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row>
    <row r="226" spans="1:45" ht="17.100000000000001" customHeight="1" x14ac:dyDescent="0.3">
      <c r="A226" s="20"/>
      <c r="B226" s="79"/>
      <c r="C226" s="46"/>
      <c r="D226" s="46"/>
      <c r="E226" s="46"/>
      <c r="F226" s="46"/>
      <c r="G226" s="46"/>
      <c r="H226" s="46"/>
      <c r="I226" s="46"/>
      <c r="J226" s="46"/>
      <c r="K226" s="46"/>
      <c r="L226" s="46"/>
      <c r="M226" s="46"/>
      <c r="N226" s="46"/>
      <c r="O226" s="46"/>
      <c r="P226" s="46"/>
      <c r="Q226" s="46"/>
      <c r="R226" s="46"/>
      <c r="S226" s="46"/>
      <c r="T226" s="8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row>
    <row r="227" spans="1:45" ht="17.100000000000001" customHeight="1" x14ac:dyDescent="0.3">
      <c r="A227" s="20"/>
      <c r="B227" s="79"/>
      <c r="C227" s="46"/>
      <c r="D227" s="46"/>
      <c r="E227" s="46"/>
      <c r="F227" s="46"/>
      <c r="G227" s="46"/>
      <c r="H227" s="46"/>
      <c r="I227" s="46"/>
      <c r="J227" s="46"/>
      <c r="K227" s="46"/>
      <c r="L227" s="46"/>
      <c r="M227" s="46"/>
      <c r="N227" s="46"/>
      <c r="O227" s="46"/>
      <c r="P227" s="46"/>
      <c r="Q227" s="46"/>
      <c r="R227" s="46"/>
      <c r="S227" s="46"/>
      <c r="T227" s="8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c r="AQ227" s="20"/>
      <c r="AR227" s="20"/>
      <c r="AS227" s="20"/>
    </row>
    <row r="228" spans="1:45" ht="17.100000000000001" customHeight="1" x14ac:dyDescent="0.3">
      <c r="A228" s="20"/>
      <c r="B228" s="79"/>
      <c r="C228" s="46"/>
      <c r="D228" s="46"/>
      <c r="E228" s="46"/>
      <c r="F228" s="46"/>
      <c r="G228" s="46"/>
      <c r="H228" s="46"/>
      <c r="I228" s="46"/>
      <c r="J228" s="46"/>
      <c r="K228" s="46"/>
      <c r="L228" s="46"/>
      <c r="M228" s="46"/>
      <c r="N228" s="46"/>
      <c r="O228" s="46"/>
      <c r="P228" s="46"/>
      <c r="Q228" s="46"/>
      <c r="R228" s="46"/>
      <c r="S228" s="46"/>
      <c r="T228" s="8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c r="AQ228" s="20"/>
      <c r="AR228" s="20"/>
      <c r="AS228" s="20"/>
    </row>
    <row r="229" spans="1:45" ht="17.100000000000001" customHeight="1" x14ac:dyDescent="0.3">
      <c r="A229" s="20"/>
      <c r="B229" s="79"/>
      <c r="C229" s="46"/>
      <c r="D229" s="46"/>
      <c r="E229" s="46"/>
      <c r="F229" s="46"/>
      <c r="G229" s="46"/>
      <c r="H229" s="46"/>
      <c r="I229" s="46"/>
      <c r="J229" s="46"/>
      <c r="K229" s="46"/>
      <c r="L229" s="46"/>
      <c r="M229" s="46"/>
      <c r="N229" s="46"/>
      <c r="O229" s="46"/>
      <c r="P229" s="46"/>
      <c r="Q229" s="46"/>
      <c r="R229" s="46"/>
      <c r="S229" s="46"/>
      <c r="T229" s="8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20"/>
      <c r="AR229" s="20"/>
      <c r="AS229" s="20"/>
    </row>
    <row r="230" spans="1:45" ht="17.100000000000001" customHeight="1" x14ac:dyDescent="0.3">
      <c r="A230" s="20"/>
      <c r="B230" s="79"/>
      <c r="C230" s="46"/>
      <c r="D230" s="46"/>
      <c r="E230" s="46"/>
      <c r="F230" s="46"/>
      <c r="G230" s="46"/>
      <c r="H230" s="46"/>
      <c r="I230" s="46"/>
      <c r="J230" s="46"/>
      <c r="K230" s="46"/>
      <c r="L230" s="46"/>
      <c r="M230" s="46"/>
      <c r="N230" s="46"/>
      <c r="O230" s="46"/>
      <c r="P230" s="46"/>
      <c r="Q230" s="46"/>
      <c r="R230" s="46"/>
      <c r="S230" s="46"/>
      <c r="T230" s="8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c r="AQ230" s="20"/>
      <c r="AR230" s="20"/>
      <c r="AS230" s="20"/>
    </row>
    <row r="231" spans="1:45" ht="17.100000000000001" customHeight="1" x14ac:dyDescent="0.3">
      <c r="A231" s="20"/>
      <c r="B231" s="79"/>
      <c r="C231" s="46"/>
      <c r="D231" s="46"/>
      <c r="E231" s="46"/>
      <c r="F231" s="46"/>
      <c r="G231" s="46"/>
      <c r="H231" s="46"/>
      <c r="I231" s="46"/>
      <c r="J231" s="46"/>
      <c r="K231" s="46"/>
      <c r="L231" s="46"/>
      <c r="M231" s="46"/>
      <c r="N231" s="46"/>
      <c r="O231" s="46"/>
      <c r="P231" s="46"/>
      <c r="Q231" s="46"/>
      <c r="R231" s="46"/>
      <c r="S231" s="46"/>
      <c r="T231" s="8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c r="AQ231" s="20"/>
      <c r="AR231" s="20"/>
      <c r="AS231" s="20"/>
    </row>
    <row r="232" spans="1:45" ht="17.100000000000001" customHeight="1" x14ac:dyDescent="0.3">
      <c r="A232" s="20"/>
      <c r="B232" s="79"/>
      <c r="C232" s="46"/>
      <c r="D232" s="46"/>
      <c r="E232" s="46"/>
      <c r="F232" s="46"/>
      <c r="G232" s="46"/>
      <c r="H232" s="46"/>
      <c r="I232" s="46"/>
      <c r="J232" s="46"/>
      <c r="K232" s="46"/>
      <c r="L232" s="46"/>
      <c r="M232" s="46"/>
      <c r="N232" s="46"/>
      <c r="O232" s="46"/>
      <c r="P232" s="46"/>
      <c r="Q232" s="46"/>
      <c r="R232" s="46"/>
      <c r="S232" s="46"/>
      <c r="T232" s="8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c r="AQ232" s="20"/>
      <c r="AR232" s="20"/>
      <c r="AS232" s="20"/>
    </row>
    <row r="233" spans="1:45" ht="17.100000000000001" customHeight="1" x14ac:dyDescent="0.3">
      <c r="A233" s="20"/>
      <c r="B233" s="79"/>
      <c r="C233" s="46"/>
      <c r="D233" s="46"/>
      <c r="E233" s="46"/>
      <c r="F233" s="46"/>
      <c r="G233" s="46"/>
      <c r="H233" s="46"/>
      <c r="I233" s="46"/>
      <c r="J233" s="46"/>
      <c r="K233" s="46"/>
      <c r="L233" s="46"/>
      <c r="M233" s="46"/>
      <c r="N233" s="46"/>
      <c r="O233" s="46"/>
      <c r="P233" s="46"/>
      <c r="Q233" s="46"/>
      <c r="R233" s="46"/>
      <c r="S233" s="46"/>
      <c r="T233" s="8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c r="AQ233" s="20"/>
      <c r="AR233" s="20"/>
      <c r="AS233" s="20"/>
    </row>
    <row r="234" spans="1:45" ht="17.100000000000001" customHeight="1" x14ac:dyDescent="0.3">
      <c r="A234" s="20"/>
      <c r="B234" s="79"/>
      <c r="C234" s="46"/>
      <c r="D234" s="46"/>
      <c r="E234" s="46"/>
      <c r="F234" s="46"/>
      <c r="G234" s="46"/>
      <c r="H234" s="46"/>
      <c r="I234" s="46"/>
      <c r="J234" s="46"/>
      <c r="K234" s="46"/>
      <c r="L234" s="46"/>
      <c r="M234" s="46"/>
      <c r="N234" s="46"/>
      <c r="O234" s="46"/>
      <c r="P234" s="46"/>
      <c r="Q234" s="46"/>
      <c r="R234" s="46"/>
      <c r="S234" s="46"/>
      <c r="T234" s="8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c r="AQ234" s="20"/>
      <c r="AR234" s="20"/>
      <c r="AS234" s="20"/>
    </row>
    <row r="235" spans="1:45" ht="17.100000000000001" customHeight="1" x14ac:dyDescent="0.3">
      <c r="A235" s="20"/>
      <c r="B235" s="79"/>
      <c r="C235" s="46"/>
      <c r="D235" s="46"/>
      <c r="E235" s="46"/>
      <c r="F235" s="46"/>
      <c r="G235" s="46"/>
      <c r="H235" s="46"/>
      <c r="I235" s="46"/>
      <c r="J235" s="46"/>
      <c r="K235" s="46"/>
      <c r="L235" s="46"/>
      <c r="M235" s="46"/>
      <c r="N235" s="46"/>
      <c r="O235" s="46"/>
      <c r="P235" s="46"/>
      <c r="Q235" s="46"/>
      <c r="R235" s="46"/>
      <c r="S235" s="46"/>
      <c r="T235" s="8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c r="AQ235" s="20"/>
      <c r="AR235" s="20"/>
      <c r="AS235" s="20"/>
    </row>
    <row r="236" spans="1:45" ht="17.100000000000001" customHeight="1" x14ac:dyDescent="0.3">
      <c r="A236" s="20"/>
      <c r="B236" s="79"/>
      <c r="C236" s="46"/>
      <c r="D236" s="46"/>
      <c r="E236" s="46"/>
      <c r="F236" s="46"/>
      <c r="G236" s="46"/>
      <c r="H236" s="46"/>
      <c r="I236" s="46"/>
      <c r="J236" s="46"/>
      <c r="K236" s="46"/>
      <c r="L236" s="46"/>
      <c r="M236" s="46"/>
      <c r="N236" s="46"/>
      <c r="O236" s="46"/>
      <c r="P236" s="46"/>
      <c r="Q236" s="46"/>
      <c r="R236" s="46"/>
      <c r="S236" s="46"/>
      <c r="T236" s="8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c r="AQ236" s="20"/>
      <c r="AR236" s="20"/>
      <c r="AS236" s="20"/>
    </row>
    <row r="237" spans="1:45" ht="17.100000000000001" customHeight="1" x14ac:dyDescent="0.3">
      <c r="A237" s="20"/>
      <c r="B237" s="79"/>
      <c r="C237" s="46"/>
      <c r="D237" s="46"/>
      <c r="E237" s="46"/>
      <c r="F237" s="46"/>
      <c r="G237" s="46"/>
      <c r="H237" s="46"/>
      <c r="I237" s="46"/>
      <c r="J237" s="46"/>
      <c r="K237" s="46"/>
      <c r="L237" s="46"/>
      <c r="M237" s="46"/>
      <c r="N237" s="46"/>
      <c r="O237" s="46"/>
      <c r="P237" s="46"/>
      <c r="Q237" s="46"/>
      <c r="R237" s="46"/>
      <c r="S237" s="46"/>
      <c r="T237" s="8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c r="AQ237" s="20"/>
      <c r="AR237" s="20"/>
      <c r="AS237" s="20"/>
    </row>
    <row r="238" spans="1:45" ht="17.100000000000001" customHeight="1" x14ac:dyDescent="0.3">
      <c r="A238" s="20"/>
      <c r="B238" s="79"/>
      <c r="C238" s="46"/>
      <c r="D238" s="46"/>
      <c r="E238" s="46"/>
      <c r="F238" s="46"/>
      <c r="G238" s="46"/>
      <c r="H238" s="46"/>
      <c r="I238" s="46"/>
      <c r="J238" s="46"/>
      <c r="K238" s="46"/>
      <c r="L238" s="46"/>
      <c r="M238" s="46"/>
      <c r="N238" s="46"/>
      <c r="O238" s="46"/>
      <c r="P238" s="46"/>
      <c r="Q238" s="46"/>
      <c r="R238" s="46"/>
      <c r="S238" s="46"/>
      <c r="T238" s="8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c r="AQ238" s="20"/>
      <c r="AR238" s="20"/>
      <c r="AS238" s="20"/>
    </row>
    <row r="239" spans="1:45" ht="17.100000000000001" customHeight="1" x14ac:dyDescent="0.3">
      <c r="A239" s="20"/>
      <c r="B239" s="79"/>
      <c r="C239" s="46"/>
      <c r="D239" s="46"/>
      <c r="E239" s="46"/>
      <c r="F239" s="46"/>
      <c r="G239" s="46"/>
      <c r="H239" s="46"/>
      <c r="I239" s="46"/>
      <c r="J239" s="46"/>
      <c r="K239" s="46"/>
      <c r="L239" s="46"/>
      <c r="M239" s="46"/>
      <c r="N239" s="46"/>
      <c r="O239" s="46"/>
      <c r="P239" s="46"/>
      <c r="Q239" s="46"/>
      <c r="R239" s="46"/>
      <c r="S239" s="46"/>
      <c r="T239" s="8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c r="AQ239" s="20"/>
      <c r="AR239" s="20"/>
      <c r="AS239" s="20"/>
    </row>
    <row r="240" spans="1:45" ht="17.100000000000001" customHeight="1" x14ac:dyDescent="0.3">
      <c r="A240" s="20"/>
      <c r="B240" s="79"/>
      <c r="C240" s="46"/>
      <c r="D240" s="46"/>
      <c r="E240" s="46"/>
      <c r="F240" s="46"/>
      <c r="G240" s="46"/>
      <c r="H240" s="46"/>
      <c r="I240" s="46"/>
      <c r="J240" s="46"/>
      <c r="K240" s="46"/>
      <c r="L240" s="46"/>
      <c r="M240" s="46"/>
      <c r="N240" s="46"/>
      <c r="O240" s="46"/>
      <c r="P240" s="46"/>
      <c r="Q240" s="46"/>
      <c r="R240" s="46"/>
      <c r="S240" s="46"/>
      <c r="T240" s="8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c r="AQ240" s="20"/>
      <c r="AR240" s="20"/>
      <c r="AS240" s="20"/>
    </row>
    <row r="241" spans="1:45" ht="17.100000000000001" customHeight="1" x14ac:dyDescent="0.3">
      <c r="A241" s="20"/>
      <c r="B241" s="79"/>
      <c r="C241" s="46"/>
      <c r="D241" s="46"/>
      <c r="E241" s="46"/>
      <c r="F241" s="46"/>
      <c r="G241" s="46"/>
      <c r="H241" s="46"/>
      <c r="I241" s="46"/>
      <c r="J241" s="46"/>
      <c r="K241" s="46"/>
      <c r="L241" s="46"/>
      <c r="M241" s="46"/>
      <c r="N241" s="46"/>
      <c r="O241" s="46"/>
      <c r="P241" s="46"/>
      <c r="Q241" s="46"/>
      <c r="R241" s="46"/>
      <c r="S241" s="46"/>
      <c r="T241" s="8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c r="AQ241" s="20"/>
      <c r="AR241" s="20"/>
      <c r="AS241" s="20"/>
    </row>
    <row r="242" spans="1:45" ht="17.100000000000001" customHeight="1" x14ac:dyDescent="0.3">
      <c r="A242" s="20"/>
      <c r="B242" s="79"/>
      <c r="C242" s="46"/>
      <c r="D242" s="46"/>
      <c r="E242" s="46"/>
      <c r="F242" s="46"/>
      <c r="G242" s="46"/>
      <c r="H242" s="46"/>
      <c r="I242" s="46"/>
      <c r="J242" s="46"/>
      <c r="K242" s="46"/>
      <c r="L242" s="46"/>
      <c r="M242" s="46"/>
      <c r="N242" s="46"/>
      <c r="O242" s="46"/>
      <c r="P242" s="46"/>
      <c r="Q242" s="46"/>
      <c r="R242" s="46"/>
      <c r="S242" s="46"/>
      <c r="T242" s="8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c r="AQ242" s="20"/>
      <c r="AR242" s="20"/>
      <c r="AS242" s="20"/>
    </row>
    <row r="243" spans="1:45" ht="17.100000000000001" customHeight="1" x14ac:dyDescent="0.3">
      <c r="A243" s="20"/>
      <c r="B243" s="79"/>
      <c r="C243" s="46"/>
      <c r="D243" s="46"/>
      <c r="E243" s="46"/>
      <c r="F243" s="46"/>
      <c r="G243" s="46"/>
      <c r="H243" s="46"/>
      <c r="I243" s="46"/>
      <c r="J243" s="46"/>
      <c r="K243" s="46"/>
      <c r="L243" s="46"/>
      <c r="M243" s="46"/>
      <c r="N243" s="46"/>
      <c r="O243" s="46"/>
      <c r="P243" s="46"/>
      <c r="Q243" s="46"/>
      <c r="R243" s="46"/>
      <c r="S243" s="46"/>
      <c r="T243" s="8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c r="AQ243" s="20"/>
      <c r="AR243" s="20"/>
      <c r="AS243" s="20"/>
    </row>
    <row r="244" spans="1:45" ht="17.100000000000001" customHeight="1" x14ac:dyDescent="0.3">
      <c r="A244" s="20"/>
      <c r="B244" s="79"/>
      <c r="C244" s="46"/>
      <c r="D244" s="46"/>
      <c r="E244" s="46"/>
      <c r="F244" s="46"/>
      <c r="G244" s="46"/>
      <c r="H244" s="46"/>
      <c r="I244" s="46"/>
      <c r="J244" s="46"/>
      <c r="K244" s="46"/>
      <c r="L244" s="46"/>
      <c r="M244" s="46"/>
      <c r="N244" s="46"/>
      <c r="O244" s="46"/>
      <c r="P244" s="46"/>
      <c r="Q244" s="46"/>
      <c r="R244" s="46"/>
      <c r="S244" s="46"/>
      <c r="T244" s="8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c r="AQ244" s="20"/>
      <c r="AR244" s="20"/>
      <c r="AS244" s="20"/>
    </row>
    <row r="245" spans="1:45" ht="17.100000000000001" customHeight="1" x14ac:dyDescent="0.3">
      <c r="A245" s="20"/>
      <c r="B245" s="79"/>
      <c r="C245" s="46"/>
      <c r="D245" s="46"/>
      <c r="E245" s="46"/>
      <c r="F245" s="46"/>
      <c r="G245" s="46"/>
      <c r="H245" s="46"/>
      <c r="I245" s="46"/>
      <c r="J245" s="46"/>
      <c r="K245" s="46"/>
      <c r="L245" s="46"/>
      <c r="M245" s="46"/>
      <c r="N245" s="46"/>
      <c r="O245" s="46"/>
      <c r="P245" s="46"/>
      <c r="Q245" s="46"/>
      <c r="R245" s="46"/>
      <c r="S245" s="46"/>
      <c r="T245" s="8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c r="AQ245" s="20"/>
      <c r="AR245" s="20"/>
      <c r="AS245" s="20"/>
    </row>
    <row r="246" spans="1:45" ht="17.100000000000001" customHeight="1" x14ac:dyDescent="0.3">
      <c r="A246" s="20"/>
      <c r="B246" s="79"/>
      <c r="C246" s="46"/>
      <c r="D246" s="46"/>
      <c r="E246" s="46"/>
      <c r="F246" s="46"/>
      <c r="G246" s="46"/>
      <c r="H246" s="46"/>
      <c r="I246" s="46"/>
      <c r="J246" s="46"/>
      <c r="K246" s="46"/>
      <c r="L246" s="46"/>
      <c r="M246" s="46"/>
      <c r="N246" s="46"/>
      <c r="O246" s="46"/>
      <c r="P246" s="46"/>
      <c r="Q246" s="46"/>
      <c r="R246" s="46"/>
      <c r="S246" s="46"/>
      <c r="T246" s="8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c r="AQ246" s="20"/>
      <c r="AR246" s="20"/>
      <c r="AS246" s="20"/>
    </row>
    <row r="247" spans="1:45" ht="17.100000000000001" customHeight="1" x14ac:dyDescent="0.3">
      <c r="A247" s="20"/>
      <c r="B247" s="79"/>
      <c r="C247" s="46"/>
      <c r="D247" s="46"/>
      <c r="E247" s="46"/>
      <c r="F247" s="46"/>
      <c r="G247" s="46"/>
      <c r="H247" s="46"/>
      <c r="I247" s="46"/>
      <c r="J247" s="46"/>
      <c r="K247" s="46"/>
      <c r="L247" s="46"/>
      <c r="M247" s="46"/>
      <c r="N247" s="46"/>
      <c r="O247" s="46"/>
      <c r="P247" s="46"/>
      <c r="Q247" s="46"/>
      <c r="R247" s="46"/>
      <c r="S247" s="46"/>
      <c r="T247" s="8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c r="AQ247" s="20"/>
      <c r="AR247" s="20"/>
      <c r="AS247" s="20"/>
    </row>
    <row r="248" spans="1:45" ht="17.100000000000001" customHeight="1" x14ac:dyDescent="0.3">
      <c r="A248" s="20"/>
      <c r="B248" s="79"/>
      <c r="C248" s="46"/>
      <c r="D248" s="46"/>
      <c r="E248" s="46"/>
      <c r="F248" s="46"/>
      <c r="G248" s="46"/>
      <c r="H248" s="46"/>
      <c r="I248" s="46"/>
      <c r="J248" s="46"/>
      <c r="K248" s="46"/>
      <c r="L248" s="46"/>
      <c r="M248" s="46"/>
      <c r="N248" s="46"/>
      <c r="O248" s="46"/>
      <c r="P248" s="46"/>
      <c r="Q248" s="46"/>
      <c r="R248" s="46"/>
      <c r="S248" s="46"/>
      <c r="T248" s="8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c r="AQ248" s="20"/>
      <c r="AR248" s="20"/>
      <c r="AS248" s="20"/>
    </row>
    <row r="249" spans="1:45" ht="17.100000000000001" customHeight="1" x14ac:dyDescent="0.3">
      <c r="A249" s="20"/>
      <c r="B249" s="79"/>
      <c r="C249" s="46"/>
      <c r="D249" s="46"/>
      <c r="E249" s="46"/>
      <c r="F249" s="46"/>
      <c r="G249" s="46"/>
      <c r="H249" s="46"/>
      <c r="I249" s="46"/>
      <c r="J249" s="46"/>
      <c r="K249" s="46"/>
      <c r="L249" s="46"/>
      <c r="M249" s="46"/>
      <c r="N249" s="46"/>
      <c r="O249" s="46"/>
      <c r="P249" s="46"/>
      <c r="Q249" s="46"/>
      <c r="R249" s="46"/>
      <c r="S249" s="46"/>
      <c r="T249" s="8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row r="250" spans="1:45" ht="17.100000000000001" customHeight="1" thickBot="1" x14ac:dyDescent="0.35">
      <c r="A250" s="20"/>
      <c r="B250" s="81"/>
      <c r="C250" s="82"/>
      <c r="D250" s="82"/>
      <c r="E250" s="82"/>
      <c r="F250" s="82"/>
      <c r="G250" s="82"/>
      <c r="H250" s="82"/>
      <c r="I250" s="82"/>
      <c r="J250" s="82"/>
      <c r="K250" s="82"/>
      <c r="L250" s="82"/>
      <c r="M250" s="82"/>
      <c r="N250" s="82"/>
      <c r="O250" s="82"/>
      <c r="P250" s="82"/>
      <c r="Q250" s="82"/>
      <c r="R250" s="82"/>
      <c r="S250" s="82"/>
      <c r="T250" s="83"/>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c r="AQ250" s="20"/>
      <c r="AR250" s="20"/>
      <c r="AS250" s="20"/>
    </row>
    <row r="251" spans="1:45" ht="50.1" customHeight="1" x14ac:dyDescent="0.3">
      <c r="A251" s="20"/>
      <c r="B251" s="312" t="s">
        <v>729</v>
      </c>
      <c r="C251" s="77"/>
      <c r="D251" s="77"/>
      <c r="E251" s="77"/>
      <c r="F251" s="77"/>
      <c r="G251" s="77"/>
      <c r="H251" s="77"/>
      <c r="I251" s="77"/>
      <c r="J251" s="77"/>
      <c r="K251" s="77"/>
      <c r="L251" s="77"/>
      <c r="M251" s="77"/>
      <c r="N251" s="77"/>
      <c r="O251" s="77"/>
      <c r="P251" s="77"/>
      <c r="Q251" s="77"/>
      <c r="R251" s="77"/>
      <c r="S251" s="77"/>
      <c r="T251" s="78"/>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c r="AQ251" s="20"/>
      <c r="AR251" s="20"/>
      <c r="AS251" s="20"/>
    </row>
    <row r="252" spans="1:45" ht="17.100000000000001" customHeight="1" x14ac:dyDescent="0.3">
      <c r="A252" s="20"/>
      <c r="B252" s="79"/>
      <c r="C252" s="46"/>
      <c r="D252" s="46"/>
      <c r="E252" s="46"/>
      <c r="F252" s="46"/>
      <c r="G252" s="46"/>
      <c r="H252" s="46"/>
      <c r="I252" s="46"/>
      <c r="J252" s="46"/>
      <c r="K252" s="46"/>
      <c r="L252" s="46"/>
      <c r="M252" s="46"/>
      <c r="N252" s="46"/>
      <c r="O252" s="46"/>
      <c r="P252" s="46"/>
      <c r="Q252" s="46"/>
      <c r="R252" s="46"/>
      <c r="S252" s="46"/>
      <c r="T252" s="8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c r="AQ252" s="20"/>
      <c r="AR252" s="20"/>
      <c r="AS252" s="20"/>
    </row>
    <row r="253" spans="1:45" ht="17.100000000000001" customHeight="1" x14ac:dyDescent="0.3">
      <c r="A253" s="20"/>
      <c r="B253" s="79"/>
      <c r="C253" s="46"/>
      <c r="D253" s="46"/>
      <c r="E253" s="46"/>
      <c r="F253" s="46"/>
      <c r="G253" s="46"/>
      <c r="H253" s="46"/>
      <c r="I253" s="46"/>
      <c r="J253" s="46"/>
      <c r="K253" s="46"/>
      <c r="L253" s="46"/>
      <c r="M253" s="46"/>
      <c r="N253" s="46"/>
      <c r="O253" s="46"/>
      <c r="P253" s="46"/>
      <c r="Q253" s="46"/>
      <c r="R253" s="46"/>
      <c r="S253" s="46"/>
      <c r="T253" s="8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c r="AQ253" s="20"/>
      <c r="AR253" s="20"/>
      <c r="AS253" s="20"/>
    </row>
    <row r="254" spans="1:45" ht="17.100000000000001" customHeight="1" x14ac:dyDescent="0.3">
      <c r="A254" s="20"/>
      <c r="B254" s="79"/>
      <c r="C254" s="46"/>
      <c r="D254" s="46"/>
      <c r="E254" s="46"/>
      <c r="F254" s="46"/>
      <c r="G254" s="46"/>
      <c r="H254" s="46"/>
      <c r="I254" s="46"/>
      <c r="J254" s="46"/>
      <c r="K254" s="46"/>
      <c r="L254" s="46"/>
      <c r="M254" s="46"/>
      <c r="N254" s="46"/>
      <c r="O254" s="46"/>
      <c r="P254" s="46"/>
      <c r="Q254" s="46"/>
      <c r="R254" s="46"/>
      <c r="S254" s="46"/>
      <c r="T254" s="8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c r="AQ254" s="20"/>
      <c r="AR254" s="20"/>
      <c r="AS254" s="20"/>
    </row>
    <row r="255" spans="1:45" ht="17.100000000000001" customHeight="1" x14ac:dyDescent="0.3">
      <c r="A255" s="20"/>
      <c r="B255" s="79"/>
      <c r="C255" s="46"/>
      <c r="D255" s="46"/>
      <c r="E255" s="46"/>
      <c r="F255" s="46"/>
      <c r="G255" s="46"/>
      <c r="H255" s="46"/>
      <c r="I255" s="46"/>
      <c r="J255" s="46"/>
      <c r="K255" s="46"/>
      <c r="L255" s="46"/>
      <c r="M255" s="46"/>
      <c r="N255" s="46"/>
      <c r="O255" s="46"/>
      <c r="P255" s="46"/>
      <c r="Q255" s="46"/>
      <c r="R255" s="46"/>
      <c r="S255" s="46"/>
      <c r="T255" s="8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c r="AQ255" s="20"/>
      <c r="AR255" s="20"/>
      <c r="AS255" s="20"/>
    </row>
    <row r="256" spans="1:45" ht="17.100000000000001" customHeight="1" x14ac:dyDescent="0.3">
      <c r="A256" s="20"/>
      <c r="B256" s="79"/>
      <c r="C256" s="46"/>
      <c r="D256" s="46"/>
      <c r="E256" s="46"/>
      <c r="F256" s="46"/>
      <c r="G256" s="46"/>
      <c r="H256" s="46"/>
      <c r="I256" s="46"/>
      <c r="J256" s="46"/>
      <c r="K256" s="46"/>
      <c r="L256" s="46"/>
      <c r="M256" s="46"/>
      <c r="N256" s="46"/>
      <c r="O256" s="46"/>
      <c r="P256" s="46"/>
      <c r="Q256" s="46"/>
      <c r="R256" s="46"/>
      <c r="S256" s="46"/>
      <c r="T256" s="8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c r="AQ256" s="20"/>
      <c r="AR256" s="20"/>
      <c r="AS256" s="20"/>
    </row>
    <row r="257" spans="1:45" ht="17.100000000000001" customHeight="1" x14ac:dyDescent="0.3">
      <c r="A257" s="20"/>
      <c r="B257" s="79"/>
      <c r="C257" s="46"/>
      <c r="D257" s="46"/>
      <c r="E257" s="46"/>
      <c r="F257" s="46"/>
      <c r="G257" s="46"/>
      <c r="H257" s="46"/>
      <c r="I257" s="46"/>
      <c r="J257" s="46"/>
      <c r="K257" s="46"/>
      <c r="L257" s="46"/>
      <c r="M257" s="46"/>
      <c r="N257" s="46"/>
      <c r="O257" s="46"/>
      <c r="P257" s="46"/>
      <c r="Q257" s="46"/>
      <c r="R257" s="46"/>
      <c r="S257" s="46"/>
      <c r="T257" s="8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c r="AQ257" s="20"/>
      <c r="AR257" s="20"/>
      <c r="AS257" s="20"/>
    </row>
    <row r="258" spans="1:45" ht="17.100000000000001" customHeight="1" x14ac:dyDescent="0.3">
      <c r="A258" s="20"/>
      <c r="B258" s="79"/>
      <c r="C258" s="46"/>
      <c r="D258" s="46"/>
      <c r="E258" s="46"/>
      <c r="F258" s="46"/>
      <c r="G258" s="46"/>
      <c r="H258" s="46"/>
      <c r="I258" s="46"/>
      <c r="J258" s="46"/>
      <c r="K258" s="46"/>
      <c r="L258" s="46"/>
      <c r="M258" s="46"/>
      <c r="N258" s="46"/>
      <c r="O258" s="46"/>
      <c r="P258" s="46"/>
      <c r="Q258" s="46"/>
      <c r="R258" s="46"/>
      <c r="S258" s="46"/>
      <c r="T258" s="8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c r="AQ258" s="20"/>
      <c r="AR258" s="20"/>
      <c r="AS258" s="20"/>
    </row>
    <row r="259" spans="1:45" ht="17.100000000000001" customHeight="1" x14ac:dyDescent="0.3">
      <c r="A259" s="20"/>
      <c r="B259" s="79"/>
      <c r="C259" s="46"/>
      <c r="D259" s="46"/>
      <c r="E259" s="46"/>
      <c r="F259" s="46"/>
      <c r="G259" s="46"/>
      <c r="H259" s="46"/>
      <c r="I259" s="46"/>
      <c r="J259" s="46"/>
      <c r="K259" s="46"/>
      <c r="L259" s="46"/>
      <c r="M259" s="46"/>
      <c r="N259" s="46"/>
      <c r="O259" s="46"/>
      <c r="P259" s="46"/>
      <c r="Q259" s="46"/>
      <c r="R259" s="46"/>
      <c r="S259" s="46"/>
      <c r="T259" s="8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c r="AQ259" s="20"/>
      <c r="AR259" s="20"/>
      <c r="AS259" s="20"/>
    </row>
    <row r="260" spans="1:45" ht="17.100000000000001" customHeight="1" x14ac:dyDescent="0.3">
      <c r="A260" s="20"/>
      <c r="B260" s="79"/>
      <c r="C260" s="46"/>
      <c r="D260" s="46"/>
      <c r="E260" s="46"/>
      <c r="F260" s="46"/>
      <c r="G260" s="46"/>
      <c r="H260" s="46"/>
      <c r="I260" s="46"/>
      <c r="J260" s="46"/>
      <c r="K260" s="46"/>
      <c r="L260" s="46"/>
      <c r="M260" s="46"/>
      <c r="N260" s="46"/>
      <c r="O260" s="46"/>
      <c r="P260" s="46"/>
      <c r="Q260" s="46"/>
      <c r="R260" s="46"/>
      <c r="S260" s="46"/>
      <c r="T260" s="8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c r="AQ260" s="20"/>
      <c r="AR260" s="20"/>
      <c r="AS260" s="20"/>
    </row>
    <row r="261" spans="1:45" ht="17.100000000000001" customHeight="1" x14ac:dyDescent="0.3">
      <c r="A261" s="20"/>
      <c r="B261" s="79"/>
      <c r="C261" s="46"/>
      <c r="D261" s="46"/>
      <c r="E261" s="46"/>
      <c r="F261" s="46"/>
      <c r="G261" s="46"/>
      <c r="H261" s="46"/>
      <c r="I261" s="46"/>
      <c r="J261" s="46"/>
      <c r="K261" s="46"/>
      <c r="L261" s="46"/>
      <c r="M261" s="46"/>
      <c r="N261" s="46"/>
      <c r="O261" s="46"/>
      <c r="P261" s="46"/>
      <c r="Q261" s="46"/>
      <c r="R261" s="46"/>
      <c r="S261" s="46"/>
      <c r="T261" s="8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c r="AQ261" s="20"/>
      <c r="AR261" s="20"/>
      <c r="AS261" s="20"/>
    </row>
    <row r="262" spans="1:45" ht="17.100000000000001" customHeight="1" x14ac:dyDescent="0.3">
      <c r="A262" s="20"/>
      <c r="B262" s="79"/>
      <c r="C262" s="46"/>
      <c r="D262" s="46"/>
      <c r="E262" s="46"/>
      <c r="F262" s="46"/>
      <c r="G262" s="46"/>
      <c r="H262" s="46"/>
      <c r="I262" s="46"/>
      <c r="J262" s="46"/>
      <c r="K262" s="46"/>
      <c r="L262" s="46"/>
      <c r="M262" s="46"/>
      <c r="N262" s="46"/>
      <c r="O262" s="46"/>
      <c r="P262" s="46"/>
      <c r="Q262" s="46"/>
      <c r="R262" s="46"/>
      <c r="S262" s="46"/>
      <c r="T262" s="8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c r="AQ262" s="20"/>
      <c r="AR262" s="20"/>
      <c r="AS262" s="20"/>
    </row>
    <row r="263" spans="1:45" ht="17.100000000000001" customHeight="1" x14ac:dyDescent="0.3">
      <c r="A263" s="20"/>
      <c r="B263" s="79"/>
      <c r="C263" s="46"/>
      <c r="D263" s="46"/>
      <c r="E263" s="46"/>
      <c r="F263" s="46"/>
      <c r="G263" s="46"/>
      <c r="H263" s="46"/>
      <c r="I263" s="46"/>
      <c r="J263" s="46"/>
      <c r="K263" s="46"/>
      <c r="L263" s="46"/>
      <c r="M263" s="46"/>
      <c r="N263" s="46"/>
      <c r="O263" s="46"/>
      <c r="P263" s="46"/>
      <c r="Q263" s="46"/>
      <c r="R263" s="46"/>
      <c r="S263" s="46"/>
      <c r="T263" s="8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c r="AQ263" s="20"/>
      <c r="AR263" s="20"/>
      <c r="AS263" s="20"/>
    </row>
    <row r="264" spans="1:45" ht="17.100000000000001" customHeight="1" x14ac:dyDescent="0.3">
      <c r="A264" s="20"/>
      <c r="B264" s="79"/>
      <c r="C264" s="46"/>
      <c r="D264" s="46"/>
      <c r="E264" s="46"/>
      <c r="F264" s="46"/>
      <c r="G264" s="46"/>
      <c r="H264" s="46"/>
      <c r="I264" s="46"/>
      <c r="J264" s="46"/>
      <c r="K264" s="46"/>
      <c r="L264" s="46"/>
      <c r="M264" s="46"/>
      <c r="N264" s="46"/>
      <c r="O264" s="46"/>
      <c r="P264" s="46"/>
      <c r="Q264" s="46"/>
      <c r="R264" s="46"/>
      <c r="S264" s="46"/>
      <c r="T264" s="8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c r="AQ264" s="20"/>
      <c r="AR264" s="20"/>
      <c r="AS264" s="20"/>
    </row>
    <row r="265" spans="1:45" ht="17.100000000000001" customHeight="1" x14ac:dyDescent="0.3">
      <c r="A265" s="20"/>
      <c r="B265" s="79"/>
      <c r="C265" s="46"/>
      <c r="D265" s="46"/>
      <c r="E265" s="46"/>
      <c r="F265" s="46"/>
      <c r="G265" s="46"/>
      <c r="H265" s="46"/>
      <c r="I265" s="46"/>
      <c r="J265" s="46"/>
      <c r="K265" s="46"/>
      <c r="L265" s="46"/>
      <c r="M265" s="46"/>
      <c r="N265" s="46"/>
      <c r="O265" s="46"/>
      <c r="P265" s="46"/>
      <c r="Q265" s="46"/>
      <c r="R265" s="46"/>
      <c r="S265" s="46"/>
      <c r="T265" s="8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c r="AQ265" s="20"/>
      <c r="AR265" s="20"/>
      <c r="AS265" s="20"/>
    </row>
    <row r="266" spans="1:45" ht="17.100000000000001" customHeight="1" x14ac:dyDescent="0.3">
      <c r="A266" s="20"/>
      <c r="B266" s="79"/>
      <c r="C266" s="46"/>
      <c r="D266" s="46"/>
      <c r="E266" s="46"/>
      <c r="F266" s="46"/>
      <c r="G266" s="46"/>
      <c r="H266" s="46"/>
      <c r="I266" s="46"/>
      <c r="J266" s="46"/>
      <c r="K266" s="46"/>
      <c r="L266" s="46"/>
      <c r="M266" s="46"/>
      <c r="N266" s="46"/>
      <c r="O266" s="46"/>
      <c r="P266" s="46"/>
      <c r="Q266" s="46"/>
      <c r="R266" s="46"/>
      <c r="S266" s="46"/>
      <c r="T266" s="8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c r="AQ266" s="20"/>
      <c r="AR266" s="20"/>
      <c r="AS266" s="20"/>
    </row>
    <row r="267" spans="1:45" ht="17.100000000000001" customHeight="1" x14ac:dyDescent="0.3">
      <c r="A267" s="20"/>
      <c r="B267" s="79"/>
      <c r="C267" s="46"/>
      <c r="D267" s="46"/>
      <c r="E267" s="46"/>
      <c r="F267" s="46"/>
      <c r="G267" s="46"/>
      <c r="H267" s="46"/>
      <c r="I267" s="46"/>
      <c r="J267" s="46"/>
      <c r="K267" s="46"/>
      <c r="L267" s="46"/>
      <c r="M267" s="46"/>
      <c r="N267" s="46"/>
      <c r="O267" s="46"/>
      <c r="P267" s="46"/>
      <c r="Q267" s="46"/>
      <c r="R267" s="46"/>
      <c r="S267" s="46"/>
      <c r="T267" s="8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c r="AQ267" s="20"/>
      <c r="AR267" s="20"/>
      <c r="AS267" s="20"/>
    </row>
    <row r="268" spans="1:45" ht="17.100000000000001" customHeight="1" x14ac:dyDescent="0.3">
      <c r="A268" s="20"/>
      <c r="B268" s="79"/>
      <c r="C268" s="46"/>
      <c r="D268" s="46"/>
      <c r="E268" s="46"/>
      <c r="F268" s="46"/>
      <c r="G268" s="46"/>
      <c r="H268" s="46"/>
      <c r="I268" s="46"/>
      <c r="J268" s="46"/>
      <c r="K268" s="46"/>
      <c r="L268" s="46"/>
      <c r="M268" s="46"/>
      <c r="N268" s="46"/>
      <c r="O268" s="46"/>
      <c r="P268" s="46"/>
      <c r="Q268" s="46"/>
      <c r="R268" s="46"/>
      <c r="S268" s="46"/>
      <c r="T268" s="8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c r="AQ268" s="20"/>
      <c r="AR268" s="20"/>
      <c r="AS268" s="20"/>
    </row>
    <row r="269" spans="1:45" ht="17.100000000000001" customHeight="1" x14ac:dyDescent="0.3">
      <c r="A269" s="20"/>
      <c r="B269" s="79"/>
      <c r="C269" s="46"/>
      <c r="D269" s="46"/>
      <c r="E269" s="46"/>
      <c r="F269" s="46"/>
      <c r="G269" s="46"/>
      <c r="H269" s="46"/>
      <c r="I269" s="46"/>
      <c r="J269" s="46"/>
      <c r="K269" s="46"/>
      <c r="L269" s="46"/>
      <c r="M269" s="46"/>
      <c r="N269" s="46"/>
      <c r="O269" s="46"/>
      <c r="P269" s="46"/>
      <c r="Q269" s="46"/>
      <c r="R269" s="46"/>
      <c r="S269" s="46"/>
      <c r="T269" s="8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c r="AQ269" s="20"/>
      <c r="AR269" s="20"/>
      <c r="AS269" s="20"/>
    </row>
    <row r="270" spans="1:45" ht="17.100000000000001" customHeight="1" x14ac:dyDescent="0.3">
      <c r="A270" s="20"/>
      <c r="B270" s="79"/>
      <c r="C270" s="46"/>
      <c r="D270" s="46"/>
      <c r="E270" s="46"/>
      <c r="F270" s="46"/>
      <c r="G270" s="46"/>
      <c r="H270" s="46"/>
      <c r="I270" s="46"/>
      <c r="J270" s="46"/>
      <c r="K270" s="46"/>
      <c r="L270" s="46"/>
      <c r="M270" s="46"/>
      <c r="N270" s="46"/>
      <c r="O270" s="46"/>
      <c r="P270" s="46"/>
      <c r="Q270" s="46"/>
      <c r="R270" s="46"/>
      <c r="S270" s="46"/>
      <c r="T270" s="8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c r="AQ270" s="20"/>
      <c r="AR270" s="20"/>
      <c r="AS270" s="20"/>
    </row>
    <row r="271" spans="1:45" ht="17.100000000000001" customHeight="1" x14ac:dyDescent="0.3">
      <c r="A271" s="20"/>
      <c r="B271" s="79"/>
      <c r="C271" s="46"/>
      <c r="D271" s="46"/>
      <c r="E271" s="46"/>
      <c r="F271" s="46"/>
      <c r="G271" s="46"/>
      <c r="H271" s="46"/>
      <c r="I271" s="46"/>
      <c r="J271" s="46"/>
      <c r="K271" s="46"/>
      <c r="L271" s="46"/>
      <c r="M271" s="46"/>
      <c r="N271" s="46"/>
      <c r="O271" s="46"/>
      <c r="P271" s="46"/>
      <c r="Q271" s="46"/>
      <c r="R271" s="46"/>
      <c r="S271" s="46"/>
      <c r="T271" s="8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c r="AQ271" s="20"/>
      <c r="AR271" s="20"/>
      <c r="AS271" s="20"/>
    </row>
    <row r="272" spans="1:45" ht="17.100000000000001" customHeight="1" x14ac:dyDescent="0.3">
      <c r="A272" s="20"/>
      <c r="B272" s="79"/>
      <c r="C272" s="46"/>
      <c r="D272" s="46"/>
      <c r="E272" s="46"/>
      <c r="F272" s="46"/>
      <c r="G272" s="46"/>
      <c r="H272" s="46"/>
      <c r="I272" s="46"/>
      <c r="J272" s="46"/>
      <c r="K272" s="46"/>
      <c r="L272" s="46"/>
      <c r="M272" s="46"/>
      <c r="N272" s="46"/>
      <c r="O272" s="46"/>
      <c r="P272" s="46"/>
      <c r="Q272" s="46"/>
      <c r="R272" s="46"/>
      <c r="S272" s="46"/>
      <c r="T272" s="8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c r="AQ272" s="20"/>
      <c r="AR272" s="20"/>
      <c r="AS272" s="20"/>
    </row>
    <row r="273" spans="1:45" ht="17.100000000000001" customHeight="1" x14ac:dyDescent="0.3">
      <c r="A273" s="20"/>
      <c r="B273" s="79"/>
      <c r="C273" s="46"/>
      <c r="D273" s="46"/>
      <c r="E273" s="46"/>
      <c r="F273" s="46"/>
      <c r="G273" s="46"/>
      <c r="H273" s="46"/>
      <c r="I273" s="46"/>
      <c r="J273" s="46"/>
      <c r="K273" s="46"/>
      <c r="L273" s="46"/>
      <c r="M273" s="46"/>
      <c r="N273" s="46"/>
      <c r="O273" s="46"/>
      <c r="P273" s="46"/>
      <c r="Q273" s="46"/>
      <c r="R273" s="46"/>
      <c r="S273" s="46"/>
      <c r="T273" s="8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c r="AQ273" s="20"/>
      <c r="AR273" s="20"/>
      <c r="AS273" s="20"/>
    </row>
    <row r="274" spans="1:45" ht="17.100000000000001" customHeight="1" x14ac:dyDescent="0.3">
      <c r="A274" s="20"/>
      <c r="B274" s="79"/>
      <c r="C274" s="46"/>
      <c r="D274" s="46"/>
      <c r="E274" s="46"/>
      <c r="F274" s="46"/>
      <c r="G274" s="46"/>
      <c r="H274" s="46"/>
      <c r="I274" s="46"/>
      <c r="J274" s="46"/>
      <c r="K274" s="46"/>
      <c r="L274" s="46"/>
      <c r="M274" s="46"/>
      <c r="N274" s="46"/>
      <c r="O274" s="46"/>
      <c r="P274" s="46"/>
      <c r="Q274" s="46"/>
      <c r="R274" s="46"/>
      <c r="S274" s="46"/>
      <c r="T274" s="8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c r="AQ274" s="20"/>
      <c r="AR274" s="20"/>
      <c r="AS274" s="20"/>
    </row>
    <row r="275" spans="1:45" ht="17.100000000000001" customHeight="1" x14ac:dyDescent="0.3">
      <c r="A275" s="20"/>
      <c r="B275" s="79"/>
      <c r="C275" s="46"/>
      <c r="D275" s="46"/>
      <c r="E275" s="46"/>
      <c r="F275" s="46"/>
      <c r="G275" s="46"/>
      <c r="H275" s="46"/>
      <c r="I275" s="46"/>
      <c r="J275" s="46"/>
      <c r="K275" s="46"/>
      <c r="L275" s="46"/>
      <c r="M275" s="46"/>
      <c r="N275" s="46"/>
      <c r="O275" s="46"/>
      <c r="P275" s="46"/>
      <c r="Q275" s="46"/>
      <c r="R275" s="46"/>
      <c r="S275" s="46"/>
      <c r="T275" s="8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c r="AQ275" s="20"/>
      <c r="AR275" s="20"/>
      <c r="AS275" s="20"/>
    </row>
    <row r="276" spans="1:45" ht="17.100000000000001" customHeight="1" x14ac:dyDescent="0.3">
      <c r="A276" s="20"/>
      <c r="B276" s="79"/>
      <c r="C276" s="46"/>
      <c r="D276" s="46"/>
      <c r="E276" s="46"/>
      <c r="F276" s="46"/>
      <c r="G276" s="46"/>
      <c r="H276" s="46"/>
      <c r="I276" s="46"/>
      <c r="J276" s="46"/>
      <c r="K276" s="46"/>
      <c r="L276" s="46"/>
      <c r="M276" s="46"/>
      <c r="N276" s="46"/>
      <c r="O276" s="46"/>
      <c r="P276" s="46"/>
      <c r="Q276" s="46"/>
      <c r="R276" s="46"/>
      <c r="S276" s="46"/>
      <c r="T276" s="8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c r="AQ276" s="20"/>
      <c r="AR276" s="20"/>
      <c r="AS276" s="20"/>
    </row>
    <row r="277" spans="1:45" ht="17.100000000000001" customHeight="1" x14ac:dyDescent="0.3">
      <c r="A277" s="20"/>
      <c r="B277" s="79"/>
      <c r="C277" s="46"/>
      <c r="D277" s="46"/>
      <c r="E277" s="46"/>
      <c r="F277" s="46"/>
      <c r="G277" s="46"/>
      <c r="H277" s="46"/>
      <c r="I277" s="46"/>
      <c r="J277" s="46"/>
      <c r="K277" s="46"/>
      <c r="L277" s="46"/>
      <c r="M277" s="46"/>
      <c r="N277" s="46"/>
      <c r="O277" s="46"/>
      <c r="P277" s="46"/>
      <c r="Q277" s="46"/>
      <c r="R277" s="46"/>
      <c r="S277" s="46"/>
      <c r="T277" s="8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c r="AQ277" s="20"/>
      <c r="AR277" s="20"/>
      <c r="AS277" s="20"/>
    </row>
    <row r="278" spans="1:45" ht="17.100000000000001" customHeight="1" x14ac:dyDescent="0.3">
      <c r="A278" s="20"/>
      <c r="B278" s="79"/>
      <c r="C278" s="46"/>
      <c r="D278" s="46"/>
      <c r="E278" s="46"/>
      <c r="F278" s="46"/>
      <c r="G278" s="46"/>
      <c r="H278" s="46"/>
      <c r="I278" s="46"/>
      <c r="J278" s="46"/>
      <c r="K278" s="46"/>
      <c r="L278" s="46"/>
      <c r="M278" s="46"/>
      <c r="N278" s="46"/>
      <c r="O278" s="46"/>
      <c r="P278" s="46"/>
      <c r="Q278" s="46"/>
      <c r="R278" s="46"/>
      <c r="S278" s="46"/>
      <c r="T278" s="8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c r="AQ278" s="20"/>
      <c r="AR278" s="20"/>
      <c r="AS278" s="20"/>
    </row>
    <row r="279" spans="1:45" ht="17.100000000000001" customHeight="1" x14ac:dyDescent="0.3">
      <c r="A279" s="20"/>
      <c r="B279" s="79"/>
      <c r="C279" s="46"/>
      <c r="D279" s="46"/>
      <c r="E279" s="46"/>
      <c r="F279" s="46"/>
      <c r="G279" s="46"/>
      <c r="H279" s="46"/>
      <c r="I279" s="46"/>
      <c r="J279" s="46"/>
      <c r="K279" s="46"/>
      <c r="L279" s="46"/>
      <c r="M279" s="46"/>
      <c r="N279" s="46"/>
      <c r="O279" s="46"/>
      <c r="P279" s="46"/>
      <c r="Q279" s="46"/>
      <c r="R279" s="46"/>
      <c r="S279" s="46"/>
      <c r="T279" s="8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c r="AQ279" s="20"/>
      <c r="AR279" s="20"/>
      <c r="AS279" s="20"/>
    </row>
    <row r="280" spans="1:45" ht="17.100000000000001" customHeight="1" x14ac:dyDescent="0.3">
      <c r="A280" s="20"/>
      <c r="B280" s="79"/>
      <c r="C280" s="46"/>
      <c r="D280" s="46"/>
      <c r="E280" s="46"/>
      <c r="F280" s="46"/>
      <c r="G280" s="46"/>
      <c r="H280" s="46"/>
      <c r="I280" s="46"/>
      <c r="J280" s="46"/>
      <c r="K280" s="46"/>
      <c r="L280" s="46"/>
      <c r="M280" s="46"/>
      <c r="N280" s="46"/>
      <c r="O280" s="46"/>
      <c r="P280" s="46"/>
      <c r="Q280" s="46"/>
      <c r="R280" s="46"/>
      <c r="S280" s="46"/>
      <c r="T280" s="8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c r="AQ280" s="20"/>
      <c r="AR280" s="20"/>
      <c r="AS280" s="20"/>
    </row>
    <row r="281" spans="1:45" ht="17.100000000000001" customHeight="1" x14ac:dyDescent="0.3">
      <c r="A281" s="20"/>
      <c r="B281" s="79"/>
      <c r="C281" s="46"/>
      <c r="D281" s="46"/>
      <c r="E281" s="46"/>
      <c r="F281" s="46"/>
      <c r="G281" s="46"/>
      <c r="H281" s="46"/>
      <c r="I281" s="46"/>
      <c r="J281" s="46"/>
      <c r="K281" s="46"/>
      <c r="L281" s="46"/>
      <c r="M281" s="46"/>
      <c r="N281" s="46"/>
      <c r="O281" s="46"/>
      <c r="P281" s="46"/>
      <c r="Q281" s="46"/>
      <c r="R281" s="46"/>
      <c r="S281" s="46"/>
      <c r="T281" s="8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c r="AQ281" s="20"/>
      <c r="AR281" s="20"/>
      <c r="AS281" s="20"/>
    </row>
    <row r="282" spans="1:45" ht="17.100000000000001" customHeight="1" x14ac:dyDescent="0.3">
      <c r="A282" s="20"/>
      <c r="B282" s="79"/>
      <c r="C282" s="46"/>
      <c r="D282" s="46"/>
      <c r="E282" s="46"/>
      <c r="F282" s="46"/>
      <c r="G282" s="46"/>
      <c r="H282" s="46"/>
      <c r="I282" s="46"/>
      <c r="J282" s="46"/>
      <c r="K282" s="46"/>
      <c r="L282" s="46"/>
      <c r="M282" s="46"/>
      <c r="N282" s="46"/>
      <c r="O282" s="46"/>
      <c r="P282" s="46"/>
      <c r="Q282" s="46"/>
      <c r="R282" s="46"/>
      <c r="S282" s="46"/>
      <c r="T282" s="8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c r="AQ282" s="20"/>
      <c r="AR282" s="20"/>
      <c r="AS282" s="20"/>
    </row>
    <row r="283" spans="1:45" ht="17.100000000000001" customHeight="1" x14ac:dyDescent="0.3">
      <c r="A283" s="20"/>
      <c r="B283" s="79"/>
      <c r="C283" s="46"/>
      <c r="D283" s="46"/>
      <c r="E283" s="46"/>
      <c r="F283" s="46"/>
      <c r="G283" s="46"/>
      <c r="H283" s="46"/>
      <c r="I283" s="46"/>
      <c r="J283" s="46"/>
      <c r="K283" s="46"/>
      <c r="L283" s="46"/>
      <c r="M283" s="46"/>
      <c r="N283" s="46"/>
      <c r="O283" s="46"/>
      <c r="P283" s="46"/>
      <c r="Q283" s="46"/>
      <c r="R283" s="46"/>
      <c r="S283" s="46"/>
      <c r="T283" s="8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c r="AQ283" s="20"/>
      <c r="AR283" s="20"/>
      <c r="AS283" s="20"/>
    </row>
    <row r="284" spans="1:45" ht="17.100000000000001" customHeight="1" x14ac:dyDescent="0.3">
      <c r="A284" s="20"/>
      <c r="B284" s="79"/>
      <c r="C284" s="46"/>
      <c r="D284" s="46"/>
      <c r="E284" s="46"/>
      <c r="F284" s="46"/>
      <c r="G284" s="46"/>
      <c r="H284" s="46"/>
      <c r="I284" s="46"/>
      <c r="J284" s="46"/>
      <c r="K284" s="46"/>
      <c r="L284" s="46"/>
      <c r="M284" s="46"/>
      <c r="N284" s="46"/>
      <c r="O284" s="46"/>
      <c r="P284" s="46"/>
      <c r="Q284" s="46"/>
      <c r="R284" s="46"/>
      <c r="S284" s="46"/>
      <c r="T284" s="8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c r="AQ284" s="20"/>
      <c r="AR284" s="20"/>
      <c r="AS284" s="20"/>
    </row>
    <row r="285" spans="1:45" ht="17.100000000000001" customHeight="1" x14ac:dyDescent="0.3">
      <c r="A285" s="20"/>
      <c r="B285" s="79"/>
      <c r="C285" s="46"/>
      <c r="D285" s="46"/>
      <c r="E285" s="46"/>
      <c r="F285" s="46"/>
      <c r="G285" s="46"/>
      <c r="H285" s="46"/>
      <c r="I285" s="46"/>
      <c r="J285" s="46"/>
      <c r="K285" s="46"/>
      <c r="L285" s="46"/>
      <c r="M285" s="46"/>
      <c r="N285" s="46"/>
      <c r="O285" s="46"/>
      <c r="P285" s="46"/>
      <c r="Q285" s="46"/>
      <c r="R285" s="46"/>
      <c r="S285" s="46"/>
      <c r="T285" s="8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c r="AQ285" s="20"/>
      <c r="AR285" s="20"/>
      <c r="AS285" s="20"/>
    </row>
    <row r="286" spans="1:45" ht="17.100000000000001" customHeight="1" x14ac:dyDescent="0.3">
      <c r="A286" s="20"/>
      <c r="B286" s="79"/>
      <c r="C286" s="46"/>
      <c r="D286" s="46"/>
      <c r="E286" s="46"/>
      <c r="F286" s="46"/>
      <c r="G286" s="46"/>
      <c r="H286" s="46"/>
      <c r="I286" s="46"/>
      <c r="J286" s="46"/>
      <c r="K286" s="46"/>
      <c r="L286" s="46"/>
      <c r="M286" s="46"/>
      <c r="N286" s="46"/>
      <c r="O286" s="46"/>
      <c r="P286" s="46"/>
      <c r="Q286" s="46"/>
      <c r="R286" s="46"/>
      <c r="S286" s="46"/>
      <c r="T286" s="8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c r="AQ286" s="20"/>
      <c r="AR286" s="20"/>
      <c r="AS286" s="20"/>
    </row>
    <row r="287" spans="1:45" ht="17.100000000000001" customHeight="1" x14ac:dyDescent="0.3">
      <c r="A287" s="20"/>
      <c r="B287" s="79"/>
      <c r="C287" s="46"/>
      <c r="D287" s="46"/>
      <c r="E287" s="46"/>
      <c r="F287" s="46"/>
      <c r="G287" s="46"/>
      <c r="H287" s="46"/>
      <c r="I287" s="46"/>
      <c r="J287" s="46"/>
      <c r="K287" s="46"/>
      <c r="L287" s="46"/>
      <c r="M287" s="46"/>
      <c r="N287" s="46"/>
      <c r="O287" s="46"/>
      <c r="P287" s="46"/>
      <c r="Q287" s="46"/>
      <c r="R287" s="46"/>
      <c r="S287" s="46"/>
      <c r="T287" s="8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c r="AQ287" s="20"/>
      <c r="AR287" s="20"/>
      <c r="AS287" s="20"/>
    </row>
    <row r="288" spans="1:45" ht="17.100000000000001" customHeight="1" x14ac:dyDescent="0.3">
      <c r="A288" s="20"/>
      <c r="B288" s="79"/>
      <c r="C288" s="46"/>
      <c r="D288" s="46"/>
      <c r="E288" s="46"/>
      <c r="F288" s="46"/>
      <c r="G288" s="46"/>
      <c r="H288" s="46"/>
      <c r="I288" s="46"/>
      <c r="J288" s="46"/>
      <c r="K288" s="46"/>
      <c r="L288" s="46"/>
      <c r="M288" s="46"/>
      <c r="N288" s="46"/>
      <c r="O288" s="46"/>
      <c r="P288" s="46"/>
      <c r="Q288" s="46"/>
      <c r="R288" s="46"/>
      <c r="S288" s="46"/>
      <c r="T288" s="8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c r="AQ288" s="20"/>
      <c r="AR288" s="20"/>
      <c r="AS288" s="20"/>
    </row>
    <row r="289" spans="1:45" ht="17.100000000000001" customHeight="1" x14ac:dyDescent="0.3">
      <c r="A289" s="20"/>
      <c r="B289" s="79"/>
      <c r="C289" s="46"/>
      <c r="D289" s="46"/>
      <c r="E289" s="46"/>
      <c r="F289" s="46"/>
      <c r="G289" s="46"/>
      <c r="H289" s="46"/>
      <c r="I289" s="46"/>
      <c r="J289" s="46"/>
      <c r="K289" s="46"/>
      <c r="L289" s="46"/>
      <c r="M289" s="46"/>
      <c r="N289" s="46"/>
      <c r="O289" s="46"/>
      <c r="P289" s="46"/>
      <c r="Q289" s="46"/>
      <c r="R289" s="46"/>
      <c r="S289" s="46"/>
      <c r="T289" s="8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c r="AQ289" s="20"/>
      <c r="AR289" s="20"/>
      <c r="AS289" s="20"/>
    </row>
    <row r="290" spans="1:45" ht="17.100000000000001" customHeight="1" x14ac:dyDescent="0.3">
      <c r="A290" s="20"/>
      <c r="B290" s="79"/>
      <c r="C290" s="46"/>
      <c r="D290" s="46"/>
      <c r="E290" s="46"/>
      <c r="F290" s="46"/>
      <c r="G290" s="46"/>
      <c r="H290" s="46"/>
      <c r="I290" s="46"/>
      <c r="J290" s="46"/>
      <c r="K290" s="46"/>
      <c r="L290" s="46"/>
      <c r="M290" s="46"/>
      <c r="N290" s="46"/>
      <c r="O290" s="46"/>
      <c r="P290" s="46"/>
      <c r="Q290" s="46"/>
      <c r="R290" s="46"/>
      <c r="S290" s="46"/>
      <c r="T290" s="8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c r="AQ290" s="20"/>
      <c r="AR290" s="20"/>
      <c r="AS290" s="20"/>
    </row>
    <row r="291" spans="1:45" ht="17.100000000000001" customHeight="1" x14ac:dyDescent="0.3">
      <c r="A291" s="20"/>
      <c r="B291" s="79"/>
      <c r="C291" s="46"/>
      <c r="D291" s="46"/>
      <c r="E291" s="46"/>
      <c r="F291" s="46"/>
      <c r="G291" s="46"/>
      <c r="H291" s="46"/>
      <c r="I291" s="46"/>
      <c r="J291" s="46"/>
      <c r="K291" s="46"/>
      <c r="L291" s="46"/>
      <c r="M291" s="46"/>
      <c r="N291" s="46"/>
      <c r="O291" s="46"/>
      <c r="P291" s="46"/>
      <c r="Q291" s="46"/>
      <c r="R291" s="46"/>
      <c r="S291" s="46"/>
      <c r="T291" s="8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c r="AQ291" s="20"/>
      <c r="AR291" s="20"/>
      <c r="AS291" s="20"/>
    </row>
    <row r="292" spans="1:45" ht="17.100000000000001" customHeight="1" x14ac:dyDescent="0.3">
      <c r="A292" s="20"/>
      <c r="B292" s="79"/>
      <c r="C292" s="46"/>
      <c r="D292" s="46"/>
      <c r="E292" s="46"/>
      <c r="F292" s="46"/>
      <c r="G292" s="46"/>
      <c r="H292" s="46"/>
      <c r="I292" s="46"/>
      <c r="J292" s="46"/>
      <c r="K292" s="46"/>
      <c r="L292" s="46"/>
      <c r="M292" s="46"/>
      <c r="N292" s="46"/>
      <c r="O292" s="46"/>
      <c r="P292" s="46"/>
      <c r="Q292" s="46"/>
      <c r="R292" s="46"/>
      <c r="S292" s="46"/>
      <c r="T292" s="8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c r="AQ292" s="20"/>
      <c r="AR292" s="20"/>
      <c r="AS292" s="20"/>
    </row>
    <row r="293" spans="1:45" ht="17.100000000000001" customHeight="1" x14ac:dyDescent="0.3">
      <c r="A293" s="20"/>
      <c r="B293" s="79"/>
      <c r="C293" s="46"/>
      <c r="D293" s="46"/>
      <c r="E293" s="46"/>
      <c r="F293" s="46"/>
      <c r="G293" s="46"/>
      <c r="H293" s="46"/>
      <c r="I293" s="46"/>
      <c r="J293" s="46"/>
      <c r="K293" s="46"/>
      <c r="L293" s="46"/>
      <c r="M293" s="46"/>
      <c r="N293" s="46"/>
      <c r="O293" s="46"/>
      <c r="P293" s="46"/>
      <c r="Q293" s="46"/>
      <c r="R293" s="46"/>
      <c r="S293" s="46"/>
      <c r="T293" s="8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c r="AQ293" s="20"/>
      <c r="AR293" s="20"/>
      <c r="AS293" s="20"/>
    </row>
    <row r="294" spans="1:45" ht="17.100000000000001" customHeight="1" x14ac:dyDescent="0.3">
      <c r="A294" s="20"/>
      <c r="B294" s="79"/>
      <c r="C294" s="46"/>
      <c r="D294" s="46"/>
      <c r="E294" s="46"/>
      <c r="F294" s="46"/>
      <c r="G294" s="46"/>
      <c r="H294" s="46"/>
      <c r="I294" s="46"/>
      <c r="J294" s="46"/>
      <c r="K294" s="46"/>
      <c r="L294" s="46"/>
      <c r="M294" s="46"/>
      <c r="N294" s="46"/>
      <c r="O294" s="46"/>
      <c r="P294" s="46"/>
      <c r="Q294" s="46"/>
      <c r="R294" s="46"/>
      <c r="S294" s="46"/>
      <c r="T294" s="8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c r="AQ294" s="20"/>
      <c r="AR294" s="20"/>
      <c r="AS294" s="20"/>
    </row>
    <row r="295" spans="1:45" ht="17.100000000000001" customHeight="1" x14ac:dyDescent="0.3">
      <c r="A295" s="20"/>
      <c r="B295" s="79"/>
      <c r="C295" s="46"/>
      <c r="D295" s="46"/>
      <c r="E295" s="46"/>
      <c r="F295" s="46"/>
      <c r="G295" s="46"/>
      <c r="H295" s="46"/>
      <c r="I295" s="46"/>
      <c r="J295" s="46"/>
      <c r="K295" s="46"/>
      <c r="L295" s="46"/>
      <c r="M295" s="46"/>
      <c r="N295" s="46"/>
      <c r="O295" s="46"/>
      <c r="P295" s="46"/>
      <c r="Q295" s="46"/>
      <c r="R295" s="46"/>
      <c r="S295" s="46"/>
      <c r="T295" s="8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c r="AQ295" s="20"/>
      <c r="AR295" s="20"/>
      <c r="AS295" s="20"/>
    </row>
    <row r="296" spans="1:45" ht="17.100000000000001" customHeight="1" x14ac:dyDescent="0.3">
      <c r="A296" s="20"/>
      <c r="B296" s="79"/>
      <c r="C296" s="46"/>
      <c r="D296" s="46"/>
      <c r="E296" s="46"/>
      <c r="F296" s="46"/>
      <c r="G296" s="46"/>
      <c r="H296" s="46"/>
      <c r="I296" s="46"/>
      <c r="J296" s="46"/>
      <c r="K296" s="46"/>
      <c r="L296" s="46"/>
      <c r="M296" s="46"/>
      <c r="N296" s="46"/>
      <c r="O296" s="46"/>
      <c r="P296" s="46"/>
      <c r="Q296" s="46"/>
      <c r="R296" s="46"/>
      <c r="S296" s="46"/>
      <c r="T296" s="8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c r="AQ296" s="20"/>
      <c r="AR296" s="20"/>
      <c r="AS296" s="20"/>
    </row>
    <row r="297" spans="1:45" ht="17.100000000000001" customHeight="1" x14ac:dyDescent="0.3">
      <c r="A297" s="20"/>
      <c r="B297" s="79"/>
      <c r="C297" s="46"/>
      <c r="D297" s="46"/>
      <c r="E297" s="46"/>
      <c r="F297" s="46"/>
      <c r="G297" s="46"/>
      <c r="H297" s="46"/>
      <c r="I297" s="46"/>
      <c r="J297" s="46"/>
      <c r="K297" s="46"/>
      <c r="L297" s="46"/>
      <c r="M297" s="46"/>
      <c r="N297" s="46"/>
      <c r="O297" s="46"/>
      <c r="P297" s="46"/>
      <c r="Q297" s="46"/>
      <c r="R297" s="46"/>
      <c r="S297" s="46"/>
      <c r="T297" s="8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c r="AQ297" s="20"/>
      <c r="AR297" s="20"/>
      <c r="AS297" s="20"/>
    </row>
    <row r="298" spans="1:45" ht="17.100000000000001" customHeight="1" x14ac:dyDescent="0.3">
      <c r="A298" s="20"/>
      <c r="B298" s="79"/>
      <c r="C298" s="46"/>
      <c r="D298" s="46"/>
      <c r="E298" s="46"/>
      <c r="F298" s="46"/>
      <c r="G298" s="46"/>
      <c r="H298" s="46"/>
      <c r="I298" s="46"/>
      <c r="J298" s="46"/>
      <c r="K298" s="46"/>
      <c r="L298" s="46"/>
      <c r="M298" s="46"/>
      <c r="N298" s="46"/>
      <c r="O298" s="46"/>
      <c r="P298" s="46"/>
      <c r="Q298" s="46"/>
      <c r="R298" s="46"/>
      <c r="S298" s="46"/>
      <c r="T298" s="8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c r="AQ298" s="20"/>
      <c r="AR298" s="20"/>
      <c r="AS298" s="20"/>
    </row>
    <row r="299" spans="1:45" ht="17.100000000000001" customHeight="1" x14ac:dyDescent="0.3">
      <c r="A299" s="20"/>
      <c r="B299" s="79"/>
      <c r="C299" s="46"/>
      <c r="D299" s="46"/>
      <c r="E299" s="46"/>
      <c r="F299" s="46"/>
      <c r="G299" s="46"/>
      <c r="H299" s="46"/>
      <c r="I299" s="46"/>
      <c r="J299" s="46"/>
      <c r="K299" s="46"/>
      <c r="L299" s="46"/>
      <c r="M299" s="46"/>
      <c r="N299" s="46"/>
      <c r="O299" s="46"/>
      <c r="P299" s="46"/>
      <c r="Q299" s="46"/>
      <c r="R299" s="46"/>
      <c r="S299" s="46"/>
      <c r="T299" s="8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c r="AQ299" s="20"/>
      <c r="AR299" s="20"/>
      <c r="AS299" s="20"/>
    </row>
    <row r="300" spans="1:45" ht="17.100000000000001" customHeight="1" thickBot="1" x14ac:dyDescent="0.35">
      <c r="A300" s="20"/>
      <c r="B300" s="81"/>
      <c r="C300" s="82"/>
      <c r="D300" s="82"/>
      <c r="E300" s="82"/>
      <c r="F300" s="82"/>
      <c r="G300" s="82"/>
      <c r="H300" s="82"/>
      <c r="I300" s="82"/>
      <c r="J300" s="82"/>
      <c r="K300" s="82"/>
      <c r="L300" s="82"/>
      <c r="M300" s="82"/>
      <c r="N300" s="82"/>
      <c r="O300" s="82"/>
      <c r="P300" s="82"/>
      <c r="Q300" s="82"/>
      <c r="R300" s="82"/>
      <c r="S300" s="82"/>
      <c r="T300" s="83"/>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c r="AQ300" s="20"/>
      <c r="AR300" s="20"/>
      <c r="AS300" s="20"/>
    </row>
    <row r="301" spans="1:45" ht="15" customHeight="1" x14ac:dyDescent="0.3">
      <c r="A301" s="20"/>
      <c r="B301" s="46"/>
      <c r="C301" s="46"/>
      <c r="D301" s="46"/>
      <c r="E301" s="46"/>
      <c r="F301" s="46"/>
      <c r="G301" s="46"/>
      <c r="H301" s="46"/>
      <c r="I301" s="46"/>
      <c r="J301" s="46"/>
      <c r="K301" s="46"/>
      <c r="L301" s="46"/>
      <c r="M301" s="46"/>
      <c r="N301" s="46"/>
      <c r="O301" s="46"/>
      <c r="P301" s="46"/>
      <c r="Q301" s="46"/>
      <c r="R301" s="46"/>
      <c r="S301" s="46"/>
      <c r="T301" s="46"/>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c r="AQ301" s="20"/>
      <c r="AR301" s="20"/>
      <c r="AS301" s="20"/>
    </row>
    <row r="302" spans="1:45" ht="15" customHeight="1" x14ac:dyDescent="0.3">
      <c r="A302" s="20"/>
      <c r="B302" s="46"/>
      <c r="C302" s="46"/>
      <c r="D302" s="46"/>
      <c r="E302" s="46"/>
      <c r="F302" s="46"/>
      <c r="G302" s="46"/>
      <c r="H302" s="46"/>
      <c r="I302" s="46"/>
      <c r="J302" s="46"/>
      <c r="K302" s="46"/>
      <c r="L302" s="46"/>
      <c r="M302" s="46"/>
      <c r="N302" s="46"/>
      <c r="O302" s="46"/>
      <c r="P302" s="46"/>
      <c r="Q302" s="46"/>
      <c r="R302" s="46"/>
      <c r="S302" s="46"/>
      <c r="T302" s="46"/>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c r="AQ302" s="20"/>
      <c r="AR302" s="20"/>
      <c r="AS302" s="20"/>
    </row>
    <row r="303" spans="1:45" ht="15" customHeight="1" x14ac:dyDescent="0.3">
      <c r="A303" s="20"/>
      <c r="B303" s="46"/>
      <c r="C303" s="46"/>
      <c r="D303" s="46"/>
      <c r="E303" s="46"/>
      <c r="F303" s="46"/>
      <c r="G303" s="46"/>
      <c r="H303" s="46"/>
      <c r="I303" s="46"/>
      <c r="J303" s="46"/>
      <c r="K303" s="46"/>
      <c r="L303" s="46"/>
      <c r="M303" s="46"/>
      <c r="N303" s="46"/>
      <c r="O303" s="46"/>
      <c r="P303" s="46"/>
      <c r="Q303" s="46"/>
      <c r="R303" s="46"/>
      <c r="S303" s="46"/>
      <c r="T303" s="46"/>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c r="AQ303" s="20"/>
      <c r="AR303" s="20"/>
      <c r="AS303" s="20"/>
    </row>
    <row r="304" spans="1:45" ht="15" customHeight="1" x14ac:dyDescent="0.3">
      <c r="A304" s="20"/>
      <c r="B304" s="46"/>
      <c r="C304" s="46"/>
      <c r="D304" s="46"/>
      <c r="E304" s="46"/>
      <c r="F304" s="46"/>
      <c r="G304" s="46"/>
      <c r="H304" s="46"/>
      <c r="I304" s="46"/>
      <c r="J304" s="46"/>
      <c r="K304" s="46"/>
      <c r="L304" s="46"/>
      <c r="M304" s="46"/>
      <c r="N304" s="46"/>
      <c r="O304" s="46"/>
      <c r="P304" s="46"/>
      <c r="Q304" s="46"/>
      <c r="R304" s="46"/>
      <c r="S304" s="46"/>
      <c r="T304" s="46"/>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c r="AQ304" s="20"/>
      <c r="AR304" s="20"/>
      <c r="AS304" s="20"/>
    </row>
    <row r="305" spans="1:45" ht="15" customHeight="1" x14ac:dyDescent="0.3">
      <c r="A305" s="20"/>
      <c r="B305" s="46"/>
      <c r="C305" s="46"/>
      <c r="D305" s="46"/>
      <c r="E305" s="46"/>
      <c r="F305" s="46"/>
      <c r="G305" s="46"/>
      <c r="H305" s="46"/>
      <c r="I305" s="46"/>
      <c r="J305" s="46"/>
      <c r="K305" s="46"/>
      <c r="L305" s="46"/>
      <c r="M305" s="46"/>
      <c r="N305" s="46"/>
      <c r="O305" s="46"/>
      <c r="P305" s="46"/>
      <c r="Q305" s="46"/>
      <c r="R305" s="46"/>
      <c r="S305" s="46"/>
      <c r="T305" s="46"/>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c r="AQ305" s="20"/>
      <c r="AR305" s="20"/>
      <c r="AS305" s="20"/>
    </row>
    <row r="306" spans="1:45" ht="15" customHeight="1" x14ac:dyDescent="0.3">
      <c r="A306" s="20"/>
      <c r="B306" s="46"/>
      <c r="C306" s="46"/>
      <c r="D306" s="46"/>
      <c r="E306" s="46"/>
      <c r="F306" s="46"/>
      <c r="G306" s="46"/>
      <c r="H306" s="46"/>
      <c r="I306" s="46"/>
      <c r="J306" s="46"/>
      <c r="K306" s="46"/>
      <c r="L306" s="46"/>
      <c r="M306" s="46"/>
      <c r="N306" s="46"/>
      <c r="O306" s="46"/>
      <c r="P306" s="46"/>
      <c r="Q306" s="46"/>
      <c r="R306" s="46"/>
      <c r="S306" s="46"/>
      <c r="T306" s="46"/>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c r="AQ306" s="20"/>
      <c r="AR306" s="20"/>
      <c r="AS306" s="20"/>
    </row>
    <row r="307" spans="1:45" ht="15" customHeight="1" x14ac:dyDescent="0.3">
      <c r="A307" s="20"/>
      <c r="B307" s="46"/>
      <c r="C307" s="46"/>
      <c r="D307" s="46"/>
      <c r="E307" s="46"/>
      <c r="F307" s="46"/>
      <c r="G307" s="46"/>
      <c r="H307" s="46"/>
      <c r="I307" s="46"/>
      <c r="J307" s="46"/>
      <c r="K307" s="46"/>
      <c r="L307" s="46"/>
      <c r="M307" s="46"/>
      <c r="N307" s="46"/>
      <c r="O307" s="46"/>
      <c r="P307" s="46"/>
      <c r="Q307" s="46"/>
      <c r="R307" s="46"/>
      <c r="S307" s="46"/>
      <c r="T307" s="46"/>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c r="AQ307" s="20"/>
      <c r="AR307" s="20"/>
      <c r="AS307" s="20"/>
    </row>
    <row r="308" spans="1:45" ht="15" customHeight="1" x14ac:dyDescent="0.3">
      <c r="A308" s="20"/>
      <c r="B308" s="46"/>
      <c r="C308" s="46"/>
      <c r="D308" s="46"/>
      <c r="E308" s="46"/>
      <c r="F308" s="46"/>
      <c r="G308" s="46"/>
      <c r="H308" s="46"/>
      <c r="I308" s="46"/>
      <c r="J308" s="46"/>
      <c r="K308" s="46"/>
      <c r="L308" s="46"/>
      <c r="M308" s="46"/>
      <c r="N308" s="46"/>
      <c r="O308" s="46"/>
      <c r="P308" s="46"/>
      <c r="Q308" s="46"/>
      <c r="R308" s="46"/>
      <c r="S308" s="46"/>
      <c r="T308" s="46"/>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c r="AQ308" s="20"/>
      <c r="AR308" s="20"/>
      <c r="AS308" s="20"/>
    </row>
    <row r="309" spans="1:45" ht="15" customHeight="1" x14ac:dyDescent="0.3">
      <c r="A309" s="20"/>
      <c r="B309" s="46"/>
      <c r="C309" s="46"/>
      <c r="D309" s="46"/>
      <c r="E309" s="46"/>
      <c r="F309" s="46"/>
      <c r="G309" s="46"/>
      <c r="H309" s="46"/>
      <c r="I309" s="46"/>
      <c r="J309" s="46"/>
      <c r="K309" s="46"/>
      <c r="L309" s="46"/>
      <c r="M309" s="46"/>
      <c r="N309" s="46"/>
      <c r="O309" s="46"/>
      <c r="P309" s="46"/>
      <c r="Q309" s="46"/>
      <c r="R309" s="46"/>
      <c r="S309" s="46"/>
      <c r="T309" s="46"/>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c r="AQ309" s="20"/>
      <c r="AR309" s="20"/>
      <c r="AS309" s="20"/>
    </row>
    <row r="310" spans="1:45" ht="15" customHeight="1" x14ac:dyDescent="0.3">
      <c r="A310" s="20"/>
      <c r="B310" s="46"/>
      <c r="C310" s="46"/>
      <c r="D310" s="46"/>
      <c r="E310" s="46"/>
      <c r="F310" s="46"/>
      <c r="G310" s="46"/>
      <c r="H310" s="46"/>
      <c r="I310" s="46"/>
      <c r="J310" s="46"/>
      <c r="K310" s="46"/>
      <c r="L310" s="46"/>
      <c r="M310" s="46"/>
      <c r="N310" s="46"/>
      <c r="O310" s="46"/>
      <c r="P310" s="46"/>
      <c r="Q310" s="46"/>
      <c r="R310" s="46"/>
      <c r="S310" s="46"/>
      <c r="T310" s="46"/>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c r="AQ310" s="20"/>
      <c r="AR310" s="20"/>
      <c r="AS310" s="20"/>
    </row>
    <row r="311" spans="1:45" ht="15" customHeight="1" x14ac:dyDescent="0.3">
      <c r="A311" s="20"/>
      <c r="B311" s="46"/>
      <c r="C311" s="46"/>
      <c r="D311" s="46"/>
      <c r="E311" s="46"/>
      <c r="F311" s="46"/>
      <c r="G311" s="46"/>
      <c r="H311" s="46"/>
      <c r="I311" s="46"/>
      <c r="J311" s="46"/>
      <c r="K311" s="46"/>
      <c r="L311" s="46"/>
      <c r="M311" s="46"/>
      <c r="N311" s="46"/>
      <c r="O311" s="46"/>
      <c r="P311" s="46"/>
      <c r="Q311" s="46"/>
      <c r="R311" s="46"/>
      <c r="S311" s="46"/>
      <c r="T311" s="46"/>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c r="AQ311" s="20"/>
      <c r="AR311" s="20"/>
      <c r="AS311" s="20"/>
    </row>
    <row r="312" spans="1:45" ht="15" customHeight="1" x14ac:dyDescent="0.3">
      <c r="A312" s="20"/>
      <c r="B312" s="46"/>
      <c r="C312" s="46"/>
      <c r="D312" s="46"/>
      <c r="E312" s="46"/>
      <c r="F312" s="46"/>
      <c r="G312" s="46"/>
      <c r="H312" s="46"/>
      <c r="I312" s="46"/>
      <c r="J312" s="46"/>
      <c r="K312" s="46"/>
      <c r="L312" s="46"/>
      <c r="M312" s="46"/>
      <c r="N312" s="46"/>
      <c r="O312" s="46"/>
      <c r="P312" s="46"/>
      <c r="Q312" s="46"/>
      <c r="R312" s="46"/>
      <c r="S312" s="46"/>
      <c r="T312" s="46"/>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c r="AQ312" s="20"/>
      <c r="AR312" s="20"/>
      <c r="AS312" s="20"/>
    </row>
    <row r="313" spans="1:45" ht="15" customHeight="1" x14ac:dyDescent="0.3">
      <c r="A313" s="20"/>
      <c r="B313" s="20"/>
      <c r="C313" s="20"/>
      <c r="D313" s="20"/>
      <c r="E313" s="20"/>
      <c r="F313" s="20"/>
      <c r="G313" s="20"/>
      <c r="H313" s="20"/>
      <c r="I313" s="20"/>
      <c r="J313" s="20"/>
      <c r="K313" s="20"/>
      <c r="L313" s="20"/>
      <c r="M313" s="20"/>
      <c r="N313" s="20"/>
      <c r="O313" s="20"/>
      <c r="P313" s="46"/>
      <c r="Q313" s="46"/>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c r="AQ313" s="20"/>
      <c r="AR313" s="20"/>
      <c r="AS313" s="20"/>
    </row>
    <row r="314" spans="1:45" ht="15" customHeight="1" x14ac:dyDescent="0.3">
      <c r="A314" s="20"/>
      <c r="B314" s="20"/>
      <c r="C314" s="20"/>
      <c r="D314" s="20"/>
      <c r="E314" s="20"/>
      <c r="F314" s="20"/>
      <c r="G314" s="20"/>
      <c r="H314" s="20"/>
      <c r="I314" s="20"/>
      <c r="J314" s="20"/>
      <c r="K314" s="20"/>
      <c r="L314" s="20"/>
      <c r="M314" s="20"/>
      <c r="N314" s="20"/>
      <c r="O314" s="20"/>
      <c r="P314" s="46"/>
      <c r="Q314" s="46"/>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c r="AQ314" s="20"/>
      <c r="AR314" s="20"/>
      <c r="AS314" s="20"/>
    </row>
    <row r="315" spans="1:45" ht="15" customHeight="1" x14ac:dyDescent="0.3">
      <c r="A315" s="20"/>
      <c r="B315" s="20"/>
      <c r="C315" s="20"/>
      <c r="D315" s="20"/>
      <c r="E315" s="20"/>
      <c r="F315" s="20"/>
      <c r="G315" s="20"/>
      <c r="H315" s="20"/>
      <c r="I315" s="20"/>
      <c r="J315" s="20"/>
      <c r="K315" s="20"/>
      <c r="L315" s="20"/>
      <c r="M315" s="20"/>
      <c r="N315" s="20"/>
      <c r="O315" s="20"/>
      <c r="P315" s="46"/>
      <c r="Q315" s="46"/>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c r="AQ315" s="20"/>
      <c r="AR315" s="20"/>
      <c r="AS315" s="20"/>
    </row>
    <row r="316" spans="1:45" ht="15" customHeight="1" x14ac:dyDescent="0.3">
      <c r="A316" s="20"/>
      <c r="B316" s="20"/>
      <c r="C316" s="20"/>
      <c r="D316" s="20"/>
      <c r="E316" s="20"/>
      <c r="F316" s="20"/>
      <c r="G316" s="20"/>
      <c r="H316" s="20"/>
      <c r="I316" s="20"/>
      <c r="J316" s="20"/>
      <c r="K316" s="20"/>
      <c r="L316" s="20"/>
      <c r="M316" s="20"/>
      <c r="N316" s="20"/>
      <c r="O316" s="20"/>
      <c r="P316" s="46"/>
      <c r="Q316" s="46"/>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c r="AQ316" s="20"/>
      <c r="AR316" s="20"/>
      <c r="AS316" s="20"/>
    </row>
    <row r="317" spans="1:45" ht="15" customHeight="1" x14ac:dyDescent="0.3">
      <c r="A317" s="20"/>
      <c r="B317" s="20"/>
      <c r="C317" s="20"/>
      <c r="D317" s="20"/>
      <c r="E317" s="20"/>
      <c r="F317" s="20"/>
      <c r="G317" s="20"/>
      <c r="H317" s="20"/>
      <c r="I317" s="20"/>
      <c r="J317" s="20"/>
      <c r="K317" s="20"/>
      <c r="L317" s="20"/>
      <c r="M317" s="20"/>
      <c r="N317" s="20"/>
      <c r="O317" s="20"/>
      <c r="P317" s="46"/>
      <c r="Q317" s="46"/>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c r="AQ317" s="20"/>
      <c r="AR317" s="20"/>
      <c r="AS317" s="20"/>
    </row>
    <row r="318" spans="1:45" ht="15" customHeight="1" x14ac:dyDescent="0.3">
      <c r="A318" s="20"/>
      <c r="B318" s="20"/>
      <c r="C318" s="20"/>
      <c r="D318" s="20"/>
      <c r="E318" s="20"/>
      <c r="F318" s="20"/>
      <c r="G318" s="20"/>
      <c r="H318" s="20"/>
      <c r="I318" s="20"/>
      <c r="J318" s="20"/>
      <c r="K318" s="20"/>
      <c r="L318" s="20"/>
      <c r="M318" s="20"/>
      <c r="N318" s="20"/>
      <c r="O318" s="20"/>
      <c r="P318" s="46"/>
      <c r="Q318" s="46"/>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c r="AQ318" s="20"/>
      <c r="AR318" s="20"/>
      <c r="AS318" s="20"/>
    </row>
    <row r="319" spans="1:45" ht="15" customHeight="1" x14ac:dyDescent="0.3">
      <c r="A319" s="20"/>
      <c r="B319" s="20"/>
      <c r="C319" s="20"/>
      <c r="D319" s="20"/>
      <c r="E319" s="20"/>
      <c r="F319" s="20"/>
      <c r="G319" s="20"/>
      <c r="H319" s="20"/>
      <c r="I319" s="20"/>
      <c r="J319" s="20"/>
      <c r="K319" s="20"/>
      <c r="L319" s="20"/>
      <c r="M319" s="20"/>
      <c r="N319" s="20"/>
      <c r="O319" s="20"/>
      <c r="P319" s="46"/>
      <c r="Q319" s="46"/>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c r="AQ319" s="20"/>
      <c r="AR319" s="20"/>
      <c r="AS319" s="20"/>
    </row>
    <row r="320" spans="1:45" ht="15" customHeight="1" x14ac:dyDescent="0.3">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c r="AQ320" s="20"/>
      <c r="AR320" s="20"/>
      <c r="AS320" s="20"/>
    </row>
    <row r="321" spans="1:45" ht="15" customHeight="1" x14ac:dyDescent="0.3">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c r="AQ321" s="20"/>
      <c r="AR321" s="20"/>
      <c r="AS321" s="20"/>
    </row>
    <row r="322" spans="1:45" ht="15" customHeight="1" x14ac:dyDescent="0.3">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c r="AQ322" s="20"/>
      <c r="AR322" s="20"/>
      <c r="AS322" s="20"/>
    </row>
    <row r="323" spans="1:45" ht="15" customHeight="1"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c r="AQ323" s="20"/>
      <c r="AR323" s="20"/>
      <c r="AS323" s="20"/>
    </row>
    <row r="324" spans="1:45" ht="15" customHeight="1"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c r="AQ324" s="20"/>
      <c r="AR324" s="20"/>
      <c r="AS324" s="20"/>
    </row>
    <row r="325" spans="1:45" ht="15" customHeight="1"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c r="AQ325" s="20"/>
      <c r="AR325" s="20"/>
      <c r="AS325" s="20"/>
    </row>
    <row r="326" spans="1:45" ht="15" customHeight="1"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c r="AQ326" s="20"/>
      <c r="AR326" s="20"/>
      <c r="AS326" s="20"/>
    </row>
    <row r="327" spans="1:45" ht="15" customHeight="1"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c r="AQ327" s="20"/>
      <c r="AR327" s="20"/>
      <c r="AS327" s="20"/>
    </row>
    <row r="328" spans="1:45" ht="15" customHeight="1"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c r="AQ328" s="20"/>
      <c r="AR328" s="20"/>
      <c r="AS328" s="20"/>
    </row>
    <row r="329" spans="1:45" ht="15" customHeight="1"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c r="AQ329" s="20"/>
      <c r="AR329" s="20"/>
      <c r="AS329" s="20"/>
    </row>
    <row r="330" spans="1:45" ht="15" customHeight="1"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c r="AQ330" s="20"/>
      <c r="AR330" s="20"/>
      <c r="AS330" s="20"/>
    </row>
    <row r="331" spans="1:45" ht="15" customHeight="1" x14ac:dyDescent="0.3">
      <c r="A331" s="20"/>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20"/>
      <c r="AB331" s="20"/>
      <c r="AC331" s="20"/>
      <c r="AD331" s="20"/>
      <c r="AE331" s="20"/>
      <c r="AF331" s="20"/>
      <c r="AG331" s="20"/>
      <c r="AH331" s="20"/>
      <c r="AI331" s="20"/>
      <c r="AJ331" s="20"/>
      <c r="AK331" s="20"/>
      <c r="AL331" s="20"/>
      <c r="AM331" s="20"/>
      <c r="AN331" s="20"/>
      <c r="AO331" s="20"/>
      <c r="AP331" s="20"/>
      <c r="AQ331" s="20"/>
      <c r="AR331" s="20"/>
      <c r="AS331" s="20"/>
    </row>
    <row r="332" spans="1:45" ht="15" customHeight="1" x14ac:dyDescent="0.3">
      <c r="A332" s="20"/>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20"/>
      <c r="AB332" s="20"/>
      <c r="AC332" s="20"/>
      <c r="AD332" s="20"/>
      <c r="AE332" s="20"/>
      <c r="AF332" s="20"/>
      <c r="AG332" s="20"/>
      <c r="AH332" s="20"/>
      <c r="AI332" s="20"/>
      <c r="AJ332" s="20"/>
      <c r="AK332" s="20"/>
      <c r="AL332" s="20"/>
      <c r="AM332" s="20"/>
      <c r="AN332" s="20"/>
      <c r="AO332" s="20"/>
      <c r="AP332" s="20"/>
      <c r="AQ332" s="20"/>
      <c r="AR332" s="20"/>
      <c r="AS332" s="20"/>
    </row>
    <row r="333" spans="1:45" ht="15" customHeight="1" x14ac:dyDescent="0.3">
      <c r="A333" s="20"/>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20"/>
      <c r="AB333" s="20"/>
      <c r="AC333" s="20"/>
      <c r="AD333" s="20"/>
      <c r="AE333" s="20"/>
      <c r="AF333" s="20"/>
      <c r="AG333" s="20"/>
      <c r="AH333" s="20"/>
      <c r="AI333" s="20"/>
      <c r="AJ333" s="20"/>
      <c r="AK333" s="20"/>
      <c r="AL333" s="20"/>
      <c r="AM333" s="20"/>
      <c r="AN333" s="20"/>
      <c r="AO333" s="20"/>
      <c r="AP333" s="20"/>
      <c r="AQ333" s="20"/>
      <c r="AR333" s="20"/>
      <c r="AS333" s="20"/>
    </row>
    <row r="334" spans="1:45" ht="15" customHeight="1" x14ac:dyDescent="0.3">
      <c r="A334" s="20"/>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c r="AJ334" s="20"/>
      <c r="AK334" s="20"/>
      <c r="AL334" s="20"/>
      <c r="AM334" s="20"/>
      <c r="AN334" s="20"/>
      <c r="AO334" s="20"/>
      <c r="AP334" s="20"/>
      <c r="AQ334" s="20"/>
      <c r="AR334" s="20"/>
      <c r="AS334" s="20"/>
    </row>
    <row r="335" spans="1:45" ht="15" customHeight="1" x14ac:dyDescent="0.3">
      <c r="A335" s="20"/>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20"/>
      <c r="AB335" s="20"/>
      <c r="AC335" s="20"/>
      <c r="AD335" s="20"/>
      <c r="AE335" s="20"/>
      <c r="AF335" s="20"/>
      <c r="AG335" s="20"/>
      <c r="AH335" s="20"/>
      <c r="AI335" s="20"/>
      <c r="AJ335" s="20"/>
      <c r="AK335" s="20"/>
      <c r="AL335" s="20"/>
      <c r="AM335" s="20"/>
      <c r="AN335" s="20"/>
      <c r="AO335" s="20"/>
      <c r="AP335" s="20"/>
      <c r="AQ335" s="20"/>
      <c r="AR335" s="20"/>
      <c r="AS335" s="20"/>
    </row>
    <row r="336" spans="1:45" ht="15" customHeight="1" x14ac:dyDescent="0.3">
      <c r="A336" s="20"/>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20"/>
      <c r="AB336" s="20"/>
      <c r="AC336" s="20"/>
      <c r="AD336" s="20"/>
      <c r="AE336" s="20"/>
      <c r="AF336" s="20"/>
      <c r="AG336" s="20"/>
      <c r="AH336" s="20"/>
      <c r="AI336" s="20"/>
      <c r="AJ336" s="20"/>
      <c r="AK336" s="20"/>
      <c r="AL336" s="20"/>
      <c r="AM336" s="20"/>
      <c r="AN336" s="20"/>
      <c r="AO336" s="20"/>
      <c r="AP336" s="20"/>
      <c r="AQ336" s="20"/>
      <c r="AR336" s="20"/>
      <c r="AS336" s="20"/>
    </row>
    <row r="337" spans="1:45" ht="15" customHeight="1" x14ac:dyDescent="0.3">
      <c r="A337" s="20"/>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20"/>
      <c r="AB337" s="20"/>
      <c r="AC337" s="20"/>
      <c r="AD337" s="20"/>
      <c r="AE337" s="20"/>
      <c r="AF337" s="20"/>
      <c r="AG337" s="20"/>
      <c r="AH337" s="20"/>
      <c r="AI337" s="20"/>
      <c r="AJ337" s="20"/>
      <c r="AK337" s="20"/>
      <c r="AL337" s="20"/>
      <c r="AM337" s="20"/>
      <c r="AN337" s="20"/>
      <c r="AO337" s="20"/>
      <c r="AP337" s="20"/>
      <c r="AQ337" s="20"/>
      <c r="AR337" s="20"/>
      <c r="AS337" s="20"/>
    </row>
    <row r="338" spans="1:45" ht="15" customHeight="1" x14ac:dyDescent="0.3">
      <c r="A338" s="20"/>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20"/>
      <c r="AB338" s="20"/>
      <c r="AC338" s="20"/>
      <c r="AD338" s="20"/>
      <c r="AE338" s="20"/>
      <c r="AF338" s="20"/>
      <c r="AG338" s="20"/>
      <c r="AH338" s="20"/>
      <c r="AI338" s="20"/>
      <c r="AJ338" s="20"/>
      <c r="AK338" s="20"/>
      <c r="AL338" s="20"/>
      <c r="AM338" s="20"/>
      <c r="AN338" s="20"/>
      <c r="AO338" s="20"/>
      <c r="AP338" s="20"/>
      <c r="AQ338" s="20"/>
      <c r="AR338" s="20"/>
      <c r="AS338" s="20"/>
    </row>
    <row r="339" spans="1:45" ht="15" customHeight="1" x14ac:dyDescent="0.3">
      <c r="A339" s="20"/>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20"/>
      <c r="AB339" s="20"/>
      <c r="AC339" s="20"/>
      <c r="AD339" s="20"/>
      <c r="AE339" s="20"/>
      <c r="AF339" s="20"/>
      <c r="AG339" s="20"/>
      <c r="AH339" s="20"/>
      <c r="AI339" s="20"/>
      <c r="AJ339" s="20"/>
      <c r="AK339" s="20"/>
      <c r="AL339" s="20"/>
      <c r="AM339" s="20"/>
      <c r="AN339" s="20"/>
      <c r="AO339" s="20"/>
      <c r="AP339" s="20"/>
      <c r="AQ339" s="20"/>
      <c r="AR339" s="20"/>
      <c r="AS339" s="20"/>
    </row>
    <row r="340" spans="1:45" ht="15" customHeight="1" x14ac:dyDescent="0.3">
      <c r="A340" s="20"/>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20"/>
      <c r="AB340" s="20"/>
      <c r="AC340" s="20"/>
      <c r="AD340" s="20"/>
      <c r="AE340" s="20"/>
      <c r="AF340" s="20"/>
      <c r="AG340" s="20"/>
      <c r="AH340" s="20"/>
      <c r="AI340" s="20"/>
      <c r="AJ340" s="20"/>
      <c r="AK340" s="20"/>
      <c r="AL340" s="20"/>
      <c r="AM340" s="20"/>
      <c r="AN340" s="20"/>
      <c r="AO340" s="20"/>
      <c r="AP340" s="20"/>
      <c r="AQ340" s="20"/>
      <c r="AR340" s="20"/>
      <c r="AS340" s="20"/>
    </row>
    <row r="341" spans="1:45" ht="15" customHeight="1" x14ac:dyDescent="0.3">
      <c r="A341" s="20"/>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c r="AA341" s="20"/>
      <c r="AB341" s="20"/>
      <c r="AC341" s="20"/>
      <c r="AD341" s="20"/>
      <c r="AE341" s="20"/>
      <c r="AF341" s="20"/>
      <c r="AG341" s="20"/>
      <c r="AH341" s="20"/>
      <c r="AI341" s="20"/>
      <c r="AJ341" s="20"/>
      <c r="AK341" s="20"/>
      <c r="AL341" s="20"/>
      <c r="AM341" s="20"/>
      <c r="AN341" s="20"/>
      <c r="AO341" s="20"/>
      <c r="AP341" s="20"/>
      <c r="AQ341" s="20"/>
      <c r="AR341" s="20"/>
      <c r="AS341" s="20"/>
    </row>
    <row r="342" spans="1:45" ht="15" customHeight="1" x14ac:dyDescent="0.3">
      <c r="A342" s="20"/>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20"/>
      <c r="AB342" s="20"/>
      <c r="AC342" s="20"/>
      <c r="AD342" s="20"/>
      <c r="AE342" s="20"/>
      <c r="AF342" s="20"/>
      <c r="AG342" s="20"/>
      <c r="AH342" s="20"/>
      <c r="AI342" s="20"/>
      <c r="AJ342" s="20"/>
      <c r="AK342" s="20"/>
      <c r="AL342" s="20"/>
      <c r="AM342" s="20"/>
      <c r="AN342" s="20"/>
      <c r="AO342" s="20"/>
      <c r="AP342" s="20"/>
      <c r="AQ342" s="20"/>
      <c r="AR342" s="20"/>
      <c r="AS342" s="20"/>
    </row>
    <row r="343" spans="1:45" ht="15" customHeight="1" x14ac:dyDescent="0.3">
      <c r="A343" s="20"/>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20"/>
      <c r="AB343" s="20"/>
      <c r="AC343" s="20"/>
      <c r="AD343" s="20"/>
      <c r="AE343" s="20"/>
      <c r="AF343" s="20"/>
      <c r="AG343" s="20"/>
      <c r="AH343" s="20"/>
      <c r="AI343" s="20"/>
      <c r="AJ343" s="20"/>
      <c r="AK343" s="20"/>
      <c r="AL343" s="20"/>
      <c r="AM343" s="20"/>
      <c r="AN343" s="20"/>
      <c r="AO343" s="20"/>
      <c r="AP343" s="20"/>
      <c r="AQ343" s="20"/>
      <c r="AR343" s="20"/>
      <c r="AS343" s="20"/>
    </row>
    <row r="344" spans="1:45" ht="15" customHeight="1" x14ac:dyDescent="0.3">
      <c r="A344" s="20"/>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20"/>
      <c r="AB344" s="20"/>
      <c r="AC344" s="20"/>
      <c r="AD344" s="20"/>
      <c r="AE344" s="20"/>
      <c r="AF344" s="20"/>
      <c r="AG344" s="20"/>
      <c r="AH344" s="20"/>
      <c r="AI344" s="20"/>
      <c r="AJ344" s="20"/>
      <c r="AK344" s="20"/>
      <c r="AL344" s="20"/>
      <c r="AM344" s="20"/>
      <c r="AN344" s="20"/>
      <c r="AO344" s="20"/>
      <c r="AP344" s="20"/>
      <c r="AQ344" s="20"/>
      <c r="AR344" s="20"/>
      <c r="AS344" s="20"/>
    </row>
    <row r="345" spans="1:45" ht="15" customHeight="1" x14ac:dyDescent="0.3">
      <c r="A345" s="20"/>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20"/>
      <c r="AB345" s="20"/>
      <c r="AC345" s="20"/>
      <c r="AD345" s="20"/>
      <c r="AE345" s="20"/>
      <c r="AF345" s="20"/>
      <c r="AG345" s="20"/>
      <c r="AH345" s="20"/>
      <c r="AI345" s="20"/>
      <c r="AJ345" s="20"/>
      <c r="AK345" s="20"/>
      <c r="AL345" s="20"/>
      <c r="AM345" s="20"/>
      <c r="AN345" s="20"/>
      <c r="AO345" s="20"/>
      <c r="AP345" s="20"/>
      <c r="AQ345" s="20"/>
      <c r="AR345" s="20"/>
      <c r="AS345" s="20"/>
    </row>
    <row r="346" spans="1:45" ht="15" customHeight="1" x14ac:dyDescent="0.3">
      <c r="A346" s="20"/>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20"/>
      <c r="AB346" s="20"/>
      <c r="AC346" s="20"/>
      <c r="AD346" s="20"/>
      <c r="AE346" s="20"/>
      <c r="AF346" s="20"/>
      <c r="AG346" s="20"/>
      <c r="AH346" s="20"/>
      <c r="AI346" s="20"/>
      <c r="AJ346" s="20"/>
      <c r="AK346" s="20"/>
      <c r="AL346" s="20"/>
      <c r="AM346" s="20"/>
      <c r="AN346" s="20"/>
      <c r="AO346" s="20"/>
      <c r="AP346" s="20"/>
      <c r="AQ346" s="20"/>
      <c r="AR346" s="20"/>
      <c r="AS346" s="20"/>
    </row>
    <row r="347" spans="1:45" ht="15" customHeight="1" x14ac:dyDescent="0.3">
      <c r="A347" s="20"/>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20"/>
      <c r="AG347" s="20"/>
      <c r="AH347" s="20"/>
      <c r="AI347" s="20"/>
      <c r="AJ347" s="20"/>
      <c r="AK347" s="20"/>
      <c r="AL347" s="20"/>
      <c r="AM347" s="20"/>
      <c r="AN347" s="20"/>
      <c r="AO347" s="20"/>
      <c r="AP347" s="20"/>
      <c r="AQ347" s="20"/>
      <c r="AR347" s="20"/>
      <c r="AS347" s="20"/>
    </row>
    <row r="348" spans="1:45" ht="15" customHeight="1" x14ac:dyDescent="0.3">
      <c r="A348" s="20"/>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20"/>
      <c r="AB348" s="20"/>
      <c r="AC348" s="20"/>
      <c r="AD348" s="20"/>
      <c r="AE348" s="20"/>
      <c r="AF348" s="20"/>
      <c r="AG348" s="20"/>
      <c r="AH348" s="20"/>
      <c r="AI348" s="20"/>
      <c r="AJ348" s="20"/>
      <c r="AK348" s="20"/>
      <c r="AL348" s="20"/>
      <c r="AM348" s="20"/>
      <c r="AN348" s="20"/>
      <c r="AO348" s="20"/>
      <c r="AP348" s="20"/>
      <c r="AQ348" s="20"/>
      <c r="AR348" s="20"/>
      <c r="AS348" s="20"/>
    </row>
    <row r="349" spans="1:45" ht="15" customHeight="1" x14ac:dyDescent="0.3">
      <c r="A349" s="20"/>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20"/>
      <c r="AB349" s="20"/>
      <c r="AC349" s="20"/>
      <c r="AD349" s="20"/>
      <c r="AE349" s="20"/>
      <c r="AF349" s="20"/>
      <c r="AG349" s="20"/>
      <c r="AH349" s="20"/>
      <c r="AI349" s="20"/>
      <c r="AJ349" s="20"/>
      <c r="AK349" s="20"/>
      <c r="AL349" s="20"/>
      <c r="AM349" s="20"/>
      <c r="AN349" s="20"/>
      <c r="AO349" s="20"/>
      <c r="AP349" s="20"/>
      <c r="AQ349" s="20"/>
      <c r="AR349" s="20"/>
      <c r="AS349" s="20"/>
    </row>
    <row r="350" spans="1:45" ht="15" customHeight="1" x14ac:dyDescent="0.3">
      <c r="A350" s="20"/>
      <c r="B350" s="20"/>
      <c r="C350" s="20"/>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20"/>
      <c r="AB350" s="20"/>
      <c r="AC350" s="20"/>
      <c r="AD350" s="20"/>
      <c r="AE350" s="20"/>
      <c r="AF350" s="20"/>
      <c r="AG350" s="20"/>
      <c r="AH350" s="20"/>
      <c r="AI350" s="20"/>
      <c r="AJ350" s="20"/>
      <c r="AK350" s="20"/>
      <c r="AL350" s="20"/>
      <c r="AM350" s="20"/>
      <c r="AN350" s="20"/>
      <c r="AO350" s="20"/>
      <c r="AP350" s="20"/>
      <c r="AQ350" s="20"/>
      <c r="AR350" s="20"/>
      <c r="AS350" s="20"/>
    </row>
    <row r="351" spans="1:45" ht="15" customHeight="1" x14ac:dyDescent="0.3">
      <c r="A351" s="20"/>
      <c r="B351" s="20"/>
      <c r="C351" s="20"/>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20"/>
      <c r="AB351" s="20"/>
      <c r="AC351" s="20"/>
      <c r="AD351" s="20"/>
      <c r="AE351" s="20"/>
      <c r="AF351" s="20"/>
      <c r="AG351" s="20"/>
      <c r="AH351" s="20"/>
      <c r="AI351" s="20"/>
      <c r="AJ351" s="20"/>
      <c r="AK351" s="20"/>
      <c r="AL351" s="20"/>
      <c r="AM351" s="20"/>
      <c r="AN351" s="20"/>
      <c r="AO351" s="20"/>
      <c r="AP351" s="20"/>
      <c r="AQ351" s="20"/>
      <c r="AR351" s="20"/>
      <c r="AS351" s="20"/>
    </row>
    <row r="352" spans="1:45" ht="15" customHeight="1" x14ac:dyDescent="0.3">
      <c r="A352" s="20"/>
      <c r="B352" s="20"/>
      <c r="C352" s="20"/>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20"/>
      <c r="AB352" s="20"/>
      <c r="AC352" s="20"/>
      <c r="AD352" s="20"/>
      <c r="AE352" s="20"/>
      <c r="AF352" s="20"/>
      <c r="AG352" s="20"/>
      <c r="AH352" s="20"/>
      <c r="AI352" s="20"/>
      <c r="AJ352" s="20"/>
      <c r="AK352" s="20"/>
      <c r="AL352" s="20"/>
      <c r="AM352" s="20"/>
      <c r="AN352" s="20"/>
      <c r="AO352" s="20"/>
      <c r="AP352" s="20"/>
      <c r="AQ352" s="20"/>
      <c r="AR352" s="20"/>
      <c r="AS352" s="20"/>
    </row>
    <row r="353" spans="1:45" ht="15" customHeight="1" x14ac:dyDescent="0.3">
      <c r="A353" s="20"/>
      <c r="B353" s="20"/>
      <c r="C353" s="20"/>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20"/>
      <c r="AB353" s="20"/>
      <c r="AC353" s="20"/>
      <c r="AD353" s="20"/>
      <c r="AE353" s="20"/>
      <c r="AF353" s="20"/>
      <c r="AG353" s="20"/>
      <c r="AH353" s="20"/>
      <c r="AI353" s="20"/>
      <c r="AJ353" s="20"/>
      <c r="AK353" s="20"/>
      <c r="AL353" s="20"/>
      <c r="AM353" s="20"/>
      <c r="AN353" s="20"/>
      <c r="AO353" s="20"/>
      <c r="AP353" s="20"/>
      <c r="AQ353" s="20"/>
      <c r="AR353" s="20"/>
      <c r="AS353" s="20"/>
    </row>
    <row r="354" spans="1:45" ht="15" customHeight="1" x14ac:dyDescent="0.3">
      <c r="A354" s="20"/>
      <c r="B354" s="20"/>
      <c r="C354" s="20"/>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20"/>
      <c r="AB354" s="20"/>
      <c r="AC354" s="20"/>
      <c r="AD354" s="20"/>
      <c r="AE354" s="20"/>
      <c r="AF354" s="20"/>
      <c r="AG354" s="20"/>
      <c r="AH354" s="20"/>
      <c r="AI354" s="20"/>
      <c r="AJ354" s="20"/>
      <c r="AK354" s="20"/>
      <c r="AL354" s="20"/>
      <c r="AM354" s="20"/>
      <c r="AN354" s="20"/>
      <c r="AO354" s="20"/>
      <c r="AP354" s="20"/>
      <c r="AQ354" s="20"/>
      <c r="AR354" s="20"/>
      <c r="AS354" s="20"/>
    </row>
    <row r="355" spans="1:45" ht="15" customHeight="1" x14ac:dyDescent="0.3">
      <c r="A355" s="20"/>
      <c r="B355" s="20"/>
      <c r="C355" s="20"/>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20"/>
      <c r="AB355" s="20"/>
      <c r="AC355" s="20"/>
      <c r="AD355" s="20"/>
      <c r="AE355" s="20"/>
      <c r="AF355" s="20"/>
      <c r="AG355" s="20"/>
      <c r="AH355" s="20"/>
      <c r="AI355" s="20"/>
      <c r="AJ355" s="20"/>
      <c r="AK355" s="20"/>
      <c r="AL355" s="20"/>
      <c r="AM355" s="20"/>
      <c r="AN355" s="20"/>
      <c r="AO355" s="20"/>
      <c r="AP355" s="20"/>
      <c r="AQ355" s="20"/>
      <c r="AR355" s="20"/>
      <c r="AS355" s="20"/>
    </row>
    <row r="356" spans="1:45" ht="15" customHeight="1" x14ac:dyDescent="0.3"/>
    <row r="357" spans="1:45" ht="15" customHeight="1" x14ac:dyDescent="0.3"/>
    <row r="358" spans="1:45" ht="15" customHeight="1" x14ac:dyDescent="0.3"/>
    <row r="359" spans="1:45" ht="15" customHeight="1" x14ac:dyDescent="0.3"/>
    <row r="360" spans="1:45" ht="15" customHeight="1" x14ac:dyDescent="0.3"/>
    <row r="361" spans="1:45" ht="15" customHeight="1" x14ac:dyDescent="0.3"/>
    <row r="362" spans="1:45" ht="15" customHeight="1" x14ac:dyDescent="0.3"/>
    <row r="363" spans="1:45" ht="15" customHeight="1" x14ac:dyDescent="0.3"/>
    <row r="364" spans="1:45" ht="15" customHeight="1" x14ac:dyDescent="0.3"/>
    <row r="365" spans="1:45" ht="15" customHeight="1" x14ac:dyDescent="0.3"/>
    <row r="366" spans="1:45" ht="15" customHeight="1" x14ac:dyDescent="0.3"/>
    <row r="367" spans="1:45" ht="15" customHeight="1" x14ac:dyDescent="0.3"/>
    <row r="368" spans="1:45" ht="15" customHeight="1" x14ac:dyDescent="0.3"/>
    <row r="369" ht="15" customHeight="1" x14ac:dyDescent="0.3"/>
    <row r="370" ht="15" customHeight="1" x14ac:dyDescent="0.3"/>
    <row r="371" ht="15" customHeight="1" x14ac:dyDescent="0.3"/>
    <row r="372" ht="15" customHeight="1" x14ac:dyDescent="0.3"/>
    <row r="373" ht="15" customHeight="1" x14ac:dyDescent="0.3"/>
    <row r="374" ht="15" customHeight="1" x14ac:dyDescent="0.3"/>
    <row r="375" ht="15" customHeight="1" x14ac:dyDescent="0.3"/>
    <row r="376" ht="15" customHeight="1" x14ac:dyDescent="0.3"/>
    <row r="377" ht="15" customHeight="1" x14ac:dyDescent="0.3"/>
    <row r="378" ht="15" customHeight="1" x14ac:dyDescent="0.3"/>
    <row r="379" ht="15" customHeight="1" x14ac:dyDescent="0.3"/>
    <row r="380" ht="15" customHeight="1" x14ac:dyDescent="0.3"/>
    <row r="381" ht="15" customHeight="1" x14ac:dyDescent="0.3"/>
    <row r="382" ht="15" customHeight="1" x14ac:dyDescent="0.3"/>
    <row r="383" ht="15" customHeight="1" x14ac:dyDescent="0.3"/>
    <row r="384" ht="15" customHeight="1" x14ac:dyDescent="0.3"/>
    <row r="385" ht="15" customHeight="1" x14ac:dyDescent="0.3"/>
    <row r="386" ht="15" customHeight="1" x14ac:dyDescent="0.3"/>
    <row r="387" ht="15" customHeight="1" x14ac:dyDescent="0.3"/>
    <row r="388" ht="15" customHeight="1" x14ac:dyDescent="0.3"/>
    <row r="389" ht="15" customHeight="1" x14ac:dyDescent="0.3"/>
    <row r="390" ht="15" customHeight="1" x14ac:dyDescent="0.3"/>
    <row r="391" ht="15" customHeight="1" x14ac:dyDescent="0.3"/>
    <row r="392" ht="15" customHeight="1" x14ac:dyDescent="0.3"/>
    <row r="393" ht="15" customHeight="1" x14ac:dyDescent="0.3"/>
    <row r="394" ht="15" customHeight="1" x14ac:dyDescent="0.3"/>
    <row r="395" ht="15" customHeight="1" x14ac:dyDescent="0.3"/>
    <row r="396" ht="15" customHeight="1" x14ac:dyDescent="0.3"/>
    <row r="397" ht="15" customHeight="1" x14ac:dyDescent="0.3"/>
    <row r="398" ht="15" customHeight="1" x14ac:dyDescent="0.3"/>
    <row r="399" ht="15" customHeight="1" x14ac:dyDescent="0.3"/>
    <row r="400" ht="15" customHeight="1" x14ac:dyDescent="0.3"/>
  </sheetData>
  <mergeCells count="1">
    <mergeCell ref="B2:T3"/>
  </mergeCells>
  <hyperlinks>
    <hyperlink ref="V2" location="'Facility Information'!A1" display="Go back to facility information tab" xr:uid="{00000000-0004-0000-2200-000000000000}"/>
    <hyperlink ref="V3" location="Indicators!A1" display="Go to indicators" xr:uid="{00000000-0004-0000-2200-000001000000}"/>
  </hyperlinks>
  <pageMargins left="0.7" right="0.7" top="0.75" bottom="0.75" header="0.3" footer="0.3"/>
  <pageSetup scale="56" fitToHeight="6" orientation="landscape" r:id="rId1"/>
  <rowBreaks count="5" manualBreakCount="5">
    <brk id="50" min="1" max="19" man="1"/>
    <brk id="100" min="1" max="19" man="1"/>
    <brk id="150" min="1" max="19" man="1"/>
    <brk id="200" min="1" max="19" man="1"/>
    <brk id="250" min="1" max="19"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3"/>
  <dimension ref="A1:AS400"/>
  <sheetViews>
    <sheetView view="pageBreakPreview" topLeftCell="A114" zoomScale="55" zoomScaleNormal="55" zoomScaleSheetLayoutView="55" zoomScalePageLayoutView="10" workbookViewId="0"/>
  </sheetViews>
  <sheetFormatPr defaultColWidth="8.77734375" defaultRowHeight="14.4" x14ac:dyDescent="0.3"/>
  <cols>
    <col min="1" max="1" width="4.44140625" customWidth="1"/>
    <col min="2" max="20" width="11.21875" customWidth="1"/>
    <col min="21" max="21" width="3.77734375" customWidth="1"/>
    <col min="25" max="25" width="8.77734375" hidden="1" customWidth="1"/>
  </cols>
  <sheetData>
    <row r="1" spans="1:45" ht="15" thickBot="1" x14ac:dyDescent="0.35">
      <c r="A1" s="20"/>
      <c r="B1" s="20"/>
      <c r="C1" s="20"/>
      <c r="D1" s="20"/>
      <c r="E1" s="20"/>
      <c r="F1" s="20"/>
      <c r="G1" s="20"/>
      <c r="H1" s="20"/>
      <c r="I1" s="20"/>
      <c r="J1" s="20"/>
      <c r="K1" s="20"/>
      <c r="L1" s="20"/>
      <c r="M1" s="20"/>
      <c r="N1" s="20"/>
      <c r="O1" s="20"/>
      <c r="P1" s="20"/>
      <c r="Q1" s="20"/>
      <c r="R1" s="20"/>
      <c r="S1" s="20"/>
      <c r="T1" s="20"/>
      <c r="U1" s="20"/>
      <c r="V1" s="20"/>
      <c r="W1" s="20"/>
      <c r="X1" s="20"/>
      <c r="Y1" s="20" t="s">
        <v>274</v>
      </c>
      <c r="Z1" s="20"/>
      <c r="AA1" s="20"/>
      <c r="AB1" s="20"/>
      <c r="AC1" s="20"/>
      <c r="AD1" s="20"/>
      <c r="AE1" s="20"/>
      <c r="AF1" s="20"/>
      <c r="AG1" s="20"/>
      <c r="AH1" s="20"/>
      <c r="AI1" s="20"/>
      <c r="AJ1" s="20"/>
      <c r="AK1" s="20"/>
      <c r="AL1" s="20"/>
      <c r="AM1" s="20"/>
      <c r="AN1" s="20"/>
      <c r="AO1" s="20"/>
      <c r="AP1" s="20"/>
      <c r="AQ1" s="20"/>
      <c r="AR1" s="20"/>
      <c r="AS1" s="20"/>
    </row>
    <row r="2" spans="1:45" ht="23.1" customHeight="1" x14ac:dyDescent="0.3">
      <c r="A2" s="20"/>
      <c r="B2" s="752" t="s">
        <v>273</v>
      </c>
      <c r="C2" s="753"/>
      <c r="D2" s="753"/>
      <c r="E2" s="753"/>
      <c r="F2" s="753"/>
      <c r="G2" s="753"/>
      <c r="H2" s="753"/>
      <c r="I2" s="753"/>
      <c r="J2" s="753"/>
      <c r="K2" s="753"/>
      <c r="L2" s="753"/>
      <c r="M2" s="753"/>
      <c r="N2" s="753"/>
      <c r="O2" s="753"/>
      <c r="P2" s="753"/>
      <c r="Q2" s="753"/>
      <c r="R2" s="753"/>
      <c r="S2" s="753"/>
      <c r="T2" s="754"/>
      <c r="U2" s="20"/>
      <c r="V2" s="55" t="s">
        <v>131</v>
      </c>
      <c r="W2" s="20"/>
      <c r="X2" s="20"/>
      <c r="Y2" s="20" t="s">
        <v>275</v>
      </c>
      <c r="Z2" s="20"/>
      <c r="AA2" s="20"/>
      <c r="AB2" s="20"/>
      <c r="AC2" s="20"/>
      <c r="AD2" s="20"/>
      <c r="AE2" s="20"/>
      <c r="AF2" s="20"/>
      <c r="AG2" s="20"/>
      <c r="AH2" s="20"/>
      <c r="AI2" s="20"/>
      <c r="AJ2" s="20"/>
      <c r="AK2" s="20"/>
      <c r="AL2" s="20"/>
      <c r="AM2" s="20"/>
      <c r="AN2" s="20"/>
      <c r="AO2" s="20"/>
      <c r="AP2" s="20"/>
      <c r="AQ2" s="20"/>
      <c r="AR2" s="20"/>
      <c r="AS2" s="20"/>
    </row>
    <row r="3" spans="1:45" ht="23.1" customHeight="1" thickBot="1" x14ac:dyDescent="0.35">
      <c r="A3" s="20"/>
      <c r="B3" s="755"/>
      <c r="C3" s="756"/>
      <c r="D3" s="756"/>
      <c r="E3" s="756"/>
      <c r="F3" s="756"/>
      <c r="G3" s="756"/>
      <c r="H3" s="756"/>
      <c r="I3" s="756"/>
      <c r="J3" s="756"/>
      <c r="K3" s="756"/>
      <c r="L3" s="756"/>
      <c r="M3" s="756"/>
      <c r="N3" s="756"/>
      <c r="O3" s="756"/>
      <c r="P3" s="756"/>
      <c r="Q3" s="756"/>
      <c r="R3" s="756"/>
      <c r="S3" s="756"/>
      <c r="T3" s="757"/>
      <c r="U3" s="20"/>
      <c r="V3" s="55" t="s">
        <v>132</v>
      </c>
      <c r="W3" s="20"/>
      <c r="X3" s="20"/>
      <c r="Y3" s="20" t="s">
        <v>731</v>
      </c>
      <c r="Z3" s="20"/>
      <c r="AA3" s="20"/>
      <c r="AB3" s="20"/>
      <c r="AC3" s="20"/>
      <c r="AD3" s="20"/>
      <c r="AE3" s="20"/>
      <c r="AF3" s="20"/>
      <c r="AG3" s="20"/>
      <c r="AH3" s="20"/>
      <c r="AI3" s="20"/>
      <c r="AJ3" s="20"/>
      <c r="AK3" s="20"/>
      <c r="AL3" s="20"/>
      <c r="AM3" s="20"/>
      <c r="AN3" s="20"/>
      <c r="AO3" s="20"/>
      <c r="AP3" s="20"/>
      <c r="AQ3" s="20"/>
      <c r="AR3" s="20"/>
      <c r="AS3" s="20"/>
    </row>
    <row r="4" spans="1:45" ht="40.049999999999997" customHeight="1" x14ac:dyDescent="0.3">
      <c r="A4" s="20"/>
      <c r="B4" s="312" t="s">
        <v>717</v>
      </c>
      <c r="C4" s="309"/>
      <c r="D4" s="309"/>
      <c r="E4" s="309"/>
      <c r="F4" s="309"/>
      <c r="G4" s="309"/>
      <c r="H4" s="309"/>
      <c r="I4" s="309"/>
      <c r="J4" s="309"/>
      <c r="K4" s="309"/>
      <c r="L4" s="309"/>
      <c r="M4" s="309"/>
      <c r="N4" s="309"/>
      <c r="O4" s="309"/>
      <c r="P4" s="309"/>
      <c r="Q4" s="77"/>
      <c r="R4" s="77"/>
      <c r="S4" s="77"/>
      <c r="T4" s="78"/>
      <c r="U4" s="20"/>
      <c r="V4" s="20"/>
      <c r="W4" s="20"/>
      <c r="X4" s="20"/>
      <c r="Y4" s="20" t="s">
        <v>734</v>
      </c>
      <c r="Z4" s="20"/>
      <c r="AA4" s="20"/>
      <c r="AB4" s="20"/>
      <c r="AC4" s="20"/>
      <c r="AD4" s="20"/>
      <c r="AE4" s="20"/>
      <c r="AF4" s="20"/>
      <c r="AG4" s="20"/>
      <c r="AH4" s="20"/>
      <c r="AI4" s="20"/>
      <c r="AJ4" s="20"/>
      <c r="AK4" s="20"/>
      <c r="AL4" s="20"/>
      <c r="AM4" s="20"/>
      <c r="AN4" s="20"/>
      <c r="AO4" s="20"/>
      <c r="AP4" s="20"/>
      <c r="AQ4" s="20"/>
      <c r="AR4" s="20"/>
      <c r="AS4" s="20"/>
    </row>
    <row r="5" spans="1:45" ht="17.100000000000001" customHeight="1" x14ac:dyDescent="0.3">
      <c r="A5" s="20"/>
      <c r="B5" s="79"/>
      <c r="C5" s="46"/>
      <c r="D5" s="46"/>
      <c r="E5" s="46"/>
      <c r="F5" s="46"/>
      <c r="G5" s="46"/>
      <c r="H5" s="46"/>
      <c r="I5" s="46"/>
      <c r="J5" s="46"/>
      <c r="K5" s="46"/>
      <c r="L5" s="46"/>
      <c r="M5" s="46"/>
      <c r="N5" s="46"/>
      <c r="O5" s="46"/>
      <c r="P5" s="46"/>
      <c r="Q5" s="46"/>
      <c r="R5" s="46"/>
      <c r="S5" s="46"/>
      <c r="T5" s="8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17.100000000000001" customHeight="1" x14ac:dyDescent="0.3">
      <c r="A6" s="20"/>
      <c r="B6" s="79"/>
      <c r="C6" s="46"/>
      <c r="D6" s="46"/>
      <c r="E6" s="46"/>
      <c r="F6" s="46"/>
      <c r="G6" s="46"/>
      <c r="H6" s="46"/>
      <c r="I6" s="46"/>
      <c r="J6" s="46"/>
      <c r="K6" s="46"/>
      <c r="L6" s="46"/>
      <c r="M6" s="46"/>
      <c r="N6" s="46"/>
      <c r="O6" s="46"/>
      <c r="P6" s="46"/>
      <c r="Q6" s="46"/>
      <c r="R6" s="46"/>
      <c r="S6" s="46"/>
      <c r="T6" s="8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17.100000000000001" customHeight="1" x14ac:dyDescent="0.3">
      <c r="A7" s="20"/>
      <c r="B7" s="79"/>
      <c r="C7" s="46"/>
      <c r="D7" s="46"/>
      <c r="E7" s="46"/>
      <c r="F7" s="46"/>
      <c r="G7" s="46"/>
      <c r="H7" s="46"/>
      <c r="I7" s="46"/>
      <c r="J7" s="46"/>
      <c r="K7" s="46"/>
      <c r="L7" s="46"/>
      <c r="M7" s="46"/>
      <c r="N7" s="46"/>
      <c r="O7" s="46"/>
      <c r="P7" s="46"/>
      <c r="Q7" s="46"/>
      <c r="R7" s="46"/>
      <c r="S7" s="46"/>
      <c r="T7" s="8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17.100000000000001" customHeight="1" x14ac:dyDescent="0.3">
      <c r="A8" s="20"/>
      <c r="B8" s="79"/>
      <c r="C8" s="46"/>
      <c r="D8" s="46"/>
      <c r="E8" s="46"/>
      <c r="F8" s="46"/>
      <c r="G8" s="46"/>
      <c r="H8" s="46"/>
      <c r="I8" s="46"/>
      <c r="J8" s="46"/>
      <c r="K8" s="46"/>
      <c r="L8" s="46"/>
      <c r="M8" s="46"/>
      <c r="N8" s="46"/>
      <c r="O8" s="46"/>
      <c r="P8" s="46"/>
      <c r="Q8" s="46"/>
      <c r="R8" s="46"/>
      <c r="S8" s="46"/>
      <c r="T8" s="8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ht="17.100000000000001" customHeight="1" x14ac:dyDescent="0.3">
      <c r="A9" s="20"/>
      <c r="B9" s="79"/>
      <c r="C9" s="46"/>
      <c r="D9" s="46"/>
      <c r="E9" s="46"/>
      <c r="F9" s="46"/>
      <c r="G9" s="46"/>
      <c r="H9" s="46"/>
      <c r="I9" s="46"/>
      <c r="J9" s="46"/>
      <c r="K9" s="46"/>
      <c r="L9" s="46"/>
      <c r="M9" s="46"/>
      <c r="N9" s="46"/>
      <c r="O9" s="46"/>
      <c r="P9" s="46"/>
      <c r="Q9" s="46"/>
      <c r="R9" s="46"/>
      <c r="S9" s="46"/>
      <c r="T9" s="80"/>
      <c r="U9" s="20"/>
      <c r="V9" s="20"/>
      <c r="W9" s="20"/>
      <c r="X9" s="20"/>
      <c r="Y9" s="20"/>
      <c r="Z9" s="20"/>
      <c r="AA9" s="20"/>
      <c r="AB9" s="20"/>
      <c r="AC9" s="20"/>
      <c r="AD9" s="20"/>
      <c r="AE9" s="20"/>
      <c r="AF9" s="20"/>
      <c r="AG9" s="20"/>
      <c r="AH9" s="20"/>
      <c r="AI9" s="20"/>
      <c r="AJ9" s="20"/>
      <c r="AK9" s="20"/>
      <c r="AL9" s="20"/>
      <c r="AM9" s="20"/>
      <c r="AN9" s="20"/>
      <c r="AO9" s="20"/>
      <c r="AP9" s="20"/>
      <c r="AQ9" s="20"/>
      <c r="AR9" s="20"/>
      <c r="AS9" s="20"/>
    </row>
    <row r="10" spans="1:45" ht="17.100000000000001" customHeight="1" x14ac:dyDescent="0.3">
      <c r="A10" s="20"/>
      <c r="B10" s="79"/>
      <c r="C10" s="46"/>
      <c r="D10" s="46"/>
      <c r="E10" s="46"/>
      <c r="F10" s="46"/>
      <c r="G10" s="46"/>
      <c r="H10" s="46"/>
      <c r="I10" s="46"/>
      <c r="J10" s="46"/>
      <c r="K10" s="46"/>
      <c r="L10" s="46"/>
      <c r="M10" s="46"/>
      <c r="N10" s="46"/>
      <c r="O10" s="46"/>
      <c r="P10" s="46"/>
      <c r="Q10" s="46"/>
      <c r="R10" s="46"/>
      <c r="S10" s="46"/>
      <c r="T10" s="8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row>
    <row r="11" spans="1:45" ht="17.100000000000001" customHeight="1" x14ac:dyDescent="0.3">
      <c r="A11" s="20"/>
      <c r="B11" s="79"/>
      <c r="C11" s="46"/>
      <c r="D11" s="46"/>
      <c r="E11" s="46"/>
      <c r="F11" s="46"/>
      <c r="G11" s="46"/>
      <c r="H11" s="46"/>
      <c r="I11" s="46"/>
      <c r="J11" s="46"/>
      <c r="K11" s="46"/>
      <c r="L11" s="46"/>
      <c r="M11" s="46"/>
      <c r="N11" s="46"/>
      <c r="O11" s="46"/>
      <c r="P11" s="46"/>
      <c r="Q11" s="46"/>
      <c r="R11" s="46"/>
      <c r="S11" s="46"/>
      <c r="T11" s="8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row>
    <row r="12" spans="1:45" ht="17.100000000000001" customHeight="1" x14ac:dyDescent="0.3">
      <c r="A12" s="20"/>
      <c r="B12" s="79"/>
      <c r="C12" s="46"/>
      <c r="D12" s="46"/>
      <c r="E12" s="46"/>
      <c r="F12" s="46"/>
      <c r="G12" s="46"/>
      <c r="H12" s="46"/>
      <c r="I12" s="46"/>
      <c r="J12" s="46"/>
      <c r="K12" s="46"/>
      <c r="L12" s="46"/>
      <c r="M12" s="46"/>
      <c r="N12" s="46"/>
      <c r="O12" s="46"/>
      <c r="P12" s="46"/>
      <c r="Q12" s="46"/>
      <c r="R12" s="46"/>
      <c r="S12" s="46"/>
      <c r="T12" s="8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row>
    <row r="13" spans="1:45" ht="17.100000000000001" customHeight="1" x14ac:dyDescent="0.3">
      <c r="A13" s="20"/>
      <c r="B13" s="79"/>
      <c r="C13" s="46"/>
      <c r="D13" s="46"/>
      <c r="E13" s="46"/>
      <c r="F13" s="46"/>
      <c r="G13" s="46"/>
      <c r="H13" s="46"/>
      <c r="I13" s="46"/>
      <c r="J13" s="46"/>
      <c r="K13" s="46"/>
      <c r="L13" s="46"/>
      <c r="M13" s="46"/>
      <c r="N13" s="46"/>
      <c r="O13" s="46"/>
      <c r="P13" s="46"/>
      <c r="Q13" s="46"/>
      <c r="R13" s="46"/>
      <c r="S13" s="46"/>
      <c r="T13" s="8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row>
    <row r="14" spans="1:45" ht="17.100000000000001" customHeight="1" x14ac:dyDescent="0.3">
      <c r="A14" s="20"/>
      <c r="B14" s="79"/>
      <c r="C14" s="46"/>
      <c r="D14" s="46"/>
      <c r="E14" s="46"/>
      <c r="F14" s="46"/>
      <c r="G14" s="46"/>
      <c r="H14" s="46"/>
      <c r="I14" s="46"/>
      <c r="J14" s="46"/>
      <c r="K14" s="46"/>
      <c r="L14" s="46"/>
      <c r="M14" s="46"/>
      <c r="N14" s="46"/>
      <c r="O14" s="46"/>
      <c r="P14" s="46"/>
      <c r="Q14" s="46"/>
      <c r="R14" s="46"/>
      <c r="S14" s="46"/>
      <c r="T14" s="8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row>
    <row r="15" spans="1:45" ht="17.100000000000001" customHeight="1" x14ac:dyDescent="0.3">
      <c r="A15" s="20"/>
      <c r="B15" s="79"/>
      <c r="C15" s="46"/>
      <c r="D15" s="46"/>
      <c r="E15" s="46"/>
      <c r="F15" s="46"/>
      <c r="G15" s="46"/>
      <c r="H15" s="46"/>
      <c r="I15" s="46"/>
      <c r="J15" s="46"/>
      <c r="K15" s="46"/>
      <c r="L15" s="46"/>
      <c r="M15" s="46"/>
      <c r="N15" s="46"/>
      <c r="O15" s="46"/>
      <c r="P15" s="46"/>
      <c r="Q15" s="46"/>
      <c r="R15" s="46"/>
      <c r="S15" s="46"/>
      <c r="T15" s="8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row>
    <row r="16" spans="1:45" ht="17.100000000000001" customHeight="1" x14ac:dyDescent="0.3">
      <c r="A16" s="20"/>
      <c r="B16" s="79"/>
      <c r="C16" s="46"/>
      <c r="D16" s="46"/>
      <c r="E16" s="46"/>
      <c r="F16" s="46"/>
      <c r="G16" s="46"/>
      <c r="H16" s="46"/>
      <c r="I16" s="46"/>
      <c r="J16" s="46"/>
      <c r="K16" s="46"/>
      <c r="L16" s="46"/>
      <c r="M16" s="46"/>
      <c r="N16" s="46"/>
      <c r="O16" s="46"/>
      <c r="P16" s="46"/>
      <c r="Q16" s="46"/>
      <c r="R16" s="46"/>
      <c r="S16" s="46"/>
      <c r="T16" s="8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row>
    <row r="17" spans="1:45" ht="17.100000000000001" customHeight="1" x14ac:dyDescent="0.3">
      <c r="A17" s="20"/>
      <c r="B17" s="79"/>
      <c r="C17" s="46"/>
      <c r="D17" s="46"/>
      <c r="E17" s="46"/>
      <c r="F17" s="46"/>
      <c r="G17" s="46"/>
      <c r="H17" s="46"/>
      <c r="I17" s="46"/>
      <c r="J17" s="46"/>
      <c r="K17" s="46"/>
      <c r="L17" s="46"/>
      <c r="M17" s="46"/>
      <c r="N17" s="46"/>
      <c r="O17" s="46"/>
      <c r="P17" s="46"/>
      <c r="Q17" s="46"/>
      <c r="R17" s="46"/>
      <c r="S17" s="46"/>
      <c r="T17" s="8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row>
    <row r="18" spans="1:45" ht="17.100000000000001" customHeight="1" x14ac:dyDescent="0.3">
      <c r="A18" s="20"/>
      <c r="B18" s="79"/>
      <c r="C18" s="46"/>
      <c r="D18" s="46"/>
      <c r="E18" s="46"/>
      <c r="F18" s="46"/>
      <c r="G18" s="46"/>
      <c r="H18" s="46"/>
      <c r="I18" s="46"/>
      <c r="J18" s="46"/>
      <c r="K18" s="46"/>
      <c r="L18" s="46"/>
      <c r="M18" s="46"/>
      <c r="N18" s="46"/>
      <c r="O18" s="46"/>
      <c r="P18" s="46"/>
      <c r="Q18" s="46"/>
      <c r="R18" s="46"/>
      <c r="S18" s="46"/>
      <c r="T18" s="8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row>
    <row r="19" spans="1:45" ht="17.100000000000001" customHeight="1" x14ac:dyDescent="0.3">
      <c r="A19" s="20"/>
      <c r="B19" s="79"/>
      <c r="C19" s="46"/>
      <c r="D19" s="46"/>
      <c r="E19" s="46"/>
      <c r="F19" s="46"/>
      <c r="G19" s="46"/>
      <c r="H19" s="46"/>
      <c r="I19" s="46"/>
      <c r="J19" s="46"/>
      <c r="K19" s="46"/>
      <c r="L19" s="46"/>
      <c r="M19" s="46"/>
      <c r="N19" s="46"/>
      <c r="O19" s="46"/>
      <c r="P19" s="46"/>
      <c r="Q19" s="46"/>
      <c r="R19" s="46"/>
      <c r="S19" s="46"/>
      <c r="T19" s="8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row>
    <row r="20" spans="1:45" ht="17.100000000000001" customHeight="1" x14ac:dyDescent="0.3">
      <c r="A20" s="20"/>
      <c r="B20" s="79"/>
      <c r="C20" s="46"/>
      <c r="D20" s="46"/>
      <c r="E20" s="46"/>
      <c r="F20" s="46"/>
      <c r="G20" s="46"/>
      <c r="H20" s="46"/>
      <c r="I20" s="46"/>
      <c r="J20" s="46"/>
      <c r="K20" s="46"/>
      <c r="L20" s="46"/>
      <c r="M20" s="46"/>
      <c r="N20" s="46"/>
      <c r="O20" s="46"/>
      <c r="P20" s="46"/>
      <c r="Q20" s="46"/>
      <c r="R20" s="46"/>
      <c r="S20" s="46"/>
      <c r="T20" s="8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row>
    <row r="21" spans="1:45" ht="17.100000000000001" customHeight="1" x14ac:dyDescent="0.3">
      <c r="A21" s="20"/>
      <c r="B21" s="79"/>
      <c r="C21" s="46"/>
      <c r="D21" s="46"/>
      <c r="E21" s="46"/>
      <c r="F21" s="46"/>
      <c r="G21" s="46"/>
      <c r="H21" s="46"/>
      <c r="I21" s="46"/>
      <c r="J21" s="46"/>
      <c r="K21" s="46"/>
      <c r="L21" s="46"/>
      <c r="M21" s="46"/>
      <c r="N21" s="46"/>
      <c r="O21" s="46"/>
      <c r="P21" s="46"/>
      <c r="Q21" s="46"/>
      <c r="R21" s="46"/>
      <c r="S21" s="46"/>
      <c r="T21" s="8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row>
    <row r="22" spans="1:45" ht="17.100000000000001" customHeight="1" x14ac:dyDescent="0.3">
      <c r="A22" s="20"/>
      <c r="B22" s="79"/>
      <c r="C22" s="46"/>
      <c r="D22" s="46"/>
      <c r="E22" s="46"/>
      <c r="F22" s="46"/>
      <c r="G22" s="46"/>
      <c r="H22" s="46"/>
      <c r="I22" s="46"/>
      <c r="J22" s="46"/>
      <c r="K22" s="46"/>
      <c r="L22" s="46"/>
      <c r="M22" s="46"/>
      <c r="N22" s="46"/>
      <c r="O22" s="46"/>
      <c r="P22" s="46"/>
      <c r="Q22" s="46"/>
      <c r="R22" s="46"/>
      <c r="S22" s="46"/>
      <c r="T22" s="8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row>
    <row r="23" spans="1:45" ht="17.100000000000001" customHeight="1" x14ac:dyDescent="0.3">
      <c r="A23" s="20"/>
      <c r="B23" s="79"/>
      <c r="C23" s="46"/>
      <c r="D23" s="46"/>
      <c r="E23" s="46"/>
      <c r="F23" s="46"/>
      <c r="G23" s="46"/>
      <c r="H23" s="46"/>
      <c r="I23" s="46"/>
      <c r="J23" s="46"/>
      <c r="K23" s="46"/>
      <c r="L23" s="46"/>
      <c r="M23" s="46"/>
      <c r="N23" s="46"/>
      <c r="O23" s="46"/>
      <c r="P23" s="46"/>
      <c r="Q23" s="46"/>
      <c r="R23" s="46"/>
      <c r="S23" s="46"/>
      <c r="T23" s="8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row>
    <row r="24" spans="1:45" ht="17.100000000000001" customHeight="1" x14ac:dyDescent="0.3">
      <c r="A24" s="20"/>
      <c r="B24" s="79"/>
      <c r="C24" s="46"/>
      <c r="D24" s="46"/>
      <c r="E24" s="46"/>
      <c r="F24" s="46"/>
      <c r="G24" s="46"/>
      <c r="H24" s="46"/>
      <c r="I24" s="46"/>
      <c r="J24" s="46"/>
      <c r="K24" s="46"/>
      <c r="L24" s="46"/>
      <c r="M24" s="46"/>
      <c r="N24" s="46"/>
      <c r="O24" s="46"/>
      <c r="P24" s="46"/>
      <c r="Q24" s="46"/>
      <c r="R24" s="46"/>
      <c r="S24" s="46"/>
      <c r="T24" s="8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row>
    <row r="25" spans="1:45" ht="17.100000000000001" customHeight="1" x14ac:dyDescent="0.3">
      <c r="A25" s="20"/>
      <c r="B25" s="79"/>
      <c r="C25" s="46"/>
      <c r="D25" s="46"/>
      <c r="E25" s="46"/>
      <c r="F25" s="46"/>
      <c r="G25" s="46"/>
      <c r="H25" s="46"/>
      <c r="I25" s="46"/>
      <c r="J25" s="46"/>
      <c r="K25" s="46"/>
      <c r="L25" s="46"/>
      <c r="M25" s="46"/>
      <c r="N25" s="46"/>
      <c r="O25" s="46"/>
      <c r="P25" s="46"/>
      <c r="Q25" s="46"/>
      <c r="R25" s="46"/>
      <c r="S25" s="46"/>
      <c r="T25" s="8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row>
    <row r="26" spans="1:45" ht="17.100000000000001" customHeight="1" x14ac:dyDescent="0.3">
      <c r="A26" s="20"/>
      <c r="B26" s="79"/>
      <c r="C26" s="46"/>
      <c r="D26" s="46"/>
      <c r="E26" s="46"/>
      <c r="F26" s="46"/>
      <c r="G26" s="46"/>
      <c r="H26" s="46"/>
      <c r="I26" s="46"/>
      <c r="J26" s="46"/>
      <c r="K26" s="46"/>
      <c r="L26" s="46"/>
      <c r="M26" s="46"/>
      <c r="N26" s="46"/>
      <c r="O26" s="46"/>
      <c r="P26" s="46"/>
      <c r="Q26" s="46"/>
      <c r="R26" s="46"/>
      <c r="S26" s="46"/>
      <c r="T26" s="8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row>
    <row r="27" spans="1:45" ht="17.100000000000001" customHeight="1" x14ac:dyDescent="0.3">
      <c r="A27" s="20"/>
      <c r="B27" s="79"/>
      <c r="C27" s="46"/>
      <c r="D27" s="46"/>
      <c r="E27" s="46"/>
      <c r="F27" s="46"/>
      <c r="G27" s="46"/>
      <c r="H27" s="46"/>
      <c r="I27" s="46"/>
      <c r="J27" s="46"/>
      <c r="K27" s="46"/>
      <c r="L27" s="46"/>
      <c r="M27" s="46"/>
      <c r="N27" s="46"/>
      <c r="O27" s="46"/>
      <c r="P27" s="46"/>
      <c r="Q27" s="46"/>
      <c r="R27" s="46"/>
      <c r="S27" s="46"/>
      <c r="T27" s="8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row>
    <row r="28" spans="1:45" ht="17.100000000000001" customHeight="1" x14ac:dyDescent="0.3">
      <c r="A28" s="20"/>
      <c r="B28" s="79"/>
      <c r="C28" s="46"/>
      <c r="D28" s="46"/>
      <c r="E28" s="46"/>
      <c r="F28" s="46"/>
      <c r="G28" s="46"/>
      <c r="H28" s="46"/>
      <c r="I28" s="46"/>
      <c r="J28" s="46"/>
      <c r="K28" s="46"/>
      <c r="L28" s="46"/>
      <c r="M28" s="46"/>
      <c r="N28" s="46"/>
      <c r="O28" s="46"/>
      <c r="P28" s="46"/>
      <c r="Q28" s="46"/>
      <c r="R28" s="46"/>
      <c r="S28" s="46"/>
      <c r="T28" s="8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row>
    <row r="29" spans="1:45" ht="17.100000000000001" customHeight="1" x14ac:dyDescent="0.3">
      <c r="A29" s="20"/>
      <c r="B29" s="79"/>
      <c r="C29" s="46"/>
      <c r="D29" s="46"/>
      <c r="E29" s="46"/>
      <c r="F29" s="46"/>
      <c r="G29" s="46"/>
      <c r="H29" s="46"/>
      <c r="I29" s="46"/>
      <c r="J29" s="46"/>
      <c r="K29" s="46"/>
      <c r="L29" s="46"/>
      <c r="M29" s="46"/>
      <c r="N29" s="46"/>
      <c r="O29" s="46"/>
      <c r="P29" s="46"/>
      <c r="Q29" s="46"/>
      <c r="R29" s="46"/>
      <c r="S29" s="46"/>
      <c r="T29" s="8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row>
    <row r="30" spans="1:45" ht="17.100000000000001" customHeight="1" x14ac:dyDescent="0.3">
      <c r="A30" s="20"/>
      <c r="B30" s="79"/>
      <c r="C30" s="46"/>
      <c r="D30" s="46"/>
      <c r="E30" s="46"/>
      <c r="F30" s="46"/>
      <c r="G30" s="46"/>
      <c r="H30" s="46"/>
      <c r="I30" s="46"/>
      <c r="J30" s="46"/>
      <c r="K30" s="46"/>
      <c r="L30" s="46"/>
      <c r="M30" s="46"/>
      <c r="N30" s="46"/>
      <c r="O30" s="46"/>
      <c r="P30" s="46"/>
      <c r="Q30" s="46"/>
      <c r="R30" s="46"/>
      <c r="S30" s="46"/>
      <c r="T30" s="8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row>
    <row r="31" spans="1:45" ht="17.100000000000001" customHeight="1" x14ac:dyDescent="0.3">
      <c r="A31" s="20"/>
      <c r="B31" s="79"/>
      <c r="C31" s="46"/>
      <c r="D31" s="46"/>
      <c r="E31" s="46"/>
      <c r="F31" s="46"/>
      <c r="G31" s="46"/>
      <c r="H31" s="46"/>
      <c r="I31" s="46"/>
      <c r="J31" s="46"/>
      <c r="K31" s="46"/>
      <c r="L31" s="46"/>
      <c r="M31" s="46"/>
      <c r="N31" s="46"/>
      <c r="O31" s="46"/>
      <c r="P31" s="46"/>
      <c r="Q31" s="46"/>
      <c r="R31" s="46"/>
      <c r="S31" s="46"/>
      <c r="T31" s="8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row>
    <row r="32" spans="1:45" ht="17.100000000000001" customHeight="1" x14ac:dyDescent="0.3">
      <c r="A32" s="20"/>
      <c r="B32" s="79"/>
      <c r="C32" s="46"/>
      <c r="D32" s="46"/>
      <c r="E32" s="46"/>
      <c r="F32" s="46"/>
      <c r="G32" s="46"/>
      <c r="H32" s="46"/>
      <c r="I32" s="46"/>
      <c r="J32" s="46"/>
      <c r="K32" s="46"/>
      <c r="L32" s="46"/>
      <c r="M32" s="46"/>
      <c r="N32" s="46"/>
      <c r="O32" s="46"/>
      <c r="P32" s="46"/>
      <c r="Q32" s="46"/>
      <c r="R32" s="46"/>
      <c r="S32" s="46"/>
      <c r="T32" s="8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row>
    <row r="33" spans="1:45" ht="17.100000000000001" customHeight="1" x14ac:dyDescent="0.3">
      <c r="A33" s="20"/>
      <c r="B33" s="79"/>
      <c r="C33" s="46"/>
      <c r="D33" s="46"/>
      <c r="E33" s="46"/>
      <c r="F33" s="46"/>
      <c r="G33" s="46"/>
      <c r="H33" s="46"/>
      <c r="I33" s="46"/>
      <c r="J33" s="46"/>
      <c r="K33" s="46"/>
      <c r="L33" s="46"/>
      <c r="M33" s="46"/>
      <c r="N33" s="46"/>
      <c r="O33" s="46"/>
      <c r="P33" s="46"/>
      <c r="Q33" s="46"/>
      <c r="R33" s="46"/>
      <c r="S33" s="46"/>
      <c r="T33" s="8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row>
    <row r="34" spans="1:45" ht="17.100000000000001" customHeight="1" x14ac:dyDescent="0.3">
      <c r="A34" s="20"/>
      <c r="B34" s="79"/>
      <c r="C34" s="46"/>
      <c r="D34" s="46"/>
      <c r="E34" s="46"/>
      <c r="F34" s="46"/>
      <c r="G34" s="46"/>
      <c r="H34" s="46"/>
      <c r="I34" s="46"/>
      <c r="J34" s="46"/>
      <c r="K34" s="46"/>
      <c r="L34" s="46"/>
      <c r="M34" s="46"/>
      <c r="N34" s="46"/>
      <c r="O34" s="46"/>
      <c r="P34" s="46"/>
      <c r="Q34" s="46"/>
      <c r="R34" s="46"/>
      <c r="S34" s="46"/>
      <c r="T34" s="8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row>
    <row r="35" spans="1:45" ht="17.100000000000001" customHeight="1" x14ac:dyDescent="0.3">
      <c r="A35" s="20"/>
      <c r="B35" s="79"/>
      <c r="C35" s="46"/>
      <c r="D35" s="46"/>
      <c r="E35" s="46"/>
      <c r="F35" s="46"/>
      <c r="G35" s="46"/>
      <c r="H35" s="46"/>
      <c r="I35" s="46"/>
      <c r="J35" s="46"/>
      <c r="K35" s="46"/>
      <c r="L35" s="46"/>
      <c r="M35" s="46"/>
      <c r="N35" s="46"/>
      <c r="O35" s="46"/>
      <c r="P35" s="46"/>
      <c r="Q35" s="46"/>
      <c r="R35" s="46"/>
      <c r="S35" s="46"/>
      <c r="T35" s="8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row>
    <row r="36" spans="1:45" ht="17.100000000000001" customHeight="1" x14ac:dyDescent="0.3">
      <c r="A36" s="20"/>
      <c r="B36" s="79"/>
      <c r="C36" s="46"/>
      <c r="D36" s="46"/>
      <c r="E36" s="46"/>
      <c r="F36" s="46"/>
      <c r="G36" s="46"/>
      <c r="H36" s="46"/>
      <c r="I36" s="46"/>
      <c r="J36" s="46"/>
      <c r="K36" s="46"/>
      <c r="L36" s="46"/>
      <c r="M36" s="46"/>
      <c r="N36" s="46"/>
      <c r="O36" s="46"/>
      <c r="P36" s="46"/>
      <c r="Q36" s="46"/>
      <c r="R36" s="46"/>
      <c r="S36" s="46"/>
      <c r="T36" s="8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row>
    <row r="37" spans="1:45" ht="17.100000000000001" customHeight="1" x14ac:dyDescent="0.3">
      <c r="A37" s="20"/>
      <c r="B37" s="79"/>
      <c r="C37" s="46"/>
      <c r="D37" s="46"/>
      <c r="E37" s="46"/>
      <c r="F37" s="46"/>
      <c r="G37" s="46"/>
      <c r="H37" s="46"/>
      <c r="I37" s="46"/>
      <c r="J37" s="46"/>
      <c r="K37" s="46"/>
      <c r="L37" s="46"/>
      <c r="M37" s="46"/>
      <c r="N37" s="46"/>
      <c r="O37" s="46"/>
      <c r="P37" s="46"/>
      <c r="Q37" s="46"/>
      <c r="R37" s="46"/>
      <c r="S37" s="46"/>
      <c r="T37" s="8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row>
    <row r="38" spans="1:45" ht="17.100000000000001" customHeight="1" x14ac:dyDescent="0.3">
      <c r="A38" s="20"/>
      <c r="B38" s="79"/>
      <c r="C38" s="46"/>
      <c r="D38" s="46"/>
      <c r="E38" s="46"/>
      <c r="F38" s="46"/>
      <c r="G38" s="46"/>
      <c r="H38" s="46"/>
      <c r="I38" s="46"/>
      <c r="J38" s="46"/>
      <c r="K38" s="46"/>
      <c r="L38" s="46"/>
      <c r="M38" s="46"/>
      <c r="N38" s="46"/>
      <c r="O38" s="46"/>
      <c r="P38" s="46"/>
      <c r="Q38" s="46"/>
      <c r="R38" s="46"/>
      <c r="S38" s="46"/>
      <c r="T38" s="8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row>
    <row r="39" spans="1:45" ht="17.100000000000001" customHeight="1" x14ac:dyDescent="0.3">
      <c r="A39" s="20"/>
      <c r="B39" s="79"/>
      <c r="C39" s="46"/>
      <c r="D39" s="46"/>
      <c r="E39" s="46"/>
      <c r="F39" s="46"/>
      <c r="G39" s="46"/>
      <c r="H39" s="46"/>
      <c r="I39" s="46"/>
      <c r="J39" s="46"/>
      <c r="K39" s="46"/>
      <c r="L39" s="46"/>
      <c r="M39" s="46"/>
      <c r="N39" s="46"/>
      <c r="O39" s="46"/>
      <c r="P39" s="46"/>
      <c r="Q39" s="46"/>
      <c r="R39" s="46"/>
      <c r="S39" s="46"/>
      <c r="T39" s="8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row>
    <row r="40" spans="1:45" ht="17.100000000000001" customHeight="1" x14ac:dyDescent="0.3">
      <c r="A40" s="20"/>
      <c r="B40" s="79"/>
      <c r="C40" s="46"/>
      <c r="D40" s="46"/>
      <c r="E40" s="46"/>
      <c r="F40" s="46"/>
      <c r="G40" s="46"/>
      <c r="H40" s="46"/>
      <c r="I40" s="46"/>
      <c r="J40" s="46"/>
      <c r="K40" s="46"/>
      <c r="L40" s="46"/>
      <c r="M40" s="46"/>
      <c r="N40" s="46"/>
      <c r="O40" s="46"/>
      <c r="P40" s="46"/>
      <c r="Q40" s="46"/>
      <c r="R40" s="46"/>
      <c r="S40" s="46"/>
      <c r="T40" s="8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row>
    <row r="41" spans="1:45" ht="17.100000000000001" customHeight="1" x14ac:dyDescent="0.3">
      <c r="A41" s="20"/>
      <c r="B41" s="79"/>
      <c r="C41" s="46"/>
      <c r="D41" s="46"/>
      <c r="E41" s="46"/>
      <c r="F41" s="46"/>
      <c r="G41" s="46"/>
      <c r="H41" s="46"/>
      <c r="I41" s="46"/>
      <c r="J41" s="46"/>
      <c r="K41" s="46"/>
      <c r="L41" s="46"/>
      <c r="M41" s="46"/>
      <c r="N41" s="46"/>
      <c r="O41" s="46"/>
      <c r="P41" s="46"/>
      <c r="Q41" s="46"/>
      <c r="R41" s="46"/>
      <c r="S41" s="46"/>
      <c r="T41" s="8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row>
    <row r="42" spans="1:45" ht="17.100000000000001" customHeight="1" x14ac:dyDescent="0.3">
      <c r="A42" s="20"/>
      <c r="B42" s="79"/>
      <c r="C42" s="46"/>
      <c r="D42" s="46"/>
      <c r="E42" s="46"/>
      <c r="F42" s="46"/>
      <c r="G42" s="46"/>
      <c r="H42" s="46"/>
      <c r="I42" s="46"/>
      <c r="J42" s="46"/>
      <c r="K42" s="46"/>
      <c r="L42" s="46"/>
      <c r="M42" s="46"/>
      <c r="N42" s="46"/>
      <c r="O42" s="46"/>
      <c r="P42" s="46"/>
      <c r="Q42" s="46"/>
      <c r="R42" s="46"/>
      <c r="S42" s="46"/>
      <c r="T42" s="8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row>
    <row r="43" spans="1:45" ht="17.100000000000001" customHeight="1" x14ac:dyDescent="0.3">
      <c r="A43" s="20"/>
      <c r="B43" s="79"/>
      <c r="C43" s="46"/>
      <c r="D43" s="46"/>
      <c r="E43" s="46"/>
      <c r="F43" s="46"/>
      <c r="G43" s="46"/>
      <c r="H43" s="46"/>
      <c r="I43" s="46"/>
      <c r="J43" s="46"/>
      <c r="K43" s="46"/>
      <c r="L43" s="46"/>
      <c r="M43" s="46"/>
      <c r="N43" s="46"/>
      <c r="O43" s="46"/>
      <c r="P43" s="46"/>
      <c r="Q43" s="46"/>
      <c r="R43" s="46"/>
      <c r="S43" s="46"/>
      <c r="T43" s="8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row>
    <row r="44" spans="1:45" ht="17.100000000000001" customHeight="1" x14ac:dyDescent="0.3">
      <c r="A44" s="20"/>
      <c r="B44" s="79"/>
      <c r="C44" s="46"/>
      <c r="D44" s="46"/>
      <c r="E44" s="46"/>
      <c r="F44" s="46"/>
      <c r="G44" s="46"/>
      <c r="H44" s="46"/>
      <c r="I44" s="46"/>
      <c r="J44" s="46"/>
      <c r="K44" s="46"/>
      <c r="L44" s="46"/>
      <c r="M44" s="46"/>
      <c r="N44" s="46"/>
      <c r="O44" s="46"/>
      <c r="P44" s="46"/>
      <c r="Q44" s="46"/>
      <c r="R44" s="46"/>
      <c r="S44" s="46"/>
      <c r="T44" s="8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row>
    <row r="45" spans="1:45" ht="17.100000000000001" customHeight="1" x14ac:dyDescent="0.3">
      <c r="A45" s="20"/>
      <c r="B45" s="79"/>
      <c r="C45" s="46"/>
      <c r="D45" s="46"/>
      <c r="E45" s="46"/>
      <c r="F45" s="46"/>
      <c r="G45" s="46"/>
      <c r="H45" s="46"/>
      <c r="I45" s="46"/>
      <c r="J45" s="46"/>
      <c r="K45" s="46"/>
      <c r="L45" s="46"/>
      <c r="M45" s="46"/>
      <c r="N45" s="46"/>
      <c r="O45" s="46"/>
      <c r="P45" s="46"/>
      <c r="Q45" s="46"/>
      <c r="R45" s="46"/>
      <c r="S45" s="46"/>
      <c r="T45" s="8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row>
    <row r="46" spans="1:45" ht="17.100000000000001" customHeight="1" x14ac:dyDescent="0.3">
      <c r="A46" s="20"/>
      <c r="B46" s="79"/>
      <c r="C46" s="46"/>
      <c r="D46" s="46"/>
      <c r="E46" s="46"/>
      <c r="F46" s="46"/>
      <c r="G46" s="46"/>
      <c r="H46" s="46"/>
      <c r="I46" s="46"/>
      <c r="J46" s="46"/>
      <c r="K46" s="46"/>
      <c r="L46" s="46"/>
      <c r="M46" s="46"/>
      <c r="N46" s="46"/>
      <c r="O46" s="46"/>
      <c r="P46" s="46"/>
      <c r="Q46" s="46"/>
      <c r="R46" s="46"/>
      <c r="S46" s="46"/>
      <c r="T46" s="8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row>
    <row r="47" spans="1:45" ht="17.100000000000001" customHeight="1" x14ac:dyDescent="0.3">
      <c r="A47" s="20"/>
      <c r="B47" s="79"/>
      <c r="C47" s="46"/>
      <c r="D47" s="46"/>
      <c r="E47" s="46"/>
      <c r="F47" s="46"/>
      <c r="G47" s="46"/>
      <c r="H47" s="46"/>
      <c r="I47" s="46"/>
      <c r="J47" s="46"/>
      <c r="K47" s="46"/>
      <c r="L47" s="46"/>
      <c r="M47" s="46"/>
      <c r="N47" s="46"/>
      <c r="O47" s="46"/>
      <c r="P47" s="46"/>
      <c r="Q47" s="46"/>
      <c r="R47" s="46"/>
      <c r="S47" s="46"/>
      <c r="T47" s="8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row>
    <row r="48" spans="1:45" ht="17.100000000000001" customHeight="1" x14ac:dyDescent="0.3">
      <c r="A48" s="20"/>
      <c r="B48" s="79"/>
      <c r="C48" s="46"/>
      <c r="D48" s="46"/>
      <c r="E48" s="46"/>
      <c r="F48" s="46"/>
      <c r="G48" s="46"/>
      <c r="H48" s="46"/>
      <c r="I48" s="46"/>
      <c r="J48" s="46"/>
      <c r="K48" s="46"/>
      <c r="L48" s="46"/>
      <c r="M48" s="46"/>
      <c r="N48" s="46"/>
      <c r="O48" s="46"/>
      <c r="P48" s="46"/>
      <c r="Q48" s="46"/>
      <c r="R48" s="46"/>
      <c r="S48" s="46"/>
      <c r="T48" s="8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row>
    <row r="49" spans="1:45" ht="17.100000000000001" customHeight="1" x14ac:dyDescent="0.3">
      <c r="A49" s="20"/>
      <c r="B49" s="79"/>
      <c r="C49" s="46"/>
      <c r="D49" s="46"/>
      <c r="E49" s="46"/>
      <c r="F49" s="46"/>
      <c r="G49" s="46"/>
      <c r="H49" s="46"/>
      <c r="I49" s="46"/>
      <c r="J49" s="46"/>
      <c r="K49" s="46"/>
      <c r="L49" s="46"/>
      <c r="M49" s="46"/>
      <c r="N49" s="46"/>
      <c r="O49" s="46"/>
      <c r="P49" s="46"/>
      <c r="Q49" s="46"/>
      <c r="R49" s="46"/>
      <c r="S49" s="46"/>
      <c r="T49" s="8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row>
    <row r="50" spans="1:45" ht="17.100000000000001" customHeight="1" thickBot="1" x14ac:dyDescent="0.35">
      <c r="A50" s="20"/>
      <c r="B50" s="81"/>
      <c r="C50" s="82"/>
      <c r="D50" s="82"/>
      <c r="E50" s="82"/>
      <c r="F50" s="82"/>
      <c r="G50" s="82"/>
      <c r="H50" s="82"/>
      <c r="I50" s="82"/>
      <c r="J50" s="82"/>
      <c r="K50" s="82"/>
      <c r="L50" s="82"/>
      <c r="M50" s="82"/>
      <c r="N50" s="82"/>
      <c r="O50" s="82"/>
      <c r="P50" s="82"/>
      <c r="Q50" s="82"/>
      <c r="R50" s="82"/>
      <c r="S50" s="82"/>
      <c r="T50" s="83"/>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row>
    <row r="51" spans="1:45" ht="50.1" customHeight="1" x14ac:dyDescent="0.3">
      <c r="A51" s="20"/>
      <c r="B51" s="312" t="s">
        <v>727</v>
      </c>
      <c r="C51" s="77"/>
      <c r="D51" s="77"/>
      <c r="E51" s="77"/>
      <c r="F51" s="77"/>
      <c r="G51" s="77"/>
      <c r="H51" s="77"/>
      <c r="I51" s="77"/>
      <c r="J51" s="77"/>
      <c r="K51" s="77"/>
      <c r="L51" s="77"/>
      <c r="M51" s="77"/>
      <c r="N51" s="77"/>
      <c r="O51" s="77"/>
      <c r="P51" s="77"/>
      <c r="Q51" s="77"/>
      <c r="R51" s="77"/>
      <c r="S51" s="77"/>
      <c r="T51" s="78"/>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row>
    <row r="52" spans="1:45" ht="17.100000000000001" customHeight="1" x14ac:dyDescent="0.3">
      <c r="A52" s="20"/>
      <c r="B52" s="79"/>
      <c r="C52" s="46"/>
      <c r="D52" s="46"/>
      <c r="E52" s="46"/>
      <c r="F52" s="46"/>
      <c r="G52" s="46"/>
      <c r="H52" s="46"/>
      <c r="I52" s="46"/>
      <c r="J52" s="46"/>
      <c r="K52" s="46"/>
      <c r="L52" s="46"/>
      <c r="M52" s="46"/>
      <c r="N52" s="46"/>
      <c r="O52" s="46"/>
      <c r="P52" s="46"/>
      <c r="Q52" s="46"/>
      <c r="R52" s="46"/>
      <c r="S52" s="46"/>
      <c r="T52" s="8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row>
    <row r="53" spans="1:45" ht="17.100000000000001" customHeight="1" x14ac:dyDescent="0.3">
      <c r="A53" s="20"/>
      <c r="B53" s="79"/>
      <c r="C53" s="46"/>
      <c r="D53" s="46"/>
      <c r="E53" s="46"/>
      <c r="F53" s="46"/>
      <c r="G53" s="46"/>
      <c r="H53" s="46"/>
      <c r="I53" s="46"/>
      <c r="J53" s="46"/>
      <c r="K53" s="46"/>
      <c r="L53" s="46"/>
      <c r="M53" s="46"/>
      <c r="N53" s="46"/>
      <c r="O53" s="46"/>
      <c r="P53" s="46"/>
      <c r="Q53" s="46"/>
      <c r="R53" s="46"/>
      <c r="S53" s="46"/>
      <c r="T53" s="8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row>
    <row r="54" spans="1:45" ht="17.100000000000001" customHeight="1" x14ac:dyDescent="0.3">
      <c r="A54" s="20"/>
      <c r="B54" s="79"/>
      <c r="C54" s="46"/>
      <c r="D54" s="46"/>
      <c r="E54" s="46"/>
      <c r="F54" s="46"/>
      <c r="G54" s="46"/>
      <c r="H54" s="46"/>
      <c r="I54" s="46"/>
      <c r="J54" s="46"/>
      <c r="K54" s="46"/>
      <c r="L54" s="46"/>
      <c r="M54" s="46"/>
      <c r="N54" s="46"/>
      <c r="O54" s="46"/>
      <c r="P54" s="46"/>
      <c r="Q54" s="46"/>
      <c r="R54" s="46"/>
      <c r="S54" s="46"/>
      <c r="T54" s="8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row>
    <row r="55" spans="1:45" ht="17.100000000000001" customHeight="1" x14ac:dyDescent="0.3">
      <c r="A55" s="20"/>
      <c r="B55" s="79"/>
      <c r="C55" s="46"/>
      <c r="D55" s="46"/>
      <c r="E55" s="46"/>
      <c r="F55" s="46"/>
      <c r="G55" s="46"/>
      <c r="H55" s="46"/>
      <c r="I55" s="46"/>
      <c r="J55" s="46"/>
      <c r="K55" s="46"/>
      <c r="L55" s="46"/>
      <c r="M55" s="46"/>
      <c r="N55" s="46"/>
      <c r="O55" s="46"/>
      <c r="P55" s="46"/>
      <c r="Q55" s="46"/>
      <c r="R55" s="46"/>
      <c r="S55" s="46"/>
      <c r="T55" s="8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row>
    <row r="56" spans="1:45" ht="17.100000000000001" customHeight="1" x14ac:dyDescent="0.3">
      <c r="A56" s="20"/>
      <c r="B56" s="79"/>
      <c r="C56" s="46"/>
      <c r="D56" s="46"/>
      <c r="E56" s="46"/>
      <c r="F56" s="46"/>
      <c r="G56" s="46"/>
      <c r="H56" s="46"/>
      <c r="I56" s="46"/>
      <c r="J56" s="46"/>
      <c r="K56" s="46"/>
      <c r="L56" s="46"/>
      <c r="M56" s="46"/>
      <c r="N56" s="46"/>
      <c r="O56" s="46"/>
      <c r="P56" s="46"/>
      <c r="Q56" s="46"/>
      <c r="R56" s="46"/>
      <c r="S56" s="46"/>
      <c r="T56" s="8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row>
    <row r="57" spans="1:45" ht="17.100000000000001" customHeight="1" x14ac:dyDescent="0.3">
      <c r="A57" s="20"/>
      <c r="B57" s="79"/>
      <c r="C57" s="46"/>
      <c r="D57" s="46"/>
      <c r="E57" s="46"/>
      <c r="F57" s="46"/>
      <c r="G57" s="46"/>
      <c r="H57" s="46"/>
      <c r="I57" s="46"/>
      <c r="J57" s="46"/>
      <c r="K57" s="46"/>
      <c r="L57" s="46"/>
      <c r="M57" s="46"/>
      <c r="N57" s="46"/>
      <c r="O57" s="46"/>
      <c r="P57" s="46"/>
      <c r="Q57" s="46"/>
      <c r="R57" s="46"/>
      <c r="S57" s="46"/>
      <c r="T57" s="8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row>
    <row r="58" spans="1:45" ht="17.100000000000001" customHeight="1" x14ac:dyDescent="0.3">
      <c r="A58" s="20"/>
      <c r="B58" s="79"/>
      <c r="C58" s="46"/>
      <c r="D58" s="46"/>
      <c r="E58" s="46"/>
      <c r="F58" s="46"/>
      <c r="G58" s="46"/>
      <c r="H58" s="46"/>
      <c r="I58" s="46"/>
      <c r="J58" s="46"/>
      <c r="K58" s="46"/>
      <c r="L58" s="46"/>
      <c r="M58" s="46"/>
      <c r="N58" s="46"/>
      <c r="O58" s="46"/>
      <c r="P58" s="46"/>
      <c r="Q58" s="46"/>
      <c r="R58" s="46"/>
      <c r="S58" s="46"/>
      <c r="T58" s="8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row>
    <row r="59" spans="1:45" ht="17.100000000000001" customHeight="1" x14ac:dyDescent="0.3">
      <c r="A59" s="20"/>
      <c r="B59" s="79"/>
      <c r="C59" s="46"/>
      <c r="D59" s="46"/>
      <c r="E59" s="46"/>
      <c r="F59" s="46"/>
      <c r="G59" s="46"/>
      <c r="H59" s="46"/>
      <c r="I59" s="46"/>
      <c r="J59" s="46"/>
      <c r="K59" s="46"/>
      <c r="L59" s="46"/>
      <c r="M59" s="46"/>
      <c r="N59" s="46"/>
      <c r="O59" s="46"/>
      <c r="P59" s="46"/>
      <c r="Q59" s="46"/>
      <c r="R59" s="46"/>
      <c r="S59" s="46"/>
      <c r="T59" s="8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row>
    <row r="60" spans="1:45" ht="17.100000000000001" customHeight="1" x14ac:dyDescent="0.3">
      <c r="A60" s="20"/>
      <c r="B60" s="79"/>
      <c r="C60" s="46"/>
      <c r="D60" s="46"/>
      <c r="E60" s="46"/>
      <c r="F60" s="46"/>
      <c r="G60" s="46"/>
      <c r="H60" s="46"/>
      <c r="I60" s="46"/>
      <c r="J60" s="46"/>
      <c r="K60" s="46"/>
      <c r="L60" s="46"/>
      <c r="M60" s="46"/>
      <c r="N60" s="46"/>
      <c r="O60" s="46"/>
      <c r="P60" s="46"/>
      <c r="Q60" s="46"/>
      <c r="R60" s="46"/>
      <c r="S60" s="46"/>
      <c r="T60" s="8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row>
    <row r="61" spans="1:45" ht="17.100000000000001" customHeight="1" x14ac:dyDescent="0.3">
      <c r="A61" s="20"/>
      <c r="B61" s="79"/>
      <c r="C61" s="46"/>
      <c r="D61" s="46"/>
      <c r="E61" s="46"/>
      <c r="F61" s="46"/>
      <c r="G61" s="46"/>
      <c r="H61" s="46"/>
      <c r="I61" s="46"/>
      <c r="J61" s="46"/>
      <c r="K61" s="46"/>
      <c r="L61" s="46"/>
      <c r="M61" s="46"/>
      <c r="N61" s="46"/>
      <c r="O61" s="46"/>
      <c r="P61" s="46"/>
      <c r="Q61" s="46"/>
      <c r="R61" s="46"/>
      <c r="S61" s="46"/>
      <c r="T61" s="8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row>
    <row r="62" spans="1:45" ht="17.100000000000001" customHeight="1" x14ac:dyDescent="0.3">
      <c r="A62" s="20"/>
      <c r="B62" s="79"/>
      <c r="C62" s="46"/>
      <c r="D62" s="46"/>
      <c r="E62" s="46"/>
      <c r="F62" s="46"/>
      <c r="G62" s="46"/>
      <c r="H62" s="46"/>
      <c r="I62" s="46"/>
      <c r="J62" s="46"/>
      <c r="K62" s="46"/>
      <c r="L62" s="46"/>
      <c r="M62" s="46"/>
      <c r="N62" s="46"/>
      <c r="O62" s="46"/>
      <c r="P62" s="46"/>
      <c r="Q62" s="46"/>
      <c r="R62" s="46"/>
      <c r="S62" s="46"/>
      <c r="T62" s="8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row>
    <row r="63" spans="1:45" ht="17.100000000000001" customHeight="1" x14ac:dyDescent="0.3">
      <c r="A63" s="20"/>
      <c r="B63" s="79"/>
      <c r="C63" s="46"/>
      <c r="D63" s="46"/>
      <c r="E63" s="46"/>
      <c r="F63" s="46"/>
      <c r="G63" s="46"/>
      <c r="H63" s="46"/>
      <c r="I63" s="46"/>
      <c r="J63" s="46"/>
      <c r="K63" s="46"/>
      <c r="L63" s="46"/>
      <c r="M63" s="46"/>
      <c r="N63" s="46"/>
      <c r="O63" s="46"/>
      <c r="P63" s="46"/>
      <c r="Q63" s="46"/>
      <c r="R63" s="46"/>
      <c r="S63" s="46"/>
      <c r="T63" s="8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row>
    <row r="64" spans="1:45" ht="17.100000000000001" customHeight="1" x14ac:dyDescent="0.3">
      <c r="A64" s="20"/>
      <c r="B64" s="79"/>
      <c r="C64" s="46"/>
      <c r="D64" s="46"/>
      <c r="E64" s="46"/>
      <c r="F64" s="46"/>
      <c r="G64" s="46"/>
      <c r="H64" s="46"/>
      <c r="I64" s="46"/>
      <c r="J64" s="46"/>
      <c r="K64" s="46"/>
      <c r="L64" s="46"/>
      <c r="M64" s="46"/>
      <c r="N64" s="46"/>
      <c r="O64" s="46"/>
      <c r="P64" s="46"/>
      <c r="Q64" s="46"/>
      <c r="R64" s="46"/>
      <c r="S64" s="46"/>
      <c r="T64" s="8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row>
    <row r="65" spans="1:45" ht="17.100000000000001" customHeight="1" x14ac:dyDescent="0.3">
      <c r="A65" s="20"/>
      <c r="B65" s="79"/>
      <c r="C65" s="46"/>
      <c r="D65" s="46"/>
      <c r="E65" s="46"/>
      <c r="F65" s="46"/>
      <c r="G65" s="46"/>
      <c r="H65" s="46"/>
      <c r="I65" s="46"/>
      <c r="J65" s="46"/>
      <c r="K65" s="46"/>
      <c r="L65" s="46"/>
      <c r="M65" s="46"/>
      <c r="N65" s="46"/>
      <c r="O65" s="46"/>
      <c r="P65" s="46"/>
      <c r="Q65" s="46"/>
      <c r="R65" s="46"/>
      <c r="S65" s="46"/>
      <c r="T65" s="8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row>
    <row r="66" spans="1:45" ht="17.100000000000001" customHeight="1" x14ac:dyDescent="0.3">
      <c r="A66" s="20"/>
      <c r="B66" s="79"/>
      <c r="C66" s="46"/>
      <c r="D66" s="46"/>
      <c r="E66" s="46"/>
      <c r="F66" s="46"/>
      <c r="G66" s="46"/>
      <c r="H66" s="46"/>
      <c r="I66" s="46"/>
      <c r="J66" s="46"/>
      <c r="K66" s="46"/>
      <c r="L66" s="46"/>
      <c r="M66" s="46"/>
      <c r="N66" s="46"/>
      <c r="O66" s="46"/>
      <c r="P66" s="46"/>
      <c r="Q66" s="46"/>
      <c r="R66" s="46"/>
      <c r="S66" s="46"/>
      <c r="T66" s="8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row>
    <row r="67" spans="1:45" ht="17.100000000000001" customHeight="1" x14ac:dyDescent="0.3">
      <c r="A67" s="20"/>
      <c r="B67" s="79"/>
      <c r="C67" s="46"/>
      <c r="D67" s="46"/>
      <c r="E67" s="46"/>
      <c r="F67" s="46"/>
      <c r="G67" s="46"/>
      <c r="H67" s="46"/>
      <c r="I67" s="46"/>
      <c r="J67" s="46"/>
      <c r="K67" s="46"/>
      <c r="L67" s="46"/>
      <c r="M67" s="46"/>
      <c r="N67" s="46"/>
      <c r="O67" s="46"/>
      <c r="P67" s="46"/>
      <c r="Q67" s="46"/>
      <c r="R67" s="46"/>
      <c r="S67" s="46"/>
      <c r="T67" s="8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row>
    <row r="68" spans="1:45" ht="17.100000000000001" customHeight="1" x14ac:dyDescent="0.3">
      <c r="A68" s="20"/>
      <c r="B68" s="79"/>
      <c r="C68" s="46"/>
      <c r="D68" s="46"/>
      <c r="E68" s="46"/>
      <c r="F68" s="46"/>
      <c r="G68" s="46"/>
      <c r="H68" s="46"/>
      <c r="I68" s="46"/>
      <c r="J68" s="46"/>
      <c r="K68" s="46"/>
      <c r="L68" s="46"/>
      <c r="M68" s="46"/>
      <c r="N68" s="46"/>
      <c r="O68" s="46"/>
      <c r="P68" s="46"/>
      <c r="Q68" s="46"/>
      <c r="R68" s="46"/>
      <c r="S68" s="46"/>
      <c r="T68" s="8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row>
    <row r="69" spans="1:45" ht="17.100000000000001" customHeight="1" x14ac:dyDescent="0.3">
      <c r="A69" s="20"/>
      <c r="B69" s="79"/>
      <c r="C69" s="46"/>
      <c r="D69" s="46"/>
      <c r="E69" s="46"/>
      <c r="F69" s="46"/>
      <c r="G69" s="46"/>
      <c r="H69" s="46"/>
      <c r="I69" s="46"/>
      <c r="J69" s="46"/>
      <c r="K69" s="46"/>
      <c r="L69" s="46"/>
      <c r="M69" s="46"/>
      <c r="N69" s="46"/>
      <c r="O69" s="46"/>
      <c r="P69" s="46"/>
      <c r="Q69" s="46"/>
      <c r="R69" s="46"/>
      <c r="S69" s="46"/>
      <c r="T69" s="8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row>
    <row r="70" spans="1:45" ht="17.100000000000001" customHeight="1" x14ac:dyDescent="0.3">
      <c r="A70" s="20"/>
      <c r="B70" s="79"/>
      <c r="C70" s="46"/>
      <c r="D70" s="46"/>
      <c r="E70" s="46"/>
      <c r="F70" s="46"/>
      <c r="G70" s="46"/>
      <c r="H70" s="46"/>
      <c r="I70" s="46"/>
      <c r="J70" s="46"/>
      <c r="K70" s="46"/>
      <c r="L70" s="46"/>
      <c r="M70" s="46"/>
      <c r="N70" s="46"/>
      <c r="O70" s="46"/>
      <c r="P70" s="46"/>
      <c r="Q70" s="46"/>
      <c r="R70" s="46"/>
      <c r="S70" s="46"/>
      <c r="T70" s="8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row>
    <row r="71" spans="1:45" ht="17.100000000000001" customHeight="1" x14ac:dyDescent="0.3">
      <c r="A71" s="20"/>
      <c r="B71" s="79"/>
      <c r="C71" s="46"/>
      <c r="D71" s="46"/>
      <c r="E71" s="46"/>
      <c r="F71" s="46"/>
      <c r="G71" s="46"/>
      <c r="H71" s="46"/>
      <c r="I71" s="46"/>
      <c r="J71" s="46"/>
      <c r="K71" s="46"/>
      <c r="L71" s="46"/>
      <c r="M71" s="46"/>
      <c r="N71" s="46"/>
      <c r="O71" s="46"/>
      <c r="P71" s="46"/>
      <c r="Q71" s="46"/>
      <c r="R71" s="46"/>
      <c r="S71" s="46"/>
      <c r="T71" s="8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row>
    <row r="72" spans="1:45" ht="17.100000000000001" customHeight="1" x14ac:dyDescent="0.3">
      <c r="A72" s="20"/>
      <c r="B72" s="79"/>
      <c r="C72" s="46"/>
      <c r="D72" s="46"/>
      <c r="E72" s="46"/>
      <c r="F72" s="46"/>
      <c r="G72" s="46"/>
      <c r="H72" s="46"/>
      <c r="I72" s="46"/>
      <c r="J72" s="46"/>
      <c r="K72" s="46"/>
      <c r="L72" s="46"/>
      <c r="M72" s="46"/>
      <c r="N72" s="46"/>
      <c r="O72" s="46"/>
      <c r="P72" s="46"/>
      <c r="Q72" s="46"/>
      <c r="R72" s="46"/>
      <c r="S72" s="46"/>
      <c r="T72" s="8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row>
    <row r="73" spans="1:45" ht="17.100000000000001" customHeight="1" x14ac:dyDescent="0.3">
      <c r="A73" s="20"/>
      <c r="B73" s="79"/>
      <c r="C73" s="46"/>
      <c r="D73" s="46"/>
      <c r="E73" s="46"/>
      <c r="F73" s="46"/>
      <c r="G73" s="46"/>
      <c r="H73" s="46"/>
      <c r="I73" s="46"/>
      <c r="J73" s="46"/>
      <c r="K73" s="46"/>
      <c r="L73" s="46"/>
      <c r="M73" s="46"/>
      <c r="N73" s="46"/>
      <c r="O73" s="46"/>
      <c r="P73" s="46"/>
      <c r="Q73" s="46"/>
      <c r="R73" s="46"/>
      <c r="S73" s="46"/>
      <c r="T73" s="8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row>
    <row r="74" spans="1:45" ht="17.100000000000001" customHeight="1" x14ac:dyDescent="0.3">
      <c r="A74" s="20"/>
      <c r="B74" s="79"/>
      <c r="C74" s="46"/>
      <c r="D74" s="46"/>
      <c r="E74" s="46"/>
      <c r="F74" s="46"/>
      <c r="G74" s="46"/>
      <c r="H74" s="46"/>
      <c r="I74" s="46"/>
      <c r="J74" s="46"/>
      <c r="K74" s="46"/>
      <c r="L74" s="46"/>
      <c r="M74" s="46"/>
      <c r="N74" s="46"/>
      <c r="O74" s="46"/>
      <c r="P74" s="46"/>
      <c r="Q74" s="46"/>
      <c r="R74" s="46"/>
      <c r="S74" s="46"/>
      <c r="T74" s="8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row>
    <row r="75" spans="1:45" ht="17.100000000000001" customHeight="1" x14ac:dyDescent="0.3">
      <c r="A75" s="20"/>
      <c r="B75" s="79"/>
      <c r="C75" s="46"/>
      <c r="D75" s="46"/>
      <c r="E75" s="46"/>
      <c r="F75" s="46"/>
      <c r="G75" s="46"/>
      <c r="H75" s="46"/>
      <c r="I75" s="46"/>
      <c r="J75" s="46"/>
      <c r="K75" s="46"/>
      <c r="L75" s="46"/>
      <c r="M75" s="46"/>
      <c r="N75" s="46"/>
      <c r="O75" s="46"/>
      <c r="P75" s="46"/>
      <c r="Q75" s="46"/>
      <c r="R75" s="46"/>
      <c r="S75" s="46"/>
      <c r="T75" s="8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row>
    <row r="76" spans="1:45" ht="17.100000000000001" customHeight="1" x14ac:dyDescent="0.3">
      <c r="A76" s="20"/>
      <c r="B76" s="79"/>
      <c r="C76" s="46"/>
      <c r="D76" s="46"/>
      <c r="E76" s="46"/>
      <c r="F76" s="46"/>
      <c r="G76" s="46"/>
      <c r="H76" s="46"/>
      <c r="I76" s="46"/>
      <c r="J76" s="46"/>
      <c r="K76" s="46"/>
      <c r="L76" s="46"/>
      <c r="M76" s="46"/>
      <c r="N76" s="46"/>
      <c r="O76" s="46"/>
      <c r="P76" s="46"/>
      <c r="Q76" s="46"/>
      <c r="R76" s="46"/>
      <c r="S76" s="46"/>
      <c r="T76" s="8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row>
    <row r="77" spans="1:45" ht="17.100000000000001" customHeight="1" x14ac:dyDescent="0.3">
      <c r="A77" s="20"/>
      <c r="B77" s="79"/>
      <c r="C77" s="46"/>
      <c r="D77" s="46"/>
      <c r="E77" s="46"/>
      <c r="F77" s="46"/>
      <c r="G77" s="46"/>
      <c r="H77" s="46"/>
      <c r="I77" s="46"/>
      <c r="J77" s="46"/>
      <c r="K77" s="46"/>
      <c r="L77" s="46"/>
      <c r="M77" s="46"/>
      <c r="N77" s="46"/>
      <c r="O77" s="46"/>
      <c r="P77" s="46"/>
      <c r="Q77" s="46"/>
      <c r="R77" s="46"/>
      <c r="S77" s="46"/>
      <c r="T77" s="8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row>
    <row r="78" spans="1:45" ht="17.100000000000001" customHeight="1" x14ac:dyDescent="0.3">
      <c r="A78" s="20"/>
      <c r="B78" s="79"/>
      <c r="C78" s="46"/>
      <c r="D78" s="46"/>
      <c r="E78" s="46"/>
      <c r="F78" s="46"/>
      <c r="G78" s="46"/>
      <c r="H78" s="46"/>
      <c r="I78" s="46"/>
      <c r="J78" s="46"/>
      <c r="K78" s="46"/>
      <c r="L78" s="46"/>
      <c r="M78" s="46"/>
      <c r="N78" s="46"/>
      <c r="O78" s="46"/>
      <c r="P78" s="46"/>
      <c r="Q78" s="46"/>
      <c r="R78" s="46"/>
      <c r="S78" s="46"/>
      <c r="T78" s="8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row>
    <row r="79" spans="1:45" ht="17.100000000000001" customHeight="1" x14ac:dyDescent="0.3">
      <c r="A79" s="20"/>
      <c r="B79" s="79"/>
      <c r="C79" s="46"/>
      <c r="D79" s="46"/>
      <c r="E79" s="46"/>
      <c r="F79" s="46"/>
      <c r="G79" s="46"/>
      <c r="H79" s="46"/>
      <c r="I79" s="46"/>
      <c r="J79" s="46"/>
      <c r="K79" s="46"/>
      <c r="L79" s="46"/>
      <c r="M79" s="46"/>
      <c r="N79" s="46"/>
      <c r="O79" s="46"/>
      <c r="P79" s="46"/>
      <c r="Q79" s="46"/>
      <c r="R79" s="46"/>
      <c r="S79" s="46"/>
      <c r="T79" s="8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row>
    <row r="80" spans="1:45" ht="17.100000000000001" customHeight="1" x14ac:dyDescent="0.3">
      <c r="A80" s="20"/>
      <c r="B80" s="79"/>
      <c r="C80" s="46"/>
      <c r="D80" s="46"/>
      <c r="E80" s="46"/>
      <c r="F80" s="46"/>
      <c r="G80" s="46"/>
      <c r="H80" s="46"/>
      <c r="I80" s="46"/>
      <c r="J80" s="46"/>
      <c r="K80" s="46"/>
      <c r="L80" s="46"/>
      <c r="M80" s="46"/>
      <c r="N80" s="46"/>
      <c r="O80" s="46"/>
      <c r="P80" s="46"/>
      <c r="Q80" s="46"/>
      <c r="R80" s="46"/>
      <c r="S80" s="46"/>
      <c r="T80" s="8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row>
    <row r="81" spans="1:45" ht="17.100000000000001" customHeight="1" x14ac:dyDescent="0.3">
      <c r="A81" s="20"/>
      <c r="B81" s="79"/>
      <c r="C81" s="46"/>
      <c r="D81" s="46"/>
      <c r="E81" s="46"/>
      <c r="F81" s="46"/>
      <c r="G81" s="46"/>
      <c r="H81" s="46"/>
      <c r="I81" s="46"/>
      <c r="J81" s="46"/>
      <c r="K81" s="46"/>
      <c r="L81" s="46"/>
      <c r="M81" s="46"/>
      <c r="N81" s="46"/>
      <c r="O81" s="46"/>
      <c r="P81" s="46"/>
      <c r="Q81" s="46"/>
      <c r="R81" s="46"/>
      <c r="S81" s="46"/>
      <c r="T81" s="8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row>
    <row r="82" spans="1:45" ht="17.100000000000001" customHeight="1" x14ac:dyDescent="0.3">
      <c r="A82" s="20"/>
      <c r="B82" s="79"/>
      <c r="C82" s="46"/>
      <c r="D82" s="46"/>
      <c r="E82" s="46"/>
      <c r="F82" s="46"/>
      <c r="G82" s="46"/>
      <c r="H82" s="46"/>
      <c r="I82" s="46"/>
      <c r="J82" s="46"/>
      <c r="K82" s="46"/>
      <c r="L82" s="46"/>
      <c r="M82" s="46"/>
      <c r="N82" s="46"/>
      <c r="O82" s="46"/>
      <c r="P82" s="46"/>
      <c r="Q82" s="46"/>
      <c r="R82" s="46"/>
      <c r="S82" s="46"/>
      <c r="T82" s="8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row>
    <row r="83" spans="1:45" ht="17.100000000000001" customHeight="1" x14ac:dyDescent="0.3">
      <c r="A83" s="20"/>
      <c r="B83" s="79"/>
      <c r="C83" s="46"/>
      <c r="D83" s="46"/>
      <c r="E83" s="46"/>
      <c r="F83" s="46"/>
      <c r="G83" s="46"/>
      <c r="H83" s="46"/>
      <c r="I83" s="46"/>
      <c r="J83" s="46"/>
      <c r="K83" s="46"/>
      <c r="L83" s="46"/>
      <c r="M83" s="46"/>
      <c r="N83" s="46"/>
      <c r="O83" s="46"/>
      <c r="P83" s="46"/>
      <c r="Q83" s="46"/>
      <c r="R83" s="46"/>
      <c r="S83" s="46"/>
      <c r="T83" s="8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row>
    <row r="84" spans="1:45" ht="17.100000000000001" customHeight="1" x14ac:dyDescent="0.3">
      <c r="A84" s="20"/>
      <c r="B84" s="79"/>
      <c r="C84" s="46"/>
      <c r="D84" s="46"/>
      <c r="E84" s="46"/>
      <c r="F84" s="46"/>
      <c r="G84" s="46"/>
      <c r="H84" s="46"/>
      <c r="I84" s="46"/>
      <c r="J84" s="46"/>
      <c r="K84" s="46"/>
      <c r="L84" s="46"/>
      <c r="M84" s="46"/>
      <c r="N84" s="46"/>
      <c r="O84" s="46"/>
      <c r="P84" s="46"/>
      <c r="Q84" s="46"/>
      <c r="R84" s="46"/>
      <c r="S84" s="46"/>
      <c r="T84" s="8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row>
    <row r="85" spans="1:45" ht="17.100000000000001" customHeight="1" x14ac:dyDescent="0.3">
      <c r="A85" s="20"/>
      <c r="B85" s="79"/>
      <c r="C85" s="46"/>
      <c r="D85" s="46"/>
      <c r="E85" s="46"/>
      <c r="F85" s="46"/>
      <c r="G85" s="46"/>
      <c r="H85" s="46"/>
      <c r="I85" s="46"/>
      <c r="J85" s="46"/>
      <c r="K85" s="46"/>
      <c r="L85" s="46"/>
      <c r="M85" s="46"/>
      <c r="N85" s="46"/>
      <c r="O85" s="46"/>
      <c r="P85" s="46"/>
      <c r="Q85" s="46"/>
      <c r="R85" s="46"/>
      <c r="S85" s="46"/>
      <c r="T85" s="8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row>
    <row r="86" spans="1:45" ht="17.100000000000001" customHeight="1" x14ac:dyDescent="0.3">
      <c r="A86" s="20"/>
      <c r="B86" s="79"/>
      <c r="C86" s="46"/>
      <c r="D86" s="46"/>
      <c r="E86" s="46"/>
      <c r="F86" s="46"/>
      <c r="G86" s="46"/>
      <c r="H86" s="46"/>
      <c r="I86" s="46"/>
      <c r="J86" s="46"/>
      <c r="K86" s="46"/>
      <c r="L86" s="46"/>
      <c r="M86" s="46"/>
      <c r="N86" s="46"/>
      <c r="O86" s="46"/>
      <c r="P86" s="46"/>
      <c r="Q86" s="46"/>
      <c r="R86" s="46"/>
      <c r="S86" s="46"/>
      <c r="T86" s="8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row>
    <row r="87" spans="1:45" ht="17.100000000000001" customHeight="1" x14ac:dyDescent="0.3">
      <c r="A87" s="20"/>
      <c r="B87" s="79"/>
      <c r="C87" s="46"/>
      <c r="D87" s="46"/>
      <c r="E87" s="46"/>
      <c r="F87" s="46"/>
      <c r="G87" s="46"/>
      <c r="H87" s="46"/>
      <c r="I87" s="46"/>
      <c r="J87" s="46"/>
      <c r="K87" s="46"/>
      <c r="L87" s="46"/>
      <c r="M87" s="46"/>
      <c r="N87" s="46"/>
      <c r="O87" s="46"/>
      <c r="P87" s="46"/>
      <c r="Q87" s="46"/>
      <c r="R87" s="46"/>
      <c r="S87" s="46"/>
      <c r="T87" s="8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row>
    <row r="88" spans="1:45" ht="17.100000000000001" customHeight="1" x14ac:dyDescent="0.3">
      <c r="A88" s="20"/>
      <c r="B88" s="79"/>
      <c r="C88" s="46"/>
      <c r="D88" s="46"/>
      <c r="E88" s="46"/>
      <c r="F88" s="46"/>
      <c r="G88" s="46"/>
      <c r="H88" s="46"/>
      <c r="I88" s="46"/>
      <c r="J88" s="46"/>
      <c r="K88" s="46"/>
      <c r="L88" s="46"/>
      <c r="M88" s="46"/>
      <c r="N88" s="46"/>
      <c r="O88" s="46"/>
      <c r="P88" s="46"/>
      <c r="Q88" s="46"/>
      <c r="R88" s="46"/>
      <c r="S88" s="46"/>
      <c r="T88" s="8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row>
    <row r="89" spans="1:45" ht="17.100000000000001" customHeight="1" x14ac:dyDescent="0.3">
      <c r="A89" s="20"/>
      <c r="B89" s="79"/>
      <c r="C89" s="46"/>
      <c r="D89" s="46"/>
      <c r="E89" s="46"/>
      <c r="F89" s="46"/>
      <c r="G89" s="46"/>
      <c r="H89" s="46"/>
      <c r="I89" s="46"/>
      <c r="J89" s="46"/>
      <c r="K89" s="46"/>
      <c r="L89" s="46"/>
      <c r="M89" s="46"/>
      <c r="N89" s="46"/>
      <c r="O89" s="46"/>
      <c r="P89" s="46"/>
      <c r="Q89" s="46"/>
      <c r="R89" s="46"/>
      <c r="S89" s="46"/>
      <c r="T89" s="8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row>
    <row r="90" spans="1:45" ht="17.100000000000001" customHeight="1" x14ac:dyDescent="0.3">
      <c r="A90" s="20"/>
      <c r="B90" s="79"/>
      <c r="C90" s="46"/>
      <c r="D90" s="46"/>
      <c r="E90" s="46"/>
      <c r="F90" s="46"/>
      <c r="G90" s="46"/>
      <c r="H90" s="46"/>
      <c r="I90" s="46"/>
      <c r="J90" s="46"/>
      <c r="K90" s="46"/>
      <c r="L90" s="46"/>
      <c r="M90" s="46"/>
      <c r="N90" s="46"/>
      <c r="O90" s="46"/>
      <c r="P90" s="46"/>
      <c r="Q90" s="46"/>
      <c r="R90" s="46"/>
      <c r="S90" s="46"/>
      <c r="T90" s="8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row>
    <row r="91" spans="1:45" ht="17.100000000000001" customHeight="1" x14ac:dyDescent="0.3">
      <c r="A91" s="20"/>
      <c r="B91" s="79"/>
      <c r="C91" s="46"/>
      <c r="D91" s="46"/>
      <c r="E91" s="46"/>
      <c r="F91" s="46"/>
      <c r="G91" s="46"/>
      <c r="H91" s="46"/>
      <c r="I91" s="46"/>
      <c r="J91" s="46"/>
      <c r="K91" s="46"/>
      <c r="L91" s="46"/>
      <c r="M91" s="46"/>
      <c r="N91" s="46"/>
      <c r="O91" s="46"/>
      <c r="P91" s="46"/>
      <c r="Q91" s="46"/>
      <c r="R91" s="46"/>
      <c r="S91" s="46"/>
      <c r="T91" s="8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row>
    <row r="92" spans="1:45" ht="17.100000000000001" customHeight="1" x14ac:dyDescent="0.3">
      <c r="A92" s="20"/>
      <c r="B92" s="79"/>
      <c r="C92" s="46"/>
      <c r="D92" s="46"/>
      <c r="E92" s="46"/>
      <c r="F92" s="46"/>
      <c r="G92" s="46"/>
      <c r="H92" s="46"/>
      <c r="I92" s="46"/>
      <c r="J92" s="46"/>
      <c r="K92" s="46"/>
      <c r="L92" s="46"/>
      <c r="M92" s="46"/>
      <c r="N92" s="46"/>
      <c r="O92" s="46"/>
      <c r="P92" s="46"/>
      <c r="Q92" s="46"/>
      <c r="R92" s="46"/>
      <c r="S92" s="46"/>
      <c r="T92" s="8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row>
    <row r="93" spans="1:45" ht="17.100000000000001" customHeight="1" x14ac:dyDescent="0.3">
      <c r="A93" s="20"/>
      <c r="B93" s="79"/>
      <c r="C93" s="46"/>
      <c r="D93" s="46"/>
      <c r="E93" s="46"/>
      <c r="F93" s="46"/>
      <c r="G93" s="46"/>
      <c r="H93" s="46"/>
      <c r="I93" s="46"/>
      <c r="J93" s="46"/>
      <c r="K93" s="46"/>
      <c r="L93" s="46"/>
      <c r="M93" s="46"/>
      <c r="N93" s="46"/>
      <c r="O93" s="46"/>
      <c r="P93" s="46"/>
      <c r="Q93" s="46"/>
      <c r="R93" s="46"/>
      <c r="S93" s="46"/>
      <c r="T93" s="8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row>
    <row r="94" spans="1:45" ht="17.100000000000001" customHeight="1" x14ac:dyDescent="0.3">
      <c r="A94" s="20"/>
      <c r="B94" s="79"/>
      <c r="C94" s="46"/>
      <c r="D94" s="46"/>
      <c r="E94" s="46"/>
      <c r="F94" s="46"/>
      <c r="G94" s="46"/>
      <c r="H94" s="46"/>
      <c r="I94" s="46"/>
      <c r="J94" s="46"/>
      <c r="K94" s="46"/>
      <c r="L94" s="46"/>
      <c r="M94" s="46"/>
      <c r="N94" s="46"/>
      <c r="O94" s="46"/>
      <c r="P94" s="46"/>
      <c r="Q94" s="46"/>
      <c r="R94" s="46"/>
      <c r="S94" s="46"/>
      <c r="T94" s="8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row>
    <row r="95" spans="1:45" ht="17.100000000000001" customHeight="1" x14ac:dyDescent="0.3">
      <c r="A95" s="20"/>
      <c r="B95" s="79"/>
      <c r="C95" s="46"/>
      <c r="D95" s="46"/>
      <c r="E95" s="46"/>
      <c r="F95" s="46"/>
      <c r="G95" s="46"/>
      <c r="H95" s="46"/>
      <c r="I95" s="46"/>
      <c r="J95" s="46"/>
      <c r="K95" s="46"/>
      <c r="L95" s="46"/>
      <c r="M95" s="46"/>
      <c r="N95" s="46"/>
      <c r="O95" s="46"/>
      <c r="P95" s="46"/>
      <c r="Q95" s="46"/>
      <c r="R95" s="46"/>
      <c r="S95" s="46"/>
      <c r="T95" s="8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row>
    <row r="96" spans="1:45" ht="17.100000000000001" customHeight="1" x14ac:dyDescent="0.3">
      <c r="A96" s="20"/>
      <c r="B96" s="79"/>
      <c r="C96" s="46"/>
      <c r="D96" s="46"/>
      <c r="E96" s="46"/>
      <c r="F96" s="46"/>
      <c r="G96" s="46"/>
      <c r="H96" s="46"/>
      <c r="I96" s="46"/>
      <c r="J96" s="46"/>
      <c r="K96" s="46"/>
      <c r="L96" s="46"/>
      <c r="M96" s="46"/>
      <c r="N96" s="46"/>
      <c r="O96" s="46"/>
      <c r="P96" s="46"/>
      <c r="Q96" s="46"/>
      <c r="R96" s="46"/>
      <c r="S96" s="46"/>
      <c r="T96" s="8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row>
    <row r="97" spans="1:45" ht="17.100000000000001" customHeight="1" x14ac:dyDescent="0.3">
      <c r="A97" s="20"/>
      <c r="B97" s="79"/>
      <c r="C97" s="46"/>
      <c r="D97" s="46"/>
      <c r="E97" s="46"/>
      <c r="F97" s="46"/>
      <c r="G97" s="46"/>
      <c r="H97" s="46"/>
      <c r="I97" s="46"/>
      <c r="J97" s="46"/>
      <c r="K97" s="46"/>
      <c r="L97" s="46"/>
      <c r="M97" s="46"/>
      <c r="N97" s="46"/>
      <c r="O97" s="46"/>
      <c r="P97" s="46"/>
      <c r="Q97" s="46"/>
      <c r="R97" s="46"/>
      <c r="S97" s="46"/>
      <c r="T97" s="8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row>
    <row r="98" spans="1:45" ht="17.100000000000001" customHeight="1" x14ac:dyDescent="0.3">
      <c r="A98" s="20"/>
      <c r="B98" s="79"/>
      <c r="C98" s="46"/>
      <c r="D98" s="46"/>
      <c r="E98" s="46"/>
      <c r="F98" s="46"/>
      <c r="G98" s="46"/>
      <c r="H98" s="46"/>
      <c r="I98" s="46"/>
      <c r="J98" s="46"/>
      <c r="K98" s="46"/>
      <c r="L98" s="46"/>
      <c r="M98" s="46"/>
      <c r="N98" s="46"/>
      <c r="O98" s="46"/>
      <c r="P98" s="46"/>
      <c r="Q98" s="46"/>
      <c r="R98" s="46"/>
      <c r="S98" s="46"/>
      <c r="T98" s="8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row>
    <row r="99" spans="1:45" ht="17.100000000000001" customHeight="1" x14ac:dyDescent="0.3">
      <c r="A99" s="20"/>
      <c r="B99" s="79"/>
      <c r="C99" s="46"/>
      <c r="D99" s="46"/>
      <c r="E99" s="46"/>
      <c r="F99" s="46"/>
      <c r="G99" s="46"/>
      <c r="H99" s="46"/>
      <c r="I99" s="46"/>
      <c r="J99" s="46"/>
      <c r="K99" s="46"/>
      <c r="L99" s="46"/>
      <c r="M99" s="46"/>
      <c r="N99" s="46"/>
      <c r="O99" s="46"/>
      <c r="P99" s="46"/>
      <c r="Q99" s="46"/>
      <c r="R99" s="46"/>
      <c r="S99" s="46"/>
      <c r="T99" s="8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row>
    <row r="100" spans="1:45" ht="17.100000000000001" customHeight="1" thickBot="1" x14ac:dyDescent="0.35">
      <c r="A100" s="20"/>
      <c r="B100" s="81"/>
      <c r="C100" s="82"/>
      <c r="D100" s="82"/>
      <c r="E100" s="82"/>
      <c r="F100" s="82"/>
      <c r="G100" s="82"/>
      <c r="H100" s="82"/>
      <c r="I100" s="82"/>
      <c r="J100" s="82"/>
      <c r="K100" s="82"/>
      <c r="L100" s="82"/>
      <c r="M100" s="82"/>
      <c r="N100" s="82"/>
      <c r="O100" s="82"/>
      <c r="P100" s="82"/>
      <c r="Q100" s="82"/>
      <c r="R100" s="82"/>
      <c r="S100" s="82"/>
      <c r="T100" s="83"/>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row>
    <row r="101" spans="1:45" ht="50.1" customHeight="1" x14ac:dyDescent="0.3">
      <c r="A101" s="20"/>
      <c r="B101" s="312" t="s">
        <v>743</v>
      </c>
      <c r="C101" s="77"/>
      <c r="D101" s="77"/>
      <c r="E101" s="77"/>
      <c r="F101" s="77"/>
      <c r="G101" s="77"/>
      <c r="H101" s="77"/>
      <c r="I101" s="77"/>
      <c r="J101" s="77"/>
      <c r="K101" s="77"/>
      <c r="L101" s="77"/>
      <c r="M101" s="77"/>
      <c r="N101" s="77"/>
      <c r="O101" s="77"/>
      <c r="P101" s="77"/>
      <c r="Q101" s="77"/>
      <c r="R101" s="77"/>
      <c r="S101" s="77"/>
      <c r="T101" s="78"/>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row>
    <row r="102" spans="1:45" ht="17.100000000000001" customHeight="1" x14ac:dyDescent="0.3">
      <c r="A102" s="20"/>
      <c r="B102" s="79"/>
      <c r="C102" s="46"/>
      <c r="D102" s="46"/>
      <c r="E102" s="46"/>
      <c r="F102" s="46"/>
      <c r="G102" s="46"/>
      <c r="H102" s="46"/>
      <c r="I102" s="46"/>
      <c r="J102" s="46"/>
      <c r="K102" s="46"/>
      <c r="L102" s="46"/>
      <c r="M102" s="46"/>
      <c r="N102" s="46"/>
      <c r="O102" s="46"/>
      <c r="P102" s="46"/>
      <c r="Q102" s="46"/>
      <c r="R102" s="46"/>
      <c r="S102" s="46"/>
      <c r="T102" s="8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row>
    <row r="103" spans="1:45" ht="17.100000000000001" customHeight="1" x14ac:dyDescent="0.3">
      <c r="A103" s="20"/>
      <c r="B103" s="79"/>
      <c r="C103" s="46"/>
      <c r="D103" s="46"/>
      <c r="E103" s="46"/>
      <c r="F103" s="46"/>
      <c r="G103" s="46"/>
      <c r="H103" s="46"/>
      <c r="I103" s="46"/>
      <c r="J103" s="46"/>
      <c r="K103" s="46"/>
      <c r="L103" s="46"/>
      <c r="M103" s="46"/>
      <c r="N103" s="46"/>
      <c r="O103" s="46"/>
      <c r="P103" s="46"/>
      <c r="Q103" s="46"/>
      <c r="R103" s="46"/>
      <c r="S103" s="46"/>
      <c r="T103" s="8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row>
    <row r="104" spans="1:45" ht="17.100000000000001" customHeight="1" x14ac:dyDescent="0.3">
      <c r="A104" s="20"/>
      <c r="B104" s="79"/>
      <c r="C104" s="46"/>
      <c r="D104" s="46"/>
      <c r="E104" s="46"/>
      <c r="F104" s="46"/>
      <c r="G104" s="46"/>
      <c r="H104" s="46"/>
      <c r="I104" s="46"/>
      <c r="J104" s="46"/>
      <c r="K104" s="46"/>
      <c r="L104" s="46"/>
      <c r="M104" s="46"/>
      <c r="N104" s="46"/>
      <c r="O104" s="46"/>
      <c r="P104" s="46"/>
      <c r="Q104" s="46"/>
      <c r="R104" s="46"/>
      <c r="S104" s="46"/>
      <c r="T104" s="8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row>
    <row r="105" spans="1:45" ht="17.100000000000001" customHeight="1" x14ac:dyDescent="0.3">
      <c r="A105" s="20"/>
      <c r="B105" s="79"/>
      <c r="C105" s="46"/>
      <c r="D105" s="46"/>
      <c r="E105" s="46"/>
      <c r="F105" s="46"/>
      <c r="G105" s="46"/>
      <c r="H105" s="46"/>
      <c r="I105" s="46"/>
      <c r="J105" s="46"/>
      <c r="K105" s="46"/>
      <c r="L105" s="46"/>
      <c r="M105" s="46"/>
      <c r="N105" s="46"/>
      <c r="O105" s="46"/>
      <c r="P105" s="46"/>
      <c r="Q105" s="46"/>
      <c r="R105" s="46"/>
      <c r="S105" s="46"/>
      <c r="T105" s="8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row>
    <row r="106" spans="1:45" ht="17.100000000000001" customHeight="1" x14ac:dyDescent="0.3">
      <c r="A106" s="20"/>
      <c r="B106" s="79"/>
      <c r="C106" s="46"/>
      <c r="D106" s="46"/>
      <c r="E106" s="46"/>
      <c r="F106" s="46"/>
      <c r="G106" s="46"/>
      <c r="H106" s="46"/>
      <c r="I106" s="46"/>
      <c r="J106" s="46"/>
      <c r="K106" s="46"/>
      <c r="L106" s="46"/>
      <c r="M106" s="46"/>
      <c r="N106" s="46"/>
      <c r="O106" s="46"/>
      <c r="P106" s="46"/>
      <c r="Q106" s="46"/>
      <c r="R106" s="46"/>
      <c r="S106" s="46"/>
      <c r="T106" s="8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row>
    <row r="107" spans="1:45" ht="17.100000000000001" customHeight="1" x14ac:dyDescent="0.3">
      <c r="A107" s="20"/>
      <c r="B107" s="79"/>
      <c r="C107" s="46"/>
      <c r="D107" s="46"/>
      <c r="E107" s="46"/>
      <c r="F107" s="46"/>
      <c r="G107" s="46"/>
      <c r="H107" s="46"/>
      <c r="I107" s="46"/>
      <c r="J107" s="46"/>
      <c r="K107" s="46"/>
      <c r="L107" s="46"/>
      <c r="M107" s="46"/>
      <c r="N107" s="46"/>
      <c r="O107" s="46"/>
      <c r="P107" s="46"/>
      <c r="Q107" s="46"/>
      <c r="R107" s="46"/>
      <c r="S107" s="46"/>
      <c r="T107" s="8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row>
    <row r="108" spans="1:45" ht="17.100000000000001" customHeight="1" x14ac:dyDescent="0.3">
      <c r="A108" s="20"/>
      <c r="B108" s="79"/>
      <c r="C108" s="46"/>
      <c r="D108" s="46"/>
      <c r="E108" s="46"/>
      <c r="F108" s="46"/>
      <c r="G108" s="46"/>
      <c r="H108" s="46"/>
      <c r="I108" s="46"/>
      <c r="J108" s="46"/>
      <c r="K108" s="46"/>
      <c r="L108" s="46"/>
      <c r="M108" s="46"/>
      <c r="N108" s="46"/>
      <c r="O108" s="46"/>
      <c r="P108" s="46"/>
      <c r="Q108" s="46"/>
      <c r="R108" s="46"/>
      <c r="S108" s="46"/>
      <c r="T108" s="8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row>
    <row r="109" spans="1:45" ht="17.100000000000001" customHeight="1" x14ac:dyDescent="0.3">
      <c r="A109" s="20"/>
      <c r="B109" s="79"/>
      <c r="C109" s="46"/>
      <c r="D109" s="46"/>
      <c r="E109" s="46"/>
      <c r="F109" s="46"/>
      <c r="G109" s="46"/>
      <c r="H109" s="46"/>
      <c r="I109" s="46"/>
      <c r="J109" s="46"/>
      <c r="K109" s="46"/>
      <c r="L109" s="46"/>
      <c r="M109" s="46"/>
      <c r="N109" s="46"/>
      <c r="O109" s="46"/>
      <c r="P109" s="46"/>
      <c r="Q109" s="46"/>
      <c r="R109" s="46"/>
      <c r="S109" s="46"/>
      <c r="T109" s="8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row>
    <row r="110" spans="1:45" ht="17.100000000000001" customHeight="1" x14ac:dyDescent="0.3">
      <c r="A110" s="20"/>
      <c r="B110" s="79"/>
      <c r="C110" s="46"/>
      <c r="D110" s="46"/>
      <c r="E110" s="46"/>
      <c r="F110" s="46"/>
      <c r="G110" s="46"/>
      <c r="H110" s="46"/>
      <c r="I110" s="46"/>
      <c r="J110" s="46"/>
      <c r="K110" s="46"/>
      <c r="L110" s="46"/>
      <c r="M110" s="46"/>
      <c r="N110" s="46"/>
      <c r="O110" s="46"/>
      <c r="P110" s="46"/>
      <c r="Q110" s="46"/>
      <c r="R110" s="46"/>
      <c r="S110" s="46"/>
      <c r="T110" s="8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row>
    <row r="111" spans="1:45" ht="17.100000000000001" customHeight="1" x14ac:dyDescent="0.3">
      <c r="A111" s="20"/>
      <c r="B111" s="79"/>
      <c r="C111" s="46"/>
      <c r="D111" s="46"/>
      <c r="E111" s="46"/>
      <c r="F111" s="46"/>
      <c r="G111" s="46"/>
      <c r="H111" s="46"/>
      <c r="I111" s="46"/>
      <c r="J111" s="46"/>
      <c r="K111" s="46"/>
      <c r="L111" s="46"/>
      <c r="M111" s="46"/>
      <c r="N111" s="46"/>
      <c r="O111" s="46"/>
      <c r="P111" s="46"/>
      <c r="Q111" s="46"/>
      <c r="R111" s="46"/>
      <c r="S111" s="46"/>
      <c r="T111" s="8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row>
    <row r="112" spans="1:45" ht="17.100000000000001" customHeight="1" x14ac:dyDescent="0.3">
      <c r="A112" s="20"/>
      <c r="B112" s="79"/>
      <c r="C112" s="46"/>
      <c r="D112" s="46"/>
      <c r="E112" s="46"/>
      <c r="F112" s="46"/>
      <c r="G112" s="46"/>
      <c r="H112" s="46"/>
      <c r="I112" s="46"/>
      <c r="J112" s="46"/>
      <c r="K112" s="46"/>
      <c r="L112" s="46"/>
      <c r="M112" s="46"/>
      <c r="N112" s="46"/>
      <c r="O112" s="46"/>
      <c r="P112" s="46"/>
      <c r="Q112" s="46"/>
      <c r="R112" s="46"/>
      <c r="S112" s="46"/>
      <c r="T112" s="8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row>
    <row r="113" spans="1:45" ht="17.100000000000001" customHeight="1" x14ac:dyDescent="0.3">
      <c r="A113" s="20"/>
      <c r="B113" s="79"/>
      <c r="C113" s="46"/>
      <c r="D113" s="46"/>
      <c r="E113" s="46"/>
      <c r="F113" s="46"/>
      <c r="G113" s="46"/>
      <c r="H113" s="46"/>
      <c r="I113" s="46"/>
      <c r="J113" s="46"/>
      <c r="K113" s="46"/>
      <c r="L113" s="46"/>
      <c r="M113" s="46"/>
      <c r="N113" s="46"/>
      <c r="O113" s="46"/>
      <c r="P113" s="46"/>
      <c r="Q113" s="46"/>
      <c r="R113" s="46"/>
      <c r="S113" s="46"/>
      <c r="T113" s="8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row>
    <row r="114" spans="1:45" ht="17.100000000000001" customHeight="1" x14ac:dyDescent="0.3">
      <c r="A114" s="20"/>
      <c r="B114" s="79"/>
      <c r="C114" s="46"/>
      <c r="D114" s="46"/>
      <c r="E114" s="46"/>
      <c r="F114" s="46"/>
      <c r="G114" s="46"/>
      <c r="H114" s="46"/>
      <c r="I114" s="46"/>
      <c r="J114" s="46"/>
      <c r="K114" s="46"/>
      <c r="L114" s="46"/>
      <c r="M114" s="46"/>
      <c r="N114" s="46"/>
      <c r="O114" s="46"/>
      <c r="P114" s="46"/>
      <c r="Q114" s="46"/>
      <c r="R114" s="46"/>
      <c r="S114" s="46"/>
      <c r="T114" s="8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row>
    <row r="115" spans="1:45" ht="17.100000000000001" customHeight="1" x14ac:dyDescent="0.3">
      <c r="A115" s="20"/>
      <c r="B115" s="79"/>
      <c r="C115" s="46"/>
      <c r="D115" s="46"/>
      <c r="E115" s="46"/>
      <c r="F115" s="46"/>
      <c r="G115" s="46"/>
      <c r="H115" s="46"/>
      <c r="I115" s="46"/>
      <c r="J115" s="46"/>
      <c r="K115" s="46"/>
      <c r="L115" s="46"/>
      <c r="M115" s="46"/>
      <c r="N115" s="46"/>
      <c r="O115" s="46"/>
      <c r="P115" s="46"/>
      <c r="Q115" s="46"/>
      <c r="R115" s="46"/>
      <c r="S115" s="46"/>
      <c r="T115" s="8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row>
    <row r="116" spans="1:45" ht="17.100000000000001" customHeight="1" x14ac:dyDescent="0.3">
      <c r="A116" s="20"/>
      <c r="B116" s="79"/>
      <c r="C116" s="46"/>
      <c r="D116" s="46"/>
      <c r="E116" s="46"/>
      <c r="F116" s="46"/>
      <c r="G116" s="46"/>
      <c r="H116" s="46"/>
      <c r="I116" s="46"/>
      <c r="J116" s="46"/>
      <c r="K116" s="46"/>
      <c r="L116" s="46"/>
      <c r="M116" s="46"/>
      <c r="N116" s="46"/>
      <c r="O116" s="46"/>
      <c r="P116" s="46"/>
      <c r="Q116" s="46"/>
      <c r="R116" s="46"/>
      <c r="S116" s="46"/>
      <c r="T116" s="8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row>
    <row r="117" spans="1:45" ht="17.100000000000001" customHeight="1" x14ac:dyDescent="0.3">
      <c r="A117" s="20"/>
      <c r="B117" s="79"/>
      <c r="C117" s="46"/>
      <c r="D117" s="46"/>
      <c r="E117" s="46"/>
      <c r="F117" s="46"/>
      <c r="G117" s="46"/>
      <c r="H117" s="46"/>
      <c r="I117" s="46"/>
      <c r="J117" s="46"/>
      <c r="K117" s="46"/>
      <c r="L117" s="46"/>
      <c r="M117" s="46"/>
      <c r="N117" s="46"/>
      <c r="O117" s="46"/>
      <c r="P117" s="46"/>
      <c r="Q117" s="46"/>
      <c r="R117" s="46"/>
      <c r="S117" s="46"/>
      <c r="T117" s="8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row>
    <row r="118" spans="1:45" ht="17.100000000000001" customHeight="1" x14ac:dyDescent="0.3">
      <c r="A118" s="20"/>
      <c r="B118" s="79"/>
      <c r="C118" s="46"/>
      <c r="D118" s="46"/>
      <c r="E118" s="46"/>
      <c r="F118" s="46"/>
      <c r="G118" s="46"/>
      <c r="H118" s="46"/>
      <c r="I118" s="46"/>
      <c r="J118" s="46"/>
      <c r="K118" s="46"/>
      <c r="L118" s="46"/>
      <c r="M118" s="46"/>
      <c r="N118" s="46"/>
      <c r="O118" s="46"/>
      <c r="P118" s="46"/>
      <c r="Q118" s="46"/>
      <c r="R118" s="46"/>
      <c r="S118" s="46"/>
      <c r="T118" s="8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row>
    <row r="119" spans="1:45" ht="17.100000000000001" customHeight="1" x14ac:dyDescent="0.3">
      <c r="A119" s="20"/>
      <c r="B119" s="79"/>
      <c r="C119" s="46"/>
      <c r="D119" s="46"/>
      <c r="E119" s="46"/>
      <c r="F119" s="46"/>
      <c r="G119" s="46"/>
      <c r="H119" s="46"/>
      <c r="I119" s="46"/>
      <c r="J119" s="46"/>
      <c r="K119" s="46"/>
      <c r="L119" s="46"/>
      <c r="M119" s="46"/>
      <c r="N119" s="46"/>
      <c r="O119" s="46"/>
      <c r="P119" s="46"/>
      <c r="Q119" s="46"/>
      <c r="R119" s="46"/>
      <c r="S119" s="46"/>
      <c r="T119" s="8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row>
    <row r="120" spans="1:45" ht="17.100000000000001" customHeight="1" x14ac:dyDescent="0.3">
      <c r="A120" s="20"/>
      <c r="B120" s="79"/>
      <c r="C120" s="46"/>
      <c r="D120" s="46"/>
      <c r="E120" s="46"/>
      <c r="F120" s="46"/>
      <c r="G120" s="46"/>
      <c r="H120" s="46"/>
      <c r="I120" s="46"/>
      <c r="J120" s="46"/>
      <c r="K120" s="46"/>
      <c r="L120" s="46"/>
      <c r="M120" s="46"/>
      <c r="N120" s="46"/>
      <c r="O120" s="46"/>
      <c r="P120" s="46"/>
      <c r="Q120" s="46"/>
      <c r="R120" s="46"/>
      <c r="S120" s="46"/>
      <c r="T120" s="8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row>
    <row r="121" spans="1:45" ht="17.100000000000001" customHeight="1" x14ac:dyDescent="0.3">
      <c r="A121" s="20"/>
      <c r="B121" s="79"/>
      <c r="C121" s="46"/>
      <c r="D121" s="46"/>
      <c r="E121" s="46"/>
      <c r="F121" s="46"/>
      <c r="G121" s="46"/>
      <c r="H121" s="46"/>
      <c r="I121" s="46"/>
      <c r="J121" s="46"/>
      <c r="K121" s="46"/>
      <c r="L121" s="46"/>
      <c r="M121" s="46"/>
      <c r="N121" s="46"/>
      <c r="O121" s="46"/>
      <c r="P121" s="46"/>
      <c r="Q121" s="46"/>
      <c r="R121" s="46"/>
      <c r="S121" s="46"/>
      <c r="T121" s="8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row>
    <row r="122" spans="1:45" ht="17.100000000000001" customHeight="1" x14ac:dyDescent="0.3">
      <c r="A122" s="20"/>
      <c r="B122" s="79"/>
      <c r="C122" s="46"/>
      <c r="D122" s="46"/>
      <c r="E122" s="46"/>
      <c r="F122" s="46"/>
      <c r="G122" s="46"/>
      <c r="H122" s="46"/>
      <c r="I122" s="46"/>
      <c r="J122" s="46"/>
      <c r="K122" s="46"/>
      <c r="L122" s="46"/>
      <c r="M122" s="46"/>
      <c r="N122" s="46"/>
      <c r="O122" s="46"/>
      <c r="P122" s="46"/>
      <c r="Q122" s="46"/>
      <c r="R122" s="46"/>
      <c r="S122" s="46"/>
      <c r="T122" s="8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row>
    <row r="123" spans="1:45" ht="17.100000000000001" customHeight="1" x14ac:dyDescent="0.3">
      <c r="A123" s="20"/>
      <c r="B123" s="79"/>
      <c r="C123" s="46"/>
      <c r="D123" s="46"/>
      <c r="E123" s="46"/>
      <c r="F123" s="46"/>
      <c r="G123" s="46"/>
      <c r="H123" s="46"/>
      <c r="I123" s="46"/>
      <c r="J123" s="46"/>
      <c r="K123" s="46"/>
      <c r="L123" s="46"/>
      <c r="M123" s="46"/>
      <c r="N123" s="46"/>
      <c r="O123" s="46"/>
      <c r="P123" s="46"/>
      <c r="Q123" s="46"/>
      <c r="R123" s="46"/>
      <c r="S123" s="46"/>
      <c r="T123" s="8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row>
    <row r="124" spans="1:45" ht="17.100000000000001" customHeight="1" x14ac:dyDescent="0.3">
      <c r="A124" s="20"/>
      <c r="B124" s="79"/>
      <c r="C124" s="46"/>
      <c r="D124" s="46"/>
      <c r="E124" s="46"/>
      <c r="F124" s="46"/>
      <c r="G124" s="46"/>
      <c r="H124" s="46"/>
      <c r="I124" s="46"/>
      <c r="J124" s="46"/>
      <c r="K124" s="46"/>
      <c r="L124" s="46"/>
      <c r="M124" s="46"/>
      <c r="N124" s="46"/>
      <c r="O124" s="46"/>
      <c r="P124" s="46"/>
      <c r="Q124" s="46"/>
      <c r="R124" s="46"/>
      <c r="S124" s="46"/>
      <c r="T124" s="8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row>
    <row r="125" spans="1:45" ht="17.100000000000001" customHeight="1" x14ac:dyDescent="0.3">
      <c r="A125" s="20"/>
      <c r="B125" s="79"/>
      <c r="C125" s="46"/>
      <c r="D125" s="46"/>
      <c r="E125" s="46"/>
      <c r="F125" s="46"/>
      <c r="G125" s="46"/>
      <c r="H125" s="46"/>
      <c r="I125" s="46"/>
      <c r="J125" s="46"/>
      <c r="K125" s="46"/>
      <c r="L125" s="46"/>
      <c r="M125" s="46"/>
      <c r="N125" s="46"/>
      <c r="O125" s="46"/>
      <c r="P125" s="46"/>
      <c r="Q125" s="46"/>
      <c r="R125" s="46"/>
      <c r="S125" s="46"/>
      <c r="T125" s="8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row>
    <row r="126" spans="1:45" ht="17.100000000000001" customHeight="1" x14ac:dyDescent="0.3">
      <c r="A126" s="20"/>
      <c r="B126" s="79"/>
      <c r="C126" s="46"/>
      <c r="D126" s="46"/>
      <c r="E126" s="46"/>
      <c r="F126" s="46"/>
      <c r="G126" s="46"/>
      <c r="H126" s="46"/>
      <c r="I126" s="46"/>
      <c r="J126" s="46"/>
      <c r="K126" s="46"/>
      <c r="L126" s="46"/>
      <c r="M126" s="46"/>
      <c r="N126" s="46"/>
      <c r="O126" s="46"/>
      <c r="P126" s="46"/>
      <c r="Q126" s="46"/>
      <c r="R126" s="46"/>
      <c r="S126" s="46"/>
      <c r="T126" s="8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row>
    <row r="127" spans="1:45" ht="17.100000000000001" customHeight="1" x14ac:dyDescent="0.3">
      <c r="A127" s="20"/>
      <c r="B127" s="79"/>
      <c r="C127" s="46"/>
      <c r="D127" s="46"/>
      <c r="E127" s="46"/>
      <c r="F127" s="46"/>
      <c r="G127" s="46"/>
      <c r="H127" s="46"/>
      <c r="I127" s="46"/>
      <c r="J127" s="46"/>
      <c r="K127" s="46"/>
      <c r="L127" s="46"/>
      <c r="M127" s="46"/>
      <c r="N127" s="46"/>
      <c r="O127" s="46"/>
      <c r="P127" s="46"/>
      <c r="Q127" s="46"/>
      <c r="R127" s="46"/>
      <c r="S127" s="46"/>
      <c r="T127" s="8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row>
    <row r="128" spans="1:45" ht="17.100000000000001" customHeight="1" x14ac:dyDescent="0.3">
      <c r="A128" s="20"/>
      <c r="B128" s="79"/>
      <c r="C128" s="46"/>
      <c r="D128" s="46"/>
      <c r="E128" s="46"/>
      <c r="F128" s="46"/>
      <c r="G128" s="46"/>
      <c r="H128" s="46"/>
      <c r="I128" s="46"/>
      <c r="J128" s="46"/>
      <c r="K128" s="46"/>
      <c r="L128" s="46"/>
      <c r="M128" s="46"/>
      <c r="N128" s="46"/>
      <c r="O128" s="46"/>
      <c r="P128" s="46"/>
      <c r="Q128" s="46"/>
      <c r="R128" s="46"/>
      <c r="S128" s="46"/>
      <c r="T128" s="8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row>
    <row r="129" spans="1:45" ht="17.100000000000001" customHeight="1" x14ac:dyDescent="0.3">
      <c r="A129" s="20"/>
      <c r="B129" s="79"/>
      <c r="C129" s="46"/>
      <c r="D129" s="46"/>
      <c r="E129" s="46"/>
      <c r="F129" s="46"/>
      <c r="G129" s="46"/>
      <c r="H129" s="46"/>
      <c r="I129" s="46"/>
      <c r="J129" s="46"/>
      <c r="K129" s="46"/>
      <c r="L129" s="46"/>
      <c r="M129" s="46"/>
      <c r="N129" s="46"/>
      <c r="O129" s="46"/>
      <c r="P129" s="46"/>
      <c r="Q129" s="46"/>
      <c r="R129" s="46"/>
      <c r="S129" s="46"/>
      <c r="T129" s="8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row>
    <row r="130" spans="1:45" ht="17.100000000000001" customHeight="1" x14ac:dyDescent="0.3">
      <c r="A130" s="20"/>
      <c r="B130" s="79"/>
      <c r="C130" s="46"/>
      <c r="D130" s="46"/>
      <c r="E130" s="46"/>
      <c r="F130" s="46"/>
      <c r="G130" s="46"/>
      <c r="H130" s="46"/>
      <c r="I130" s="46"/>
      <c r="J130" s="46"/>
      <c r="K130" s="46"/>
      <c r="L130" s="46"/>
      <c r="M130" s="46"/>
      <c r="N130" s="46"/>
      <c r="O130" s="46"/>
      <c r="P130" s="46"/>
      <c r="Q130" s="46"/>
      <c r="R130" s="46"/>
      <c r="S130" s="46"/>
      <c r="T130" s="8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row>
    <row r="131" spans="1:45" ht="17.100000000000001" customHeight="1" x14ac:dyDescent="0.3">
      <c r="A131" s="20"/>
      <c r="B131" s="79"/>
      <c r="C131" s="46"/>
      <c r="D131" s="46"/>
      <c r="E131" s="46"/>
      <c r="F131" s="46"/>
      <c r="G131" s="46"/>
      <c r="H131" s="46"/>
      <c r="I131" s="46"/>
      <c r="J131" s="46"/>
      <c r="K131" s="46"/>
      <c r="L131" s="46"/>
      <c r="M131" s="46"/>
      <c r="N131" s="46"/>
      <c r="O131" s="46"/>
      <c r="P131" s="46"/>
      <c r="Q131" s="46"/>
      <c r="R131" s="46"/>
      <c r="S131" s="46"/>
      <c r="T131" s="8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row>
    <row r="132" spans="1:45" ht="17.100000000000001" customHeight="1" x14ac:dyDescent="0.3">
      <c r="A132" s="20"/>
      <c r="B132" s="79"/>
      <c r="C132" s="46"/>
      <c r="D132" s="46"/>
      <c r="E132" s="46"/>
      <c r="F132" s="46"/>
      <c r="G132" s="46"/>
      <c r="H132" s="46"/>
      <c r="I132" s="46"/>
      <c r="J132" s="46"/>
      <c r="K132" s="46"/>
      <c r="L132" s="46"/>
      <c r="M132" s="46"/>
      <c r="N132" s="46"/>
      <c r="O132" s="46"/>
      <c r="P132" s="46"/>
      <c r="Q132" s="46"/>
      <c r="R132" s="46"/>
      <c r="S132" s="46"/>
      <c r="T132" s="8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row>
    <row r="133" spans="1:45" ht="17.100000000000001" customHeight="1" x14ac:dyDescent="0.3">
      <c r="A133" s="20"/>
      <c r="B133" s="79"/>
      <c r="C133" s="46"/>
      <c r="D133" s="46"/>
      <c r="E133" s="46"/>
      <c r="F133" s="46"/>
      <c r="G133" s="46"/>
      <c r="H133" s="46"/>
      <c r="I133" s="46"/>
      <c r="J133" s="46"/>
      <c r="K133" s="46"/>
      <c r="L133" s="46"/>
      <c r="M133" s="46"/>
      <c r="N133" s="46"/>
      <c r="O133" s="46"/>
      <c r="P133" s="46"/>
      <c r="Q133" s="46"/>
      <c r="R133" s="46"/>
      <c r="S133" s="46"/>
      <c r="T133" s="8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row>
    <row r="134" spans="1:45" ht="17.100000000000001" customHeight="1" x14ac:dyDescent="0.3">
      <c r="A134" s="20"/>
      <c r="B134" s="79"/>
      <c r="C134" s="46"/>
      <c r="D134" s="46"/>
      <c r="E134" s="46"/>
      <c r="F134" s="46"/>
      <c r="G134" s="46"/>
      <c r="H134" s="46"/>
      <c r="I134" s="46"/>
      <c r="J134" s="46"/>
      <c r="K134" s="46"/>
      <c r="L134" s="46"/>
      <c r="M134" s="46"/>
      <c r="N134" s="46"/>
      <c r="O134" s="46"/>
      <c r="P134" s="46"/>
      <c r="Q134" s="46"/>
      <c r="R134" s="46"/>
      <c r="S134" s="46"/>
      <c r="T134" s="8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row>
    <row r="135" spans="1:45" ht="17.100000000000001" customHeight="1" x14ac:dyDescent="0.3">
      <c r="A135" s="20"/>
      <c r="B135" s="79"/>
      <c r="C135" s="46"/>
      <c r="D135" s="46"/>
      <c r="E135" s="46"/>
      <c r="F135" s="46"/>
      <c r="G135" s="46"/>
      <c r="H135" s="46"/>
      <c r="I135" s="46"/>
      <c r="J135" s="46"/>
      <c r="K135" s="46"/>
      <c r="L135" s="46"/>
      <c r="M135" s="46"/>
      <c r="N135" s="46"/>
      <c r="O135" s="46"/>
      <c r="P135" s="46"/>
      <c r="Q135" s="46"/>
      <c r="R135" s="46"/>
      <c r="S135" s="46"/>
      <c r="T135" s="8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row>
    <row r="136" spans="1:45" ht="17.100000000000001" customHeight="1" x14ac:dyDescent="0.3">
      <c r="A136" s="20"/>
      <c r="B136" s="79"/>
      <c r="C136" s="46"/>
      <c r="D136" s="46"/>
      <c r="E136" s="46"/>
      <c r="F136" s="46"/>
      <c r="G136" s="46"/>
      <c r="H136" s="46"/>
      <c r="I136" s="46"/>
      <c r="J136" s="46"/>
      <c r="K136" s="46"/>
      <c r="L136" s="46"/>
      <c r="M136" s="46"/>
      <c r="N136" s="46"/>
      <c r="O136" s="46"/>
      <c r="P136" s="46"/>
      <c r="Q136" s="46"/>
      <c r="R136" s="46"/>
      <c r="S136" s="46"/>
      <c r="T136" s="8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row>
    <row r="137" spans="1:45" ht="17.100000000000001" customHeight="1" x14ac:dyDescent="0.3">
      <c r="A137" s="20"/>
      <c r="B137" s="79"/>
      <c r="C137" s="46"/>
      <c r="D137" s="46"/>
      <c r="E137" s="46"/>
      <c r="F137" s="46"/>
      <c r="G137" s="46"/>
      <c r="H137" s="46"/>
      <c r="I137" s="46"/>
      <c r="J137" s="46"/>
      <c r="K137" s="46"/>
      <c r="L137" s="46"/>
      <c r="M137" s="46"/>
      <c r="N137" s="46"/>
      <c r="O137" s="46"/>
      <c r="P137" s="46"/>
      <c r="Q137" s="46"/>
      <c r="R137" s="46"/>
      <c r="S137" s="46"/>
      <c r="T137" s="8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row>
    <row r="138" spans="1:45" ht="17.100000000000001" customHeight="1" x14ac:dyDescent="0.3">
      <c r="A138" s="20"/>
      <c r="B138" s="79"/>
      <c r="C138" s="46"/>
      <c r="D138" s="46"/>
      <c r="E138" s="46"/>
      <c r="F138" s="46"/>
      <c r="G138" s="46"/>
      <c r="H138" s="46"/>
      <c r="I138" s="46"/>
      <c r="J138" s="46"/>
      <c r="K138" s="46"/>
      <c r="L138" s="46"/>
      <c r="M138" s="46"/>
      <c r="N138" s="46"/>
      <c r="O138" s="46"/>
      <c r="P138" s="46"/>
      <c r="Q138" s="46"/>
      <c r="R138" s="46"/>
      <c r="S138" s="46"/>
      <c r="T138" s="8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row>
    <row r="139" spans="1:45" ht="17.100000000000001" customHeight="1" x14ac:dyDescent="0.3">
      <c r="A139" s="20"/>
      <c r="B139" s="79"/>
      <c r="C139" s="46"/>
      <c r="D139" s="46"/>
      <c r="E139" s="46"/>
      <c r="F139" s="46"/>
      <c r="G139" s="46"/>
      <c r="H139" s="46"/>
      <c r="I139" s="46"/>
      <c r="J139" s="46"/>
      <c r="K139" s="46"/>
      <c r="L139" s="46"/>
      <c r="M139" s="46"/>
      <c r="N139" s="46"/>
      <c r="O139" s="46"/>
      <c r="P139" s="46"/>
      <c r="Q139" s="46"/>
      <c r="R139" s="46"/>
      <c r="S139" s="46"/>
      <c r="T139" s="8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row>
    <row r="140" spans="1:45" ht="17.100000000000001" customHeight="1" x14ac:dyDescent="0.3">
      <c r="A140" s="20"/>
      <c r="B140" s="79"/>
      <c r="C140" s="46"/>
      <c r="D140" s="46"/>
      <c r="E140" s="46"/>
      <c r="F140" s="46"/>
      <c r="G140" s="46"/>
      <c r="H140" s="46"/>
      <c r="I140" s="46"/>
      <c r="J140" s="46"/>
      <c r="K140" s="46"/>
      <c r="L140" s="46"/>
      <c r="M140" s="46"/>
      <c r="N140" s="46"/>
      <c r="O140" s="46"/>
      <c r="P140" s="46"/>
      <c r="Q140" s="46"/>
      <c r="R140" s="46"/>
      <c r="S140" s="46"/>
      <c r="T140" s="8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row>
    <row r="141" spans="1:45" ht="17.100000000000001" customHeight="1" x14ac:dyDescent="0.3">
      <c r="A141" s="20"/>
      <c r="B141" s="79"/>
      <c r="C141" s="46"/>
      <c r="D141" s="46"/>
      <c r="E141" s="46"/>
      <c r="F141" s="46"/>
      <c r="G141" s="46"/>
      <c r="H141" s="46"/>
      <c r="I141" s="46"/>
      <c r="J141" s="46"/>
      <c r="K141" s="46"/>
      <c r="L141" s="46"/>
      <c r="M141" s="46"/>
      <c r="N141" s="46"/>
      <c r="O141" s="46"/>
      <c r="P141" s="46"/>
      <c r="Q141" s="46"/>
      <c r="R141" s="46"/>
      <c r="S141" s="46"/>
      <c r="T141" s="8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row>
    <row r="142" spans="1:45" ht="17.100000000000001" customHeight="1" x14ac:dyDescent="0.3">
      <c r="A142" s="20"/>
      <c r="B142" s="79"/>
      <c r="C142" s="46"/>
      <c r="D142" s="46"/>
      <c r="E142" s="46"/>
      <c r="F142" s="46"/>
      <c r="G142" s="46"/>
      <c r="H142" s="46"/>
      <c r="I142" s="46"/>
      <c r="J142" s="46"/>
      <c r="K142" s="46"/>
      <c r="L142" s="46"/>
      <c r="M142" s="46"/>
      <c r="N142" s="46"/>
      <c r="O142" s="46"/>
      <c r="P142" s="46"/>
      <c r="Q142" s="46"/>
      <c r="R142" s="46"/>
      <c r="S142" s="46"/>
      <c r="T142" s="8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row>
    <row r="143" spans="1:45" ht="17.100000000000001" customHeight="1" x14ac:dyDescent="0.3">
      <c r="A143" s="20"/>
      <c r="B143" s="79"/>
      <c r="C143" s="46"/>
      <c r="D143" s="46"/>
      <c r="E143" s="46"/>
      <c r="F143" s="46"/>
      <c r="G143" s="46"/>
      <c r="H143" s="46"/>
      <c r="I143" s="46"/>
      <c r="J143" s="46"/>
      <c r="K143" s="46"/>
      <c r="L143" s="46"/>
      <c r="M143" s="46"/>
      <c r="N143" s="46"/>
      <c r="O143" s="46"/>
      <c r="P143" s="46"/>
      <c r="Q143" s="46"/>
      <c r="R143" s="46"/>
      <c r="S143" s="46"/>
      <c r="T143" s="8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row>
    <row r="144" spans="1:45" ht="17.100000000000001" customHeight="1" x14ac:dyDescent="0.3">
      <c r="A144" s="20"/>
      <c r="B144" s="79"/>
      <c r="C144" s="46"/>
      <c r="D144" s="46"/>
      <c r="E144" s="46"/>
      <c r="F144" s="46"/>
      <c r="G144" s="46"/>
      <c r="H144" s="46"/>
      <c r="I144" s="46"/>
      <c r="J144" s="46"/>
      <c r="K144" s="46"/>
      <c r="L144" s="46"/>
      <c r="M144" s="46"/>
      <c r="N144" s="46"/>
      <c r="O144" s="46"/>
      <c r="P144" s="46"/>
      <c r="Q144" s="46"/>
      <c r="R144" s="46"/>
      <c r="S144" s="46"/>
      <c r="T144" s="8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row>
    <row r="145" spans="1:45" ht="17.100000000000001" customHeight="1" x14ac:dyDescent="0.3">
      <c r="A145" s="20"/>
      <c r="B145" s="79"/>
      <c r="C145" s="46"/>
      <c r="D145" s="46"/>
      <c r="E145" s="46"/>
      <c r="F145" s="46"/>
      <c r="G145" s="46"/>
      <c r="H145" s="46"/>
      <c r="I145" s="46"/>
      <c r="J145" s="46"/>
      <c r="K145" s="46"/>
      <c r="L145" s="46"/>
      <c r="M145" s="46"/>
      <c r="N145" s="46"/>
      <c r="O145" s="46"/>
      <c r="P145" s="46"/>
      <c r="Q145" s="46"/>
      <c r="R145" s="46"/>
      <c r="S145" s="46"/>
      <c r="T145" s="8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row>
    <row r="146" spans="1:45" ht="17.100000000000001" customHeight="1" x14ac:dyDescent="0.3">
      <c r="A146" s="20"/>
      <c r="B146" s="79"/>
      <c r="C146" s="46"/>
      <c r="D146" s="46"/>
      <c r="E146" s="46"/>
      <c r="F146" s="46"/>
      <c r="G146" s="46"/>
      <c r="H146" s="46"/>
      <c r="I146" s="46"/>
      <c r="J146" s="46"/>
      <c r="K146" s="46"/>
      <c r="L146" s="46"/>
      <c r="M146" s="46"/>
      <c r="N146" s="46"/>
      <c r="O146" s="46"/>
      <c r="P146" s="46"/>
      <c r="Q146" s="46"/>
      <c r="R146" s="46"/>
      <c r="S146" s="46"/>
      <c r="T146" s="8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row>
    <row r="147" spans="1:45" ht="17.100000000000001" customHeight="1" x14ac:dyDescent="0.3">
      <c r="A147" s="20"/>
      <c r="B147" s="79"/>
      <c r="C147" s="46"/>
      <c r="D147" s="46"/>
      <c r="E147" s="46"/>
      <c r="F147" s="46"/>
      <c r="G147" s="46"/>
      <c r="H147" s="46"/>
      <c r="I147" s="46"/>
      <c r="J147" s="46"/>
      <c r="K147" s="46"/>
      <c r="L147" s="46"/>
      <c r="M147" s="46"/>
      <c r="N147" s="46"/>
      <c r="O147" s="46"/>
      <c r="P147" s="46"/>
      <c r="Q147" s="46"/>
      <c r="R147" s="46"/>
      <c r="S147" s="46"/>
      <c r="T147" s="8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row>
    <row r="148" spans="1:45" ht="17.100000000000001" customHeight="1" x14ac:dyDescent="0.3">
      <c r="A148" s="20"/>
      <c r="B148" s="79"/>
      <c r="C148" s="46"/>
      <c r="D148" s="46"/>
      <c r="E148" s="46"/>
      <c r="F148" s="46"/>
      <c r="G148" s="46"/>
      <c r="H148" s="46"/>
      <c r="I148" s="46"/>
      <c r="J148" s="46"/>
      <c r="K148" s="46"/>
      <c r="L148" s="46"/>
      <c r="M148" s="46"/>
      <c r="N148" s="46"/>
      <c r="O148" s="46"/>
      <c r="P148" s="46"/>
      <c r="Q148" s="46"/>
      <c r="R148" s="46"/>
      <c r="S148" s="46"/>
      <c r="T148" s="8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row>
    <row r="149" spans="1:45" ht="17.100000000000001" customHeight="1" x14ac:dyDescent="0.3">
      <c r="A149" s="20"/>
      <c r="B149" s="79"/>
      <c r="C149" s="46"/>
      <c r="D149" s="46"/>
      <c r="E149" s="46"/>
      <c r="F149" s="46"/>
      <c r="G149" s="46"/>
      <c r="H149" s="46"/>
      <c r="I149" s="46"/>
      <c r="J149" s="46"/>
      <c r="K149" s="46"/>
      <c r="L149" s="46"/>
      <c r="M149" s="46"/>
      <c r="N149" s="46"/>
      <c r="O149" s="46"/>
      <c r="P149" s="46"/>
      <c r="Q149" s="46"/>
      <c r="R149" s="46"/>
      <c r="S149" s="46"/>
      <c r="T149" s="8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row>
    <row r="150" spans="1:45" ht="17.100000000000001" customHeight="1" thickBot="1" x14ac:dyDescent="0.35">
      <c r="A150" s="20"/>
      <c r="B150" s="81"/>
      <c r="C150" s="82"/>
      <c r="D150" s="82"/>
      <c r="E150" s="82"/>
      <c r="F150" s="82"/>
      <c r="G150" s="82"/>
      <c r="H150" s="82"/>
      <c r="I150" s="82"/>
      <c r="J150" s="82"/>
      <c r="K150" s="82"/>
      <c r="L150" s="82"/>
      <c r="M150" s="82"/>
      <c r="N150" s="82"/>
      <c r="O150" s="82"/>
      <c r="P150" s="82"/>
      <c r="Q150" s="82"/>
      <c r="R150" s="82"/>
      <c r="S150" s="82"/>
      <c r="T150" s="83"/>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row>
    <row r="151" spans="1:45" ht="50.1" customHeight="1" x14ac:dyDescent="0.3">
      <c r="A151" s="20"/>
      <c r="B151" s="312" t="s">
        <v>744</v>
      </c>
      <c r="C151" s="77"/>
      <c r="D151" s="77"/>
      <c r="E151" s="77"/>
      <c r="F151" s="77"/>
      <c r="G151" s="77"/>
      <c r="H151" s="77"/>
      <c r="I151" s="77"/>
      <c r="J151" s="77"/>
      <c r="K151" s="77"/>
      <c r="L151" s="77"/>
      <c r="M151" s="77"/>
      <c r="N151" s="77"/>
      <c r="O151" s="77"/>
      <c r="P151" s="77"/>
      <c r="Q151" s="77"/>
      <c r="R151" s="77"/>
      <c r="S151" s="77"/>
      <c r="T151" s="78"/>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row>
    <row r="152" spans="1:45" ht="17.100000000000001" customHeight="1" x14ac:dyDescent="0.3">
      <c r="A152" s="20"/>
      <c r="B152" s="79"/>
      <c r="C152" s="46"/>
      <c r="D152" s="46"/>
      <c r="E152" s="46"/>
      <c r="F152" s="46"/>
      <c r="G152" s="46"/>
      <c r="H152" s="46"/>
      <c r="I152" s="46"/>
      <c r="J152" s="46"/>
      <c r="K152" s="46"/>
      <c r="L152" s="46"/>
      <c r="M152" s="46"/>
      <c r="N152" s="46"/>
      <c r="O152" s="46"/>
      <c r="P152" s="46"/>
      <c r="Q152" s="46"/>
      <c r="R152" s="46"/>
      <c r="S152" s="46"/>
      <c r="T152" s="8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row>
    <row r="153" spans="1:45" ht="17.100000000000001" customHeight="1" x14ac:dyDescent="0.3">
      <c r="A153" s="20"/>
      <c r="B153" s="79"/>
      <c r="C153" s="46"/>
      <c r="D153" s="46"/>
      <c r="E153" s="46"/>
      <c r="F153" s="46"/>
      <c r="G153" s="46"/>
      <c r="H153" s="46"/>
      <c r="I153" s="46"/>
      <c r="J153" s="46"/>
      <c r="K153" s="46"/>
      <c r="L153" s="46"/>
      <c r="M153" s="46"/>
      <c r="N153" s="46"/>
      <c r="O153" s="46"/>
      <c r="P153" s="46"/>
      <c r="Q153" s="46"/>
      <c r="R153" s="46"/>
      <c r="S153" s="46"/>
      <c r="T153" s="8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row>
    <row r="154" spans="1:45" ht="17.100000000000001" customHeight="1" x14ac:dyDescent="0.3">
      <c r="A154" s="20"/>
      <c r="B154" s="79"/>
      <c r="C154" s="46"/>
      <c r="D154" s="46"/>
      <c r="E154" s="46"/>
      <c r="F154" s="46"/>
      <c r="G154" s="46"/>
      <c r="H154" s="46"/>
      <c r="I154" s="46"/>
      <c r="J154" s="46"/>
      <c r="K154" s="46"/>
      <c r="L154" s="46"/>
      <c r="M154" s="46"/>
      <c r="N154" s="46"/>
      <c r="O154" s="46"/>
      <c r="P154" s="46"/>
      <c r="Q154" s="46"/>
      <c r="R154" s="46"/>
      <c r="S154" s="46"/>
      <c r="T154" s="8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row>
    <row r="155" spans="1:45" ht="17.100000000000001" customHeight="1" x14ac:dyDescent="0.3">
      <c r="A155" s="20"/>
      <c r="B155" s="79"/>
      <c r="C155" s="46"/>
      <c r="D155" s="46"/>
      <c r="E155" s="46"/>
      <c r="F155" s="46"/>
      <c r="G155" s="46"/>
      <c r="H155" s="46"/>
      <c r="I155" s="46"/>
      <c r="J155" s="46"/>
      <c r="K155" s="46"/>
      <c r="L155" s="46"/>
      <c r="M155" s="46"/>
      <c r="N155" s="46"/>
      <c r="O155" s="46"/>
      <c r="P155" s="46"/>
      <c r="Q155" s="46"/>
      <c r="R155" s="46"/>
      <c r="S155" s="46"/>
      <c r="T155" s="8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row>
    <row r="156" spans="1:45" ht="17.100000000000001" customHeight="1" x14ac:dyDescent="0.3">
      <c r="A156" s="20"/>
      <c r="B156" s="79"/>
      <c r="C156" s="46"/>
      <c r="D156" s="46"/>
      <c r="E156" s="46"/>
      <c r="F156" s="46"/>
      <c r="G156" s="46"/>
      <c r="H156" s="46"/>
      <c r="I156" s="46"/>
      <c r="J156" s="46"/>
      <c r="K156" s="46"/>
      <c r="L156" s="46"/>
      <c r="M156" s="46"/>
      <c r="N156" s="46"/>
      <c r="O156" s="46"/>
      <c r="P156" s="46"/>
      <c r="Q156" s="46"/>
      <c r="R156" s="46"/>
      <c r="S156" s="46"/>
      <c r="T156" s="8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row>
    <row r="157" spans="1:45" ht="17.100000000000001" customHeight="1" x14ac:dyDescent="0.3">
      <c r="A157" s="20"/>
      <c r="B157" s="79"/>
      <c r="C157" s="46"/>
      <c r="D157" s="46"/>
      <c r="E157" s="46"/>
      <c r="F157" s="46"/>
      <c r="G157" s="46"/>
      <c r="H157" s="46"/>
      <c r="I157" s="46"/>
      <c r="J157" s="46"/>
      <c r="K157" s="46"/>
      <c r="L157" s="46"/>
      <c r="M157" s="46"/>
      <c r="N157" s="46"/>
      <c r="O157" s="46"/>
      <c r="P157" s="46"/>
      <c r="Q157" s="46"/>
      <c r="R157" s="46"/>
      <c r="S157" s="46"/>
      <c r="T157" s="8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row>
    <row r="158" spans="1:45" ht="17.100000000000001" customHeight="1" x14ac:dyDescent="0.3">
      <c r="A158" s="20"/>
      <c r="B158" s="79"/>
      <c r="C158" s="46"/>
      <c r="D158" s="46"/>
      <c r="E158" s="46"/>
      <c r="F158" s="46"/>
      <c r="G158" s="46"/>
      <c r="H158" s="46"/>
      <c r="I158" s="46"/>
      <c r="J158" s="46"/>
      <c r="K158" s="46"/>
      <c r="L158" s="46"/>
      <c r="M158" s="46"/>
      <c r="N158" s="46"/>
      <c r="O158" s="46"/>
      <c r="P158" s="46"/>
      <c r="Q158" s="46"/>
      <c r="R158" s="46"/>
      <c r="S158" s="46"/>
      <c r="T158" s="8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row r="159" spans="1:45" ht="17.100000000000001" customHeight="1" x14ac:dyDescent="0.3">
      <c r="A159" s="20"/>
      <c r="B159" s="79"/>
      <c r="C159" s="46"/>
      <c r="D159" s="46"/>
      <c r="E159" s="46"/>
      <c r="F159" s="46"/>
      <c r="G159" s="46"/>
      <c r="H159" s="46"/>
      <c r="I159" s="46"/>
      <c r="J159" s="46"/>
      <c r="K159" s="46"/>
      <c r="L159" s="46"/>
      <c r="M159" s="46"/>
      <c r="N159" s="46"/>
      <c r="O159" s="46"/>
      <c r="P159" s="46"/>
      <c r="Q159" s="46"/>
      <c r="R159" s="46"/>
      <c r="S159" s="46"/>
      <c r="T159" s="8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row>
    <row r="160" spans="1:45" ht="17.100000000000001" customHeight="1" x14ac:dyDescent="0.3">
      <c r="A160" s="20"/>
      <c r="B160" s="79"/>
      <c r="C160" s="46"/>
      <c r="D160" s="46"/>
      <c r="E160" s="46"/>
      <c r="F160" s="46"/>
      <c r="G160" s="46"/>
      <c r="H160" s="46"/>
      <c r="I160" s="46"/>
      <c r="J160" s="46"/>
      <c r="K160" s="46"/>
      <c r="L160" s="46"/>
      <c r="M160" s="46"/>
      <c r="N160" s="46"/>
      <c r="O160" s="46"/>
      <c r="P160" s="46"/>
      <c r="Q160" s="46"/>
      <c r="R160" s="46"/>
      <c r="S160" s="46"/>
      <c r="T160" s="8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row>
    <row r="161" spans="1:45" ht="17.100000000000001" customHeight="1" x14ac:dyDescent="0.3">
      <c r="A161" s="20"/>
      <c r="B161" s="79"/>
      <c r="C161" s="46"/>
      <c r="D161" s="46"/>
      <c r="E161" s="46"/>
      <c r="F161" s="46"/>
      <c r="G161" s="46"/>
      <c r="H161" s="46"/>
      <c r="I161" s="46"/>
      <c r="J161" s="46"/>
      <c r="K161" s="46"/>
      <c r="L161" s="46"/>
      <c r="M161" s="46"/>
      <c r="N161" s="46"/>
      <c r="O161" s="46"/>
      <c r="P161" s="46"/>
      <c r="Q161" s="46"/>
      <c r="R161" s="46"/>
      <c r="S161" s="46"/>
      <c r="T161" s="8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row>
    <row r="162" spans="1:45" ht="17.100000000000001" customHeight="1" x14ac:dyDescent="0.3">
      <c r="A162" s="20"/>
      <c r="B162" s="79"/>
      <c r="C162" s="46"/>
      <c r="D162" s="46"/>
      <c r="E162" s="46"/>
      <c r="F162" s="46"/>
      <c r="G162" s="46"/>
      <c r="H162" s="46"/>
      <c r="I162" s="46"/>
      <c r="J162" s="46"/>
      <c r="K162" s="46"/>
      <c r="L162" s="46"/>
      <c r="M162" s="46"/>
      <c r="N162" s="46"/>
      <c r="O162" s="46"/>
      <c r="P162" s="46"/>
      <c r="Q162" s="46"/>
      <c r="R162" s="46"/>
      <c r="S162" s="46"/>
      <c r="T162" s="8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row>
    <row r="163" spans="1:45" ht="17.100000000000001" customHeight="1" x14ac:dyDescent="0.3">
      <c r="A163" s="20"/>
      <c r="B163" s="79"/>
      <c r="C163" s="46"/>
      <c r="D163" s="46"/>
      <c r="E163" s="46"/>
      <c r="F163" s="46"/>
      <c r="G163" s="46"/>
      <c r="H163" s="46"/>
      <c r="I163" s="46"/>
      <c r="J163" s="46"/>
      <c r="K163" s="46"/>
      <c r="L163" s="46"/>
      <c r="M163" s="46"/>
      <c r="N163" s="46"/>
      <c r="O163" s="46"/>
      <c r="P163" s="46"/>
      <c r="Q163" s="46"/>
      <c r="R163" s="46"/>
      <c r="S163" s="46"/>
      <c r="T163" s="8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row>
    <row r="164" spans="1:45" ht="17.100000000000001" customHeight="1" x14ac:dyDescent="0.3">
      <c r="A164" s="20"/>
      <c r="B164" s="79"/>
      <c r="C164" s="46"/>
      <c r="D164" s="46"/>
      <c r="E164" s="46"/>
      <c r="F164" s="46"/>
      <c r="G164" s="46"/>
      <c r="H164" s="46"/>
      <c r="I164" s="46"/>
      <c r="J164" s="46"/>
      <c r="K164" s="46"/>
      <c r="L164" s="46"/>
      <c r="M164" s="46"/>
      <c r="N164" s="46"/>
      <c r="O164" s="46"/>
      <c r="P164" s="46"/>
      <c r="Q164" s="46"/>
      <c r="R164" s="46"/>
      <c r="S164" s="46"/>
      <c r="T164" s="8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row>
    <row r="165" spans="1:45" ht="17.100000000000001" customHeight="1" x14ac:dyDescent="0.3">
      <c r="A165" s="20"/>
      <c r="B165" s="79"/>
      <c r="C165" s="46"/>
      <c r="D165" s="46"/>
      <c r="E165" s="46"/>
      <c r="F165" s="46"/>
      <c r="G165" s="46"/>
      <c r="H165" s="46"/>
      <c r="I165" s="46"/>
      <c r="J165" s="46"/>
      <c r="K165" s="46"/>
      <c r="L165" s="46"/>
      <c r="M165" s="46"/>
      <c r="N165" s="46"/>
      <c r="O165" s="46"/>
      <c r="P165" s="46"/>
      <c r="Q165" s="46"/>
      <c r="R165" s="46"/>
      <c r="S165" s="46"/>
      <c r="T165" s="8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row>
    <row r="166" spans="1:45" ht="17.100000000000001" customHeight="1" x14ac:dyDescent="0.3">
      <c r="A166" s="20"/>
      <c r="B166" s="79"/>
      <c r="C166" s="46"/>
      <c r="D166" s="46"/>
      <c r="E166" s="46"/>
      <c r="F166" s="46"/>
      <c r="G166" s="46"/>
      <c r="H166" s="46"/>
      <c r="I166" s="46"/>
      <c r="J166" s="46"/>
      <c r="K166" s="46"/>
      <c r="L166" s="46"/>
      <c r="M166" s="46"/>
      <c r="N166" s="46"/>
      <c r="O166" s="46"/>
      <c r="P166" s="46"/>
      <c r="Q166" s="46"/>
      <c r="R166" s="46"/>
      <c r="S166" s="46"/>
      <c r="T166" s="8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row>
    <row r="167" spans="1:45" ht="17.100000000000001" customHeight="1" x14ac:dyDescent="0.3">
      <c r="A167" s="20"/>
      <c r="B167" s="79"/>
      <c r="C167" s="46"/>
      <c r="D167" s="46"/>
      <c r="E167" s="46"/>
      <c r="F167" s="46"/>
      <c r="G167" s="46"/>
      <c r="H167" s="46"/>
      <c r="I167" s="46"/>
      <c r="J167" s="46"/>
      <c r="K167" s="46"/>
      <c r="L167" s="46"/>
      <c r="M167" s="46"/>
      <c r="N167" s="46"/>
      <c r="O167" s="46"/>
      <c r="P167" s="46"/>
      <c r="Q167" s="46"/>
      <c r="R167" s="46"/>
      <c r="S167" s="46"/>
      <c r="T167" s="8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row>
    <row r="168" spans="1:45" ht="17.100000000000001" customHeight="1" x14ac:dyDescent="0.3">
      <c r="A168" s="20"/>
      <c r="B168" s="79"/>
      <c r="C168" s="46"/>
      <c r="D168" s="46"/>
      <c r="E168" s="46"/>
      <c r="F168" s="46"/>
      <c r="G168" s="46"/>
      <c r="H168" s="46"/>
      <c r="I168" s="46"/>
      <c r="J168" s="46"/>
      <c r="K168" s="46"/>
      <c r="L168" s="46"/>
      <c r="M168" s="46"/>
      <c r="N168" s="46"/>
      <c r="O168" s="46"/>
      <c r="P168" s="46"/>
      <c r="Q168" s="46"/>
      <c r="R168" s="46"/>
      <c r="S168" s="46"/>
      <c r="T168" s="8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row>
    <row r="169" spans="1:45" ht="17.100000000000001" customHeight="1" x14ac:dyDescent="0.3">
      <c r="A169" s="20"/>
      <c r="B169" s="79"/>
      <c r="C169" s="46"/>
      <c r="D169" s="46"/>
      <c r="E169" s="46"/>
      <c r="F169" s="46"/>
      <c r="G169" s="46"/>
      <c r="H169" s="46"/>
      <c r="I169" s="46"/>
      <c r="J169" s="46"/>
      <c r="K169" s="46"/>
      <c r="L169" s="46"/>
      <c r="M169" s="46"/>
      <c r="N169" s="46"/>
      <c r="O169" s="46"/>
      <c r="P169" s="46"/>
      <c r="Q169" s="46"/>
      <c r="R169" s="46"/>
      <c r="S169" s="46"/>
      <c r="T169" s="8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row>
    <row r="170" spans="1:45" ht="17.100000000000001" customHeight="1" x14ac:dyDescent="0.3">
      <c r="A170" s="20"/>
      <c r="B170" s="79"/>
      <c r="C170" s="46"/>
      <c r="D170" s="46"/>
      <c r="E170" s="46"/>
      <c r="F170" s="46"/>
      <c r="G170" s="46"/>
      <c r="H170" s="46"/>
      <c r="I170" s="46"/>
      <c r="J170" s="46"/>
      <c r="K170" s="46"/>
      <c r="L170" s="46"/>
      <c r="M170" s="46"/>
      <c r="N170" s="46"/>
      <c r="O170" s="46"/>
      <c r="P170" s="46"/>
      <c r="Q170" s="46"/>
      <c r="R170" s="46"/>
      <c r="S170" s="46"/>
      <c r="T170" s="8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row>
    <row r="171" spans="1:45" ht="17.100000000000001" customHeight="1" x14ac:dyDescent="0.3">
      <c r="A171" s="20"/>
      <c r="B171" s="79"/>
      <c r="C171" s="46"/>
      <c r="D171" s="46"/>
      <c r="E171" s="46"/>
      <c r="F171" s="46"/>
      <c r="G171" s="46"/>
      <c r="H171" s="46"/>
      <c r="I171" s="46"/>
      <c r="J171" s="46"/>
      <c r="K171" s="46"/>
      <c r="L171" s="46"/>
      <c r="M171" s="46"/>
      <c r="N171" s="46"/>
      <c r="O171" s="46"/>
      <c r="P171" s="46"/>
      <c r="Q171" s="46"/>
      <c r="R171" s="46"/>
      <c r="S171" s="46"/>
      <c r="T171" s="8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row>
    <row r="172" spans="1:45" ht="17.100000000000001" customHeight="1" x14ac:dyDescent="0.3">
      <c r="A172" s="20"/>
      <c r="B172" s="79"/>
      <c r="C172" s="46"/>
      <c r="D172" s="46"/>
      <c r="E172" s="46"/>
      <c r="F172" s="46"/>
      <c r="G172" s="46"/>
      <c r="H172" s="46"/>
      <c r="I172" s="46"/>
      <c r="J172" s="46"/>
      <c r="K172" s="46"/>
      <c r="L172" s="46"/>
      <c r="M172" s="46"/>
      <c r="N172" s="46"/>
      <c r="O172" s="46"/>
      <c r="P172" s="46"/>
      <c r="Q172" s="46"/>
      <c r="R172" s="46"/>
      <c r="S172" s="46"/>
      <c r="T172" s="8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row>
    <row r="173" spans="1:45" ht="17.100000000000001" customHeight="1" x14ac:dyDescent="0.3">
      <c r="A173" s="20"/>
      <c r="B173" s="79"/>
      <c r="C173" s="46"/>
      <c r="D173" s="46"/>
      <c r="E173" s="46"/>
      <c r="F173" s="46"/>
      <c r="G173" s="46"/>
      <c r="H173" s="46"/>
      <c r="I173" s="46"/>
      <c r="J173" s="46"/>
      <c r="K173" s="46"/>
      <c r="L173" s="46"/>
      <c r="M173" s="46"/>
      <c r="N173" s="46"/>
      <c r="O173" s="46"/>
      <c r="P173" s="46"/>
      <c r="Q173" s="46"/>
      <c r="R173" s="46"/>
      <c r="S173" s="46"/>
      <c r="T173" s="8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row>
    <row r="174" spans="1:45" ht="17.100000000000001" customHeight="1" x14ac:dyDescent="0.3">
      <c r="A174" s="20"/>
      <c r="B174" s="79"/>
      <c r="C174" s="46"/>
      <c r="D174" s="46"/>
      <c r="E174" s="46"/>
      <c r="F174" s="46"/>
      <c r="G174" s="46"/>
      <c r="H174" s="46"/>
      <c r="I174" s="46"/>
      <c r="J174" s="46"/>
      <c r="K174" s="46"/>
      <c r="L174" s="46"/>
      <c r="M174" s="46"/>
      <c r="N174" s="46"/>
      <c r="O174" s="46"/>
      <c r="P174" s="46"/>
      <c r="Q174" s="46"/>
      <c r="R174" s="310"/>
      <c r="S174" s="46"/>
      <c r="T174" s="8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row>
    <row r="175" spans="1:45" ht="17.100000000000001" customHeight="1" x14ac:dyDescent="0.3">
      <c r="A175" s="20"/>
      <c r="B175" s="79"/>
      <c r="C175" s="46"/>
      <c r="D175" s="46"/>
      <c r="E175" s="46"/>
      <c r="F175" s="46"/>
      <c r="G175" s="46"/>
      <c r="H175" s="46"/>
      <c r="I175" s="46"/>
      <c r="J175" s="46"/>
      <c r="K175" s="46"/>
      <c r="L175" s="46"/>
      <c r="M175" s="46"/>
      <c r="N175" s="46"/>
      <c r="O175" s="46"/>
      <c r="P175" s="46"/>
      <c r="Q175" s="46"/>
      <c r="R175" s="46"/>
      <c r="S175" s="46"/>
      <c r="T175" s="8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row>
    <row r="176" spans="1:45" ht="17.100000000000001" customHeight="1" x14ac:dyDescent="0.3">
      <c r="A176" s="20"/>
      <c r="B176" s="79"/>
      <c r="C176" s="46"/>
      <c r="D176" s="46"/>
      <c r="E176" s="46"/>
      <c r="F176" s="46"/>
      <c r="G176" s="46"/>
      <c r="H176" s="46"/>
      <c r="I176" s="46"/>
      <c r="J176" s="46"/>
      <c r="K176" s="46"/>
      <c r="L176" s="46"/>
      <c r="M176" s="46"/>
      <c r="N176" s="46"/>
      <c r="O176" s="46"/>
      <c r="P176" s="46"/>
      <c r="Q176" s="46"/>
      <c r="R176" s="46"/>
      <c r="S176" s="46"/>
      <c r="T176" s="8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row>
    <row r="177" spans="1:45" ht="17.100000000000001" customHeight="1" x14ac:dyDescent="0.3">
      <c r="A177" s="20"/>
      <c r="B177" s="79"/>
      <c r="C177" s="46"/>
      <c r="D177" s="46"/>
      <c r="E177" s="46"/>
      <c r="F177" s="46"/>
      <c r="G177" s="46"/>
      <c r="H177" s="46"/>
      <c r="I177" s="46"/>
      <c r="J177" s="46"/>
      <c r="K177" s="46"/>
      <c r="L177" s="46"/>
      <c r="M177" s="46"/>
      <c r="N177" s="46"/>
      <c r="O177" s="46"/>
      <c r="P177" s="46"/>
      <c r="Q177" s="46"/>
      <c r="R177" s="46"/>
      <c r="S177" s="46"/>
      <c r="T177" s="8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row>
    <row r="178" spans="1:45" ht="17.100000000000001" customHeight="1" x14ac:dyDescent="0.3">
      <c r="A178" s="20"/>
      <c r="B178" s="79"/>
      <c r="C178" s="46"/>
      <c r="D178" s="46"/>
      <c r="E178" s="46"/>
      <c r="F178" s="46"/>
      <c r="G178" s="46"/>
      <c r="H178" s="46"/>
      <c r="I178" s="46"/>
      <c r="J178" s="46"/>
      <c r="K178" s="46"/>
      <c r="L178" s="46"/>
      <c r="M178" s="46"/>
      <c r="N178" s="46"/>
      <c r="O178" s="46"/>
      <c r="P178" s="46"/>
      <c r="Q178" s="46"/>
      <c r="R178" s="46"/>
      <c r="S178" s="46"/>
      <c r="T178" s="8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row>
    <row r="179" spans="1:45" ht="17.100000000000001" customHeight="1" x14ac:dyDescent="0.3">
      <c r="A179" s="20"/>
      <c r="B179" s="79"/>
      <c r="C179" s="46"/>
      <c r="D179" s="46"/>
      <c r="E179" s="46"/>
      <c r="F179" s="46"/>
      <c r="G179" s="46"/>
      <c r="H179" s="46"/>
      <c r="I179" s="46"/>
      <c r="J179" s="46"/>
      <c r="K179" s="46"/>
      <c r="L179" s="46"/>
      <c r="M179" s="46"/>
      <c r="N179" s="46"/>
      <c r="O179" s="46"/>
      <c r="P179" s="46"/>
      <c r="Q179" s="46"/>
      <c r="R179" s="46"/>
      <c r="S179" s="46"/>
      <c r="T179" s="8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row>
    <row r="180" spans="1:45" ht="17.100000000000001" customHeight="1" x14ac:dyDescent="0.3">
      <c r="A180" s="20"/>
      <c r="B180" s="79"/>
      <c r="C180" s="46"/>
      <c r="D180" s="46"/>
      <c r="E180" s="46"/>
      <c r="F180" s="46"/>
      <c r="G180" s="46"/>
      <c r="H180" s="46"/>
      <c r="I180" s="46"/>
      <c r="J180" s="46"/>
      <c r="K180" s="46"/>
      <c r="L180" s="46"/>
      <c r="M180" s="46"/>
      <c r="N180" s="46"/>
      <c r="O180" s="46"/>
      <c r="P180" s="46"/>
      <c r="Q180" s="46"/>
      <c r="R180" s="46"/>
      <c r="S180" s="46"/>
      <c r="T180" s="8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row>
    <row r="181" spans="1:45" ht="17.100000000000001" customHeight="1" x14ac:dyDescent="0.3">
      <c r="A181" s="20"/>
      <c r="B181" s="79"/>
      <c r="C181" s="46"/>
      <c r="D181" s="46"/>
      <c r="E181" s="46"/>
      <c r="F181" s="46"/>
      <c r="G181" s="46"/>
      <c r="H181" s="46"/>
      <c r="I181" s="46"/>
      <c r="J181" s="46"/>
      <c r="K181" s="46"/>
      <c r="L181" s="46"/>
      <c r="M181" s="46"/>
      <c r="N181" s="46"/>
      <c r="O181" s="46"/>
      <c r="P181" s="46"/>
      <c r="Q181" s="46"/>
      <c r="R181" s="46"/>
      <c r="S181" s="46"/>
      <c r="T181" s="8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row>
    <row r="182" spans="1:45" ht="17.100000000000001" customHeight="1" x14ac:dyDescent="0.3">
      <c r="A182" s="20"/>
      <c r="B182" s="79"/>
      <c r="C182" s="46"/>
      <c r="D182" s="46"/>
      <c r="E182" s="46"/>
      <c r="F182" s="46"/>
      <c r="G182" s="46"/>
      <c r="H182" s="46"/>
      <c r="I182" s="46"/>
      <c r="J182" s="46"/>
      <c r="K182" s="46"/>
      <c r="L182" s="46"/>
      <c r="M182" s="46"/>
      <c r="N182" s="46"/>
      <c r="O182" s="46"/>
      <c r="P182" s="46"/>
      <c r="Q182" s="46"/>
      <c r="R182" s="46"/>
      <c r="S182" s="46"/>
      <c r="T182" s="8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row>
    <row r="183" spans="1:45" ht="27" customHeight="1" x14ac:dyDescent="0.3">
      <c r="A183" s="20"/>
      <c r="B183" s="311"/>
      <c r="C183" s="46"/>
      <c r="D183" s="46"/>
      <c r="E183" s="46"/>
      <c r="F183" s="46"/>
      <c r="G183" s="46"/>
      <c r="H183" s="46"/>
      <c r="I183" s="46"/>
      <c r="J183" s="46"/>
      <c r="K183" s="46"/>
      <c r="L183" s="46"/>
      <c r="M183" s="46"/>
      <c r="N183" s="46"/>
      <c r="O183" s="46"/>
      <c r="P183" s="46"/>
      <c r="Q183" s="46"/>
      <c r="R183" s="46"/>
      <c r="S183" s="46"/>
      <c r="T183" s="8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row>
    <row r="184" spans="1:45" ht="17.100000000000001" customHeight="1" x14ac:dyDescent="0.3">
      <c r="A184" s="20"/>
      <c r="B184" s="79"/>
      <c r="C184" s="46"/>
      <c r="D184" s="46"/>
      <c r="E184" s="46"/>
      <c r="F184" s="46"/>
      <c r="G184" s="46"/>
      <c r="H184" s="46"/>
      <c r="I184" s="46"/>
      <c r="J184" s="46"/>
      <c r="K184" s="46"/>
      <c r="L184" s="46"/>
      <c r="M184" s="46"/>
      <c r="N184" s="46"/>
      <c r="O184" s="46"/>
      <c r="P184" s="46"/>
      <c r="Q184" s="46"/>
      <c r="R184" s="46"/>
      <c r="S184" s="46"/>
      <c r="T184" s="8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row>
    <row r="185" spans="1:45" ht="17.100000000000001" customHeight="1" x14ac:dyDescent="0.3">
      <c r="A185" s="20"/>
      <c r="B185" s="79"/>
      <c r="C185" s="46"/>
      <c r="D185" s="46"/>
      <c r="E185" s="46"/>
      <c r="F185" s="46"/>
      <c r="G185" s="46"/>
      <c r="H185" s="46"/>
      <c r="I185" s="46"/>
      <c r="J185" s="46"/>
      <c r="K185" s="46"/>
      <c r="L185" s="46"/>
      <c r="M185" s="46"/>
      <c r="N185" s="46"/>
      <c r="O185" s="46"/>
      <c r="P185" s="46"/>
      <c r="Q185" s="46"/>
      <c r="R185" s="46"/>
      <c r="S185" s="46"/>
      <c r="T185" s="8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row>
    <row r="186" spans="1:45" ht="17.100000000000001" customHeight="1" x14ac:dyDescent="0.3">
      <c r="A186" s="20"/>
      <c r="B186" s="79"/>
      <c r="C186" s="46"/>
      <c r="D186" s="46"/>
      <c r="E186" s="46"/>
      <c r="F186" s="46"/>
      <c r="G186" s="46"/>
      <c r="H186" s="46"/>
      <c r="I186" s="46"/>
      <c r="J186" s="46"/>
      <c r="K186" s="46"/>
      <c r="L186" s="46"/>
      <c r="M186" s="46"/>
      <c r="N186" s="46"/>
      <c r="O186" s="46"/>
      <c r="P186" s="46"/>
      <c r="Q186" s="46"/>
      <c r="R186" s="46"/>
      <c r="S186" s="46"/>
      <c r="T186" s="8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row>
    <row r="187" spans="1:45" ht="17.100000000000001" customHeight="1" x14ac:dyDescent="0.3">
      <c r="A187" s="20"/>
      <c r="B187" s="79"/>
      <c r="C187" s="46"/>
      <c r="D187" s="46"/>
      <c r="E187" s="46"/>
      <c r="F187" s="46"/>
      <c r="G187" s="46"/>
      <c r="H187" s="46"/>
      <c r="I187" s="46"/>
      <c r="J187" s="46"/>
      <c r="K187" s="46"/>
      <c r="L187" s="46"/>
      <c r="M187" s="46"/>
      <c r="N187" s="46"/>
      <c r="O187" s="46"/>
      <c r="P187" s="46"/>
      <c r="Q187" s="46"/>
      <c r="R187" s="46"/>
      <c r="S187" s="46"/>
      <c r="T187" s="8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row>
    <row r="188" spans="1:45" ht="17.100000000000001" customHeight="1" x14ac:dyDescent="0.3">
      <c r="A188" s="20"/>
      <c r="B188" s="79"/>
      <c r="C188" s="46"/>
      <c r="D188" s="46"/>
      <c r="E188" s="46"/>
      <c r="F188" s="46"/>
      <c r="G188" s="46"/>
      <c r="H188" s="46"/>
      <c r="I188" s="46"/>
      <c r="J188" s="46"/>
      <c r="K188" s="46"/>
      <c r="L188" s="46"/>
      <c r="M188" s="46"/>
      <c r="N188" s="46"/>
      <c r="O188" s="46"/>
      <c r="P188" s="46"/>
      <c r="Q188" s="46"/>
      <c r="R188" s="46"/>
      <c r="S188" s="46"/>
      <c r="T188" s="8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row>
    <row r="189" spans="1:45" ht="17.100000000000001" customHeight="1" x14ac:dyDescent="0.3">
      <c r="A189" s="20"/>
      <c r="B189" s="79"/>
      <c r="C189" s="46"/>
      <c r="D189" s="46"/>
      <c r="E189" s="46"/>
      <c r="F189" s="46"/>
      <c r="G189" s="46"/>
      <c r="H189" s="46"/>
      <c r="I189" s="46"/>
      <c r="J189" s="46"/>
      <c r="K189" s="46"/>
      <c r="L189" s="46"/>
      <c r="M189" s="46"/>
      <c r="N189" s="46"/>
      <c r="O189" s="46"/>
      <c r="P189" s="46"/>
      <c r="Q189" s="46"/>
      <c r="R189" s="46"/>
      <c r="S189" s="46"/>
      <c r="T189" s="8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row>
    <row r="190" spans="1:45" ht="17.100000000000001" customHeight="1" x14ac:dyDescent="0.3">
      <c r="A190" s="20"/>
      <c r="B190" s="79"/>
      <c r="C190" s="46"/>
      <c r="D190" s="46"/>
      <c r="E190" s="46"/>
      <c r="F190" s="46"/>
      <c r="G190" s="46"/>
      <c r="H190" s="46"/>
      <c r="I190" s="46"/>
      <c r="J190" s="46"/>
      <c r="K190" s="46"/>
      <c r="L190" s="46"/>
      <c r="M190" s="46"/>
      <c r="N190" s="46"/>
      <c r="O190" s="46"/>
      <c r="P190" s="46"/>
      <c r="Q190" s="46"/>
      <c r="R190" s="46"/>
      <c r="S190" s="46"/>
      <c r="T190" s="8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row>
    <row r="191" spans="1:45" ht="17.100000000000001" customHeight="1" x14ac:dyDescent="0.3">
      <c r="A191" s="20"/>
      <c r="B191" s="79"/>
      <c r="C191" s="46"/>
      <c r="D191" s="46"/>
      <c r="E191" s="46"/>
      <c r="F191" s="46"/>
      <c r="G191" s="46"/>
      <c r="H191" s="46"/>
      <c r="I191" s="46"/>
      <c r="J191" s="46"/>
      <c r="K191" s="46"/>
      <c r="L191" s="46"/>
      <c r="M191" s="46"/>
      <c r="N191" s="46"/>
      <c r="O191" s="46"/>
      <c r="P191" s="46"/>
      <c r="Q191" s="46"/>
      <c r="R191" s="46"/>
      <c r="S191" s="46"/>
      <c r="T191" s="8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row>
    <row r="192" spans="1:45" ht="17.100000000000001" customHeight="1" x14ac:dyDescent="0.3">
      <c r="A192" s="20"/>
      <c r="B192" s="79"/>
      <c r="C192" s="46"/>
      <c r="D192" s="46"/>
      <c r="E192" s="46"/>
      <c r="F192" s="46"/>
      <c r="G192" s="46"/>
      <c r="H192" s="46"/>
      <c r="I192" s="46"/>
      <c r="J192" s="46"/>
      <c r="K192" s="46"/>
      <c r="L192" s="46"/>
      <c r="M192" s="46"/>
      <c r="N192" s="46"/>
      <c r="O192" s="46"/>
      <c r="P192" s="46"/>
      <c r="Q192" s="46"/>
      <c r="R192" s="46"/>
      <c r="S192" s="46"/>
      <c r="T192" s="8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row>
    <row r="193" spans="1:45" ht="17.100000000000001" customHeight="1" x14ac:dyDescent="0.3">
      <c r="A193" s="20"/>
      <c r="B193" s="79"/>
      <c r="C193" s="46"/>
      <c r="D193" s="46"/>
      <c r="E193" s="46"/>
      <c r="F193" s="46"/>
      <c r="G193" s="46"/>
      <c r="H193" s="46"/>
      <c r="I193" s="46"/>
      <c r="J193" s="46"/>
      <c r="K193" s="46"/>
      <c r="L193" s="46"/>
      <c r="M193" s="46"/>
      <c r="N193" s="46"/>
      <c r="O193" s="46"/>
      <c r="P193" s="46"/>
      <c r="Q193" s="46"/>
      <c r="R193" s="46"/>
      <c r="S193" s="46"/>
      <c r="T193" s="8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row>
    <row r="194" spans="1:45" ht="17.100000000000001" customHeight="1" x14ac:dyDescent="0.3">
      <c r="A194" s="20"/>
      <c r="B194" s="79"/>
      <c r="C194" s="46"/>
      <c r="D194" s="46"/>
      <c r="E194" s="46"/>
      <c r="F194" s="46"/>
      <c r="G194" s="46"/>
      <c r="H194" s="46"/>
      <c r="I194" s="46"/>
      <c r="J194" s="46"/>
      <c r="K194" s="46"/>
      <c r="L194" s="46"/>
      <c r="M194" s="46"/>
      <c r="N194" s="46"/>
      <c r="O194" s="46"/>
      <c r="P194" s="46"/>
      <c r="Q194" s="46"/>
      <c r="R194" s="46"/>
      <c r="S194" s="46"/>
      <c r="T194" s="8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row>
    <row r="195" spans="1:45" ht="17.100000000000001" customHeight="1" x14ac:dyDescent="0.3">
      <c r="A195" s="20"/>
      <c r="B195" s="79"/>
      <c r="C195" s="46"/>
      <c r="D195" s="46"/>
      <c r="E195" s="46"/>
      <c r="F195" s="46"/>
      <c r="G195" s="46"/>
      <c r="H195" s="46"/>
      <c r="I195" s="46"/>
      <c r="J195" s="46"/>
      <c r="K195" s="46"/>
      <c r="L195" s="46"/>
      <c r="M195" s="46"/>
      <c r="N195" s="46"/>
      <c r="O195" s="46"/>
      <c r="P195" s="46"/>
      <c r="Q195" s="46"/>
      <c r="R195" s="46"/>
      <c r="S195" s="46"/>
      <c r="T195" s="8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row>
    <row r="196" spans="1:45" ht="17.100000000000001" customHeight="1" x14ac:dyDescent="0.3">
      <c r="A196" s="20"/>
      <c r="B196" s="79"/>
      <c r="C196" s="46"/>
      <c r="D196" s="46"/>
      <c r="E196" s="46"/>
      <c r="F196" s="46"/>
      <c r="G196" s="46"/>
      <c r="H196" s="46"/>
      <c r="I196" s="46"/>
      <c r="J196" s="46"/>
      <c r="K196" s="46"/>
      <c r="L196" s="46"/>
      <c r="M196" s="46"/>
      <c r="N196" s="46"/>
      <c r="O196" s="46"/>
      <c r="P196" s="46"/>
      <c r="Q196" s="46"/>
      <c r="R196" s="46"/>
      <c r="S196" s="46"/>
      <c r="T196" s="8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row>
    <row r="197" spans="1:45" ht="17.100000000000001" customHeight="1" x14ac:dyDescent="0.3">
      <c r="A197" s="20"/>
      <c r="B197" s="79"/>
      <c r="C197" s="46"/>
      <c r="D197" s="46"/>
      <c r="E197" s="46"/>
      <c r="F197" s="46"/>
      <c r="G197" s="46"/>
      <c r="H197" s="46"/>
      <c r="I197" s="46"/>
      <c r="J197" s="46"/>
      <c r="K197" s="46"/>
      <c r="L197" s="46"/>
      <c r="M197" s="46"/>
      <c r="N197" s="46"/>
      <c r="O197" s="46"/>
      <c r="P197" s="46"/>
      <c r="Q197" s="46"/>
      <c r="R197" s="46"/>
      <c r="S197" s="46"/>
      <c r="T197" s="8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row>
    <row r="198" spans="1:45" ht="17.100000000000001" customHeight="1" x14ac:dyDescent="0.3">
      <c r="A198" s="20"/>
      <c r="B198" s="79"/>
      <c r="C198" s="46"/>
      <c r="D198" s="46"/>
      <c r="E198" s="46"/>
      <c r="F198" s="46"/>
      <c r="G198" s="46"/>
      <c r="H198" s="46"/>
      <c r="I198" s="46"/>
      <c r="J198" s="46"/>
      <c r="K198" s="46"/>
      <c r="L198" s="46"/>
      <c r="M198" s="46"/>
      <c r="N198" s="46"/>
      <c r="O198" s="46"/>
      <c r="P198" s="46"/>
      <c r="Q198" s="46"/>
      <c r="R198" s="46"/>
      <c r="S198" s="46"/>
      <c r="T198" s="8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row>
    <row r="199" spans="1:45" ht="17.100000000000001" customHeight="1" x14ac:dyDescent="0.3">
      <c r="A199" s="20"/>
      <c r="B199" s="79"/>
      <c r="C199" s="46"/>
      <c r="D199" s="46"/>
      <c r="E199" s="46"/>
      <c r="F199" s="46"/>
      <c r="G199" s="46"/>
      <c r="H199" s="46"/>
      <c r="I199" s="46"/>
      <c r="J199" s="46"/>
      <c r="K199" s="46"/>
      <c r="L199" s="46"/>
      <c r="M199" s="46"/>
      <c r="N199" s="46"/>
      <c r="O199" s="46"/>
      <c r="P199" s="46"/>
      <c r="Q199" s="46"/>
      <c r="R199" s="46"/>
      <c r="S199" s="46"/>
      <c r="T199" s="8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row>
    <row r="200" spans="1:45" ht="17.100000000000001" customHeight="1" thickBot="1" x14ac:dyDescent="0.35">
      <c r="A200" s="20"/>
      <c r="B200" s="81"/>
      <c r="C200" s="82"/>
      <c r="D200" s="82"/>
      <c r="E200" s="82"/>
      <c r="F200" s="82"/>
      <c r="G200" s="82"/>
      <c r="H200" s="82"/>
      <c r="I200" s="82"/>
      <c r="J200" s="82"/>
      <c r="K200" s="82"/>
      <c r="L200" s="82"/>
      <c r="M200" s="82"/>
      <c r="N200" s="82"/>
      <c r="O200" s="82"/>
      <c r="P200" s="82"/>
      <c r="Q200" s="82"/>
      <c r="R200" s="82"/>
      <c r="S200" s="82"/>
      <c r="T200" s="83"/>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row>
    <row r="201" spans="1:45" ht="50.1" customHeight="1" x14ac:dyDescent="0.3">
      <c r="A201" s="20"/>
      <c r="B201" s="312" t="s">
        <v>728</v>
      </c>
      <c r="C201" s="77"/>
      <c r="D201" s="77"/>
      <c r="E201" s="77"/>
      <c r="F201" s="77"/>
      <c r="G201" s="77"/>
      <c r="H201" s="77"/>
      <c r="I201" s="77"/>
      <c r="J201" s="77"/>
      <c r="K201" s="77"/>
      <c r="L201" s="77"/>
      <c r="M201" s="77"/>
      <c r="N201" s="77"/>
      <c r="O201" s="77"/>
      <c r="P201" s="77"/>
      <c r="Q201" s="77"/>
      <c r="R201" s="77"/>
      <c r="S201" s="77"/>
      <c r="T201" s="78"/>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row>
    <row r="202" spans="1:45" ht="17.100000000000001" customHeight="1" x14ac:dyDescent="0.3">
      <c r="A202" s="20"/>
      <c r="B202" s="79"/>
      <c r="C202" s="46"/>
      <c r="D202" s="46"/>
      <c r="E202" s="46"/>
      <c r="F202" s="46"/>
      <c r="G202" s="46"/>
      <c r="H202" s="46"/>
      <c r="I202" s="46"/>
      <c r="J202" s="46"/>
      <c r="K202" s="46"/>
      <c r="L202" s="46"/>
      <c r="M202" s="46"/>
      <c r="N202" s="46"/>
      <c r="O202" s="46"/>
      <c r="P202" s="46"/>
      <c r="Q202" s="46"/>
      <c r="R202" s="46"/>
      <c r="S202" s="46"/>
      <c r="T202" s="8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row>
    <row r="203" spans="1:45" ht="17.100000000000001" customHeight="1" x14ac:dyDescent="0.3">
      <c r="A203" s="20"/>
      <c r="B203" s="79"/>
      <c r="C203" s="46"/>
      <c r="D203" s="46"/>
      <c r="E203" s="46"/>
      <c r="F203" s="46"/>
      <c r="G203" s="46"/>
      <c r="H203" s="46"/>
      <c r="I203" s="46"/>
      <c r="J203" s="46"/>
      <c r="K203" s="46"/>
      <c r="L203" s="46"/>
      <c r="M203" s="46"/>
      <c r="N203" s="46"/>
      <c r="O203" s="46"/>
      <c r="P203" s="46"/>
      <c r="Q203" s="46"/>
      <c r="R203" s="46"/>
      <c r="S203" s="46"/>
      <c r="T203" s="8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row>
    <row r="204" spans="1:45" ht="17.100000000000001" customHeight="1" x14ac:dyDescent="0.3">
      <c r="A204" s="20"/>
      <c r="B204" s="79"/>
      <c r="C204" s="46"/>
      <c r="D204" s="46"/>
      <c r="E204" s="46"/>
      <c r="F204" s="46"/>
      <c r="G204" s="46"/>
      <c r="H204" s="46"/>
      <c r="I204" s="46"/>
      <c r="J204" s="46"/>
      <c r="K204" s="46"/>
      <c r="L204" s="46"/>
      <c r="M204" s="46"/>
      <c r="N204" s="46"/>
      <c r="O204" s="46"/>
      <c r="P204" s="46"/>
      <c r="Q204" s="46"/>
      <c r="R204" s="46"/>
      <c r="S204" s="46"/>
      <c r="T204" s="8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row>
    <row r="205" spans="1:45" ht="17.100000000000001" customHeight="1" x14ac:dyDescent="0.3">
      <c r="A205" s="20"/>
      <c r="B205" s="79"/>
      <c r="C205" s="46"/>
      <c r="D205" s="46"/>
      <c r="E205" s="46"/>
      <c r="F205" s="46"/>
      <c r="G205" s="46"/>
      <c r="H205" s="46"/>
      <c r="I205" s="46"/>
      <c r="J205" s="46"/>
      <c r="K205" s="46"/>
      <c r="L205" s="46"/>
      <c r="M205" s="46"/>
      <c r="N205" s="46"/>
      <c r="O205" s="46"/>
      <c r="P205" s="46"/>
      <c r="Q205" s="46"/>
      <c r="R205" s="46"/>
      <c r="S205" s="46"/>
      <c r="T205" s="8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row>
    <row r="206" spans="1:45" ht="17.100000000000001" customHeight="1" x14ac:dyDescent="0.3">
      <c r="A206" s="20"/>
      <c r="B206" s="79"/>
      <c r="C206" s="46"/>
      <c r="D206" s="46"/>
      <c r="E206" s="46"/>
      <c r="F206" s="46"/>
      <c r="G206" s="46"/>
      <c r="H206" s="46"/>
      <c r="I206" s="46"/>
      <c r="J206" s="46"/>
      <c r="K206" s="46"/>
      <c r="L206" s="46"/>
      <c r="M206" s="46"/>
      <c r="N206" s="46"/>
      <c r="O206" s="46"/>
      <c r="P206" s="46"/>
      <c r="Q206" s="46"/>
      <c r="R206" s="46"/>
      <c r="S206" s="46"/>
      <c r="T206" s="8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row>
    <row r="207" spans="1:45" ht="17.100000000000001" customHeight="1" x14ac:dyDescent="0.3">
      <c r="A207" s="20"/>
      <c r="B207" s="79"/>
      <c r="C207" s="46"/>
      <c r="D207" s="46"/>
      <c r="E207" s="46"/>
      <c r="F207" s="46"/>
      <c r="G207" s="46"/>
      <c r="H207" s="46"/>
      <c r="I207" s="46"/>
      <c r="J207" s="46"/>
      <c r="K207" s="46"/>
      <c r="L207" s="46"/>
      <c r="M207" s="46"/>
      <c r="N207" s="46"/>
      <c r="O207" s="46"/>
      <c r="P207" s="46"/>
      <c r="Q207" s="46"/>
      <c r="R207" s="46"/>
      <c r="S207" s="46"/>
      <c r="T207" s="8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c r="AQ207" s="20"/>
      <c r="AR207" s="20"/>
      <c r="AS207" s="20"/>
    </row>
    <row r="208" spans="1:45" ht="17.100000000000001" customHeight="1" x14ac:dyDescent="0.3">
      <c r="A208" s="20"/>
      <c r="B208" s="79"/>
      <c r="C208" s="46"/>
      <c r="D208" s="46"/>
      <c r="E208" s="46"/>
      <c r="F208" s="46"/>
      <c r="G208" s="46"/>
      <c r="H208" s="46"/>
      <c r="I208" s="46"/>
      <c r="J208" s="46"/>
      <c r="K208" s="46"/>
      <c r="L208" s="46"/>
      <c r="M208" s="46"/>
      <c r="N208" s="46"/>
      <c r="O208" s="46"/>
      <c r="P208" s="46"/>
      <c r="Q208" s="46"/>
      <c r="R208" s="46"/>
      <c r="S208" s="46"/>
      <c r="T208" s="8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row>
    <row r="209" spans="1:45" ht="17.100000000000001" customHeight="1" x14ac:dyDescent="0.3">
      <c r="A209" s="20"/>
      <c r="B209" s="79"/>
      <c r="C209" s="46"/>
      <c r="D209" s="46"/>
      <c r="E209" s="46"/>
      <c r="F209" s="46"/>
      <c r="G209" s="46"/>
      <c r="H209" s="46"/>
      <c r="I209" s="46"/>
      <c r="J209" s="46"/>
      <c r="K209" s="46"/>
      <c r="L209" s="46"/>
      <c r="M209" s="46"/>
      <c r="N209" s="46"/>
      <c r="O209" s="46"/>
      <c r="P209" s="46"/>
      <c r="Q209" s="46"/>
      <c r="R209" s="46"/>
      <c r="S209" s="46"/>
      <c r="T209" s="8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row>
    <row r="210" spans="1:45" ht="17.100000000000001" customHeight="1" x14ac:dyDescent="0.3">
      <c r="A210" s="20"/>
      <c r="B210" s="79"/>
      <c r="C210" s="46"/>
      <c r="D210" s="46"/>
      <c r="E210" s="46"/>
      <c r="F210" s="46"/>
      <c r="G210" s="46"/>
      <c r="H210" s="46"/>
      <c r="I210" s="46"/>
      <c r="J210" s="46"/>
      <c r="K210" s="46"/>
      <c r="L210" s="46"/>
      <c r="M210" s="46"/>
      <c r="N210" s="46"/>
      <c r="O210" s="46"/>
      <c r="P210" s="46"/>
      <c r="Q210" s="46"/>
      <c r="R210" s="46"/>
      <c r="S210" s="46"/>
      <c r="T210" s="8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row>
    <row r="211" spans="1:45" ht="17.100000000000001" customHeight="1" x14ac:dyDescent="0.3">
      <c r="A211" s="20"/>
      <c r="B211" s="79"/>
      <c r="C211" s="46"/>
      <c r="D211" s="46"/>
      <c r="E211" s="46"/>
      <c r="F211" s="46"/>
      <c r="G211" s="46"/>
      <c r="H211" s="46"/>
      <c r="I211" s="46"/>
      <c r="J211" s="46"/>
      <c r="K211" s="46"/>
      <c r="L211" s="46"/>
      <c r="M211" s="46"/>
      <c r="N211" s="46"/>
      <c r="O211" s="46"/>
      <c r="P211" s="46"/>
      <c r="Q211" s="46"/>
      <c r="R211" s="46"/>
      <c r="S211" s="46"/>
      <c r="T211" s="8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row>
    <row r="212" spans="1:45" ht="17.100000000000001" customHeight="1" x14ac:dyDescent="0.3">
      <c r="A212" s="20"/>
      <c r="B212" s="79"/>
      <c r="C212" s="46"/>
      <c r="D212" s="46"/>
      <c r="E212" s="46"/>
      <c r="F212" s="46"/>
      <c r="G212" s="46"/>
      <c r="H212" s="46"/>
      <c r="I212" s="46"/>
      <c r="J212" s="46"/>
      <c r="K212" s="46"/>
      <c r="L212" s="46"/>
      <c r="M212" s="46"/>
      <c r="N212" s="46"/>
      <c r="O212" s="46"/>
      <c r="P212" s="46"/>
      <c r="Q212" s="46"/>
      <c r="R212" s="46"/>
      <c r="S212" s="46"/>
      <c r="T212" s="8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row>
    <row r="213" spans="1:45" ht="17.100000000000001" customHeight="1" x14ac:dyDescent="0.3">
      <c r="A213" s="20"/>
      <c r="B213" s="79"/>
      <c r="C213" s="46"/>
      <c r="D213" s="46"/>
      <c r="E213" s="46"/>
      <c r="F213" s="46"/>
      <c r="G213" s="46"/>
      <c r="H213" s="46"/>
      <c r="I213" s="46"/>
      <c r="J213" s="46"/>
      <c r="K213" s="46"/>
      <c r="L213" s="46"/>
      <c r="M213" s="46"/>
      <c r="N213" s="46"/>
      <c r="O213" s="46"/>
      <c r="P213" s="46"/>
      <c r="Q213" s="46"/>
      <c r="R213" s="46"/>
      <c r="S213" s="46"/>
      <c r="T213" s="8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row>
    <row r="214" spans="1:45" ht="17.100000000000001" customHeight="1" x14ac:dyDescent="0.3">
      <c r="A214" s="20"/>
      <c r="B214" s="79"/>
      <c r="C214" s="46"/>
      <c r="D214" s="46"/>
      <c r="E214" s="46"/>
      <c r="F214" s="46"/>
      <c r="G214" s="46"/>
      <c r="H214" s="46"/>
      <c r="I214" s="46"/>
      <c r="J214" s="46"/>
      <c r="K214" s="46"/>
      <c r="L214" s="46"/>
      <c r="M214" s="46"/>
      <c r="N214" s="46"/>
      <c r="O214" s="46"/>
      <c r="P214" s="46"/>
      <c r="Q214" s="46"/>
      <c r="R214" s="46"/>
      <c r="S214" s="46"/>
      <c r="T214" s="8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row>
    <row r="215" spans="1:45" ht="17.100000000000001" customHeight="1" x14ac:dyDescent="0.3">
      <c r="A215" s="20"/>
      <c r="B215" s="79"/>
      <c r="C215" s="46"/>
      <c r="D215" s="46"/>
      <c r="E215" s="46"/>
      <c r="F215" s="46"/>
      <c r="G215" s="46"/>
      <c r="H215" s="46"/>
      <c r="I215" s="46"/>
      <c r="J215" s="46"/>
      <c r="K215" s="46"/>
      <c r="L215" s="46"/>
      <c r="M215" s="46"/>
      <c r="N215" s="46"/>
      <c r="O215" s="46"/>
      <c r="P215" s="46"/>
      <c r="Q215" s="46"/>
      <c r="R215" s="46"/>
      <c r="S215" s="46"/>
      <c r="T215" s="8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row>
    <row r="216" spans="1:45" ht="17.100000000000001" customHeight="1" x14ac:dyDescent="0.3">
      <c r="A216" s="20"/>
      <c r="B216" s="79"/>
      <c r="C216" s="46"/>
      <c r="D216" s="46"/>
      <c r="E216" s="46"/>
      <c r="F216" s="46"/>
      <c r="G216" s="46"/>
      <c r="H216" s="46"/>
      <c r="I216" s="46"/>
      <c r="J216" s="46"/>
      <c r="K216" s="46"/>
      <c r="L216" s="46"/>
      <c r="M216" s="46"/>
      <c r="N216" s="46"/>
      <c r="O216" s="46"/>
      <c r="P216" s="46"/>
      <c r="Q216" s="46"/>
      <c r="R216" s="46"/>
      <c r="S216" s="46"/>
      <c r="T216" s="8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row>
    <row r="217" spans="1:45" ht="17.100000000000001" customHeight="1" x14ac:dyDescent="0.3">
      <c r="A217" s="20"/>
      <c r="B217" s="79"/>
      <c r="C217" s="46"/>
      <c r="D217" s="46"/>
      <c r="E217" s="46"/>
      <c r="F217" s="46"/>
      <c r="G217" s="46"/>
      <c r="H217" s="46"/>
      <c r="I217" s="46"/>
      <c r="J217" s="46"/>
      <c r="K217" s="46"/>
      <c r="L217" s="46"/>
      <c r="M217" s="46"/>
      <c r="N217" s="46"/>
      <c r="O217" s="46"/>
      <c r="P217" s="46"/>
      <c r="Q217" s="46"/>
      <c r="R217" s="46"/>
      <c r="S217" s="46"/>
      <c r="T217" s="8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row>
    <row r="218" spans="1:45" ht="17.100000000000001" customHeight="1" x14ac:dyDescent="0.3">
      <c r="A218" s="20"/>
      <c r="B218" s="79"/>
      <c r="C218" s="46"/>
      <c r="D218" s="46"/>
      <c r="E218" s="46"/>
      <c r="F218" s="46"/>
      <c r="G218" s="46"/>
      <c r="H218" s="46"/>
      <c r="I218" s="46"/>
      <c r="J218" s="46"/>
      <c r="K218" s="46"/>
      <c r="L218" s="46"/>
      <c r="M218" s="46"/>
      <c r="N218" s="46"/>
      <c r="O218" s="46"/>
      <c r="P218" s="46"/>
      <c r="Q218" s="46"/>
      <c r="R218" s="46"/>
      <c r="S218" s="46"/>
      <c r="T218" s="8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row>
    <row r="219" spans="1:45" ht="17.100000000000001" customHeight="1" x14ac:dyDescent="0.3">
      <c r="A219" s="20"/>
      <c r="B219" s="79"/>
      <c r="C219" s="46"/>
      <c r="D219" s="46"/>
      <c r="E219" s="46"/>
      <c r="F219" s="46"/>
      <c r="G219" s="46"/>
      <c r="H219" s="46"/>
      <c r="I219" s="46"/>
      <c r="J219" s="46"/>
      <c r="K219" s="46"/>
      <c r="L219" s="46"/>
      <c r="M219" s="46"/>
      <c r="N219" s="46"/>
      <c r="O219" s="46"/>
      <c r="P219" s="46"/>
      <c r="Q219" s="46"/>
      <c r="R219" s="46"/>
      <c r="S219" s="46"/>
      <c r="T219" s="8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row>
    <row r="220" spans="1:45" ht="17.100000000000001" customHeight="1" x14ac:dyDescent="0.3">
      <c r="A220" s="20"/>
      <c r="B220" s="79"/>
      <c r="C220" s="46"/>
      <c r="D220" s="46"/>
      <c r="E220" s="46"/>
      <c r="F220" s="46"/>
      <c r="G220" s="46"/>
      <c r="H220" s="46"/>
      <c r="I220" s="46"/>
      <c r="J220" s="46"/>
      <c r="K220" s="46"/>
      <c r="L220" s="46"/>
      <c r="M220" s="46"/>
      <c r="N220" s="46"/>
      <c r="O220" s="46"/>
      <c r="P220" s="46"/>
      <c r="Q220" s="46"/>
      <c r="R220" s="46"/>
      <c r="S220" s="46"/>
      <c r="T220" s="8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row>
    <row r="221" spans="1:45" ht="17.100000000000001" customHeight="1" x14ac:dyDescent="0.3">
      <c r="A221" s="20"/>
      <c r="B221" s="79"/>
      <c r="C221" s="46"/>
      <c r="D221" s="46"/>
      <c r="E221" s="46"/>
      <c r="F221" s="46"/>
      <c r="G221" s="46"/>
      <c r="H221" s="46"/>
      <c r="I221" s="46"/>
      <c r="J221" s="46"/>
      <c r="K221" s="46"/>
      <c r="L221" s="46"/>
      <c r="M221" s="46"/>
      <c r="N221" s="46"/>
      <c r="O221" s="46"/>
      <c r="P221" s="46"/>
      <c r="Q221" s="46"/>
      <c r="R221" s="46"/>
      <c r="S221" s="46"/>
      <c r="T221" s="8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row>
    <row r="222" spans="1:45" ht="17.100000000000001" customHeight="1" x14ac:dyDescent="0.3">
      <c r="A222" s="20"/>
      <c r="B222" s="79"/>
      <c r="C222" s="46"/>
      <c r="D222" s="46"/>
      <c r="E222" s="46"/>
      <c r="F222" s="46"/>
      <c r="G222" s="46"/>
      <c r="H222" s="46"/>
      <c r="I222" s="46"/>
      <c r="J222" s="46"/>
      <c r="K222" s="46"/>
      <c r="L222" s="46"/>
      <c r="M222" s="46"/>
      <c r="N222" s="46"/>
      <c r="O222" s="46"/>
      <c r="P222" s="46"/>
      <c r="Q222" s="46"/>
      <c r="R222" s="46"/>
      <c r="S222" s="46"/>
      <c r="T222" s="8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row>
    <row r="223" spans="1:45" ht="17.100000000000001" customHeight="1" x14ac:dyDescent="0.3">
      <c r="A223" s="20"/>
      <c r="B223" s="79"/>
      <c r="C223" s="46"/>
      <c r="D223" s="46"/>
      <c r="E223" s="46"/>
      <c r="F223" s="46"/>
      <c r="G223" s="46"/>
      <c r="H223" s="46"/>
      <c r="I223" s="46"/>
      <c r="J223" s="46"/>
      <c r="K223" s="46"/>
      <c r="L223" s="46"/>
      <c r="M223" s="46"/>
      <c r="N223" s="46"/>
      <c r="O223" s="46"/>
      <c r="P223" s="46"/>
      <c r="Q223" s="46"/>
      <c r="R223" s="46"/>
      <c r="S223" s="46"/>
      <c r="T223" s="8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row>
    <row r="224" spans="1:45" ht="17.100000000000001" customHeight="1" x14ac:dyDescent="0.3">
      <c r="A224" s="20"/>
      <c r="B224" s="79"/>
      <c r="C224" s="46"/>
      <c r="D224" s="46"/>
      <c r="E224" s="46"/>
      <c r="F224" s="46"/>
      <c r="G224" s="46"/>
      <c r="H224" s="46"/>
      <c r="I224" s="46"/>
      <c r="J224" s="46"/>
      <c r="K224" s="46"/>
      <c r="L224" s="46"/>
      <c r="M224" s="46"/>
      <c r="N224" s="46"/>
      <c r="O224" s="46"/>
      <c r="P224" s="46"/>
      <c r="Q224" s="46"/>
      <c r="R224" s="46"/>
      <c r="S224" s="46"/>
      <c r="T224" s="8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row>
    <row r="225" spans="1:45" ht="17.100000000000001" customHeight="1" x14ac:dyDescent="0.3">
      <c r="A225" s="20"/>
      <c r="B225" s="79"/>
      <c r="C225" s="46"/>
      <c r="D225" s="46"/>
      <c r="E225" s="46"/>
      <c r="F225" s="46"/>
      <c r="G225" s="46"/>
      <c r="H225" s="46"/>
      <c r="I225" s="46"/>
      <c r="J225" s="46"/>
      <c r="K225" s="46"/>
      <c r="L225" s="46"/>
      <c r="M225" s="46"/>
      <c r="N225" s="46"/>
      <c r="O225" s="46"/>
      <c r="P225" s="46"/>
      <c r="Q225" s="46"/>
      <c r="R225" s="46"/>
      <c r="S225" s="46"/>
      <c r="T225" s="8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row>
    <row r="226" spans="1:45" ht="17.100000000000001" customHeight="1" x14ac:dyDescent="0.3">
      <c r="A226" s="20"/>
      <c r="B226" s="79"/>
      <c r="C226" s="46"/>
      <c r="D226" s="46"/>
      <c r="E226" s="46"/>
      <c r="F226" s="46"/>
      <c r="G226" s="46"/>
      <c r="H226" s="46"/>
      <c r="I226" s="46"/>
      <c r="J226" s="46"/>
      <c r="K226" s="46"/>
      <c r="L226" s="46"/>
      <c r="M226" s="46"/>
      <c r="N226" s="46"/>
      <c r="O226" s="46"/>
      <c r="P226" s="46"/>
      <c r="Q226" s="46"/>
      <c r="R226" s="46"/>
      <c r="S226" s="46"/>
      <c r="T226" s="8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row>
    <row r="227" spans="1:45" ht="17.100000000000001" customHeight="1" x14ac:dyDescent="0.3">
      <c r="A227" s="20"/>
      <c r="B227" s="79"/>
      <c r="C227" s="46"/>
      <c r="D227" s="46"/>
      <c r="E227" s="46"/>
      <c r="F227" s="46"/>
      <c r="G227" s="46"/>
      <c r="H227" s="46"/>
      <c r="I227" s="46"/>
      <c r="J227" s="46"/>
      <c r="K227" s="46"/>
      <c r="L227" s="46"/>
      <c r="M227" s="46"/>
      <c r="N227" s="46"/>
      <c r="O227" s="46"/>
      <c r="P227" s="46"/>
      <c r="Q227" s="46"/>
      <c r="R227" s="46"/>
      <c r="S227" s="46"/>
      <c r="T227" s="8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c r="AQ227" s="20"/>
      <c r="AR227" s="20"/>
      <c r="AS227" s="20"/>
    </row>
    <row r="228" spans="1:45" ht="17.100000000000001" customHeight="1" x14ac:dyDescent="0.3">
      <c r="A228" s="20"/>
      <c r="B228" s="79"/>
      <c r="C228" s="46"/>
      <c r="D228" s="46"/>
      <c r="E228" s="46"/>
      <c r="F228" s="46"/>
      <c r="G228" s="46"/>
      <c r="H228" s="46"/>
      <c r="I228" s="46"/>
      <c r="J228" s="46"/>
      <c r="K228" s="46"/>
      <c r="L228" s="46"/>
      <c r="M228" s="46"/>
      <c r="N228" s="46"/>
      <c r="O228" s="46"/>
      <c r="P228" s="46"/>
      <c r="Q228" s="46"/>
      <c r="R228" s="46"/>
      <c r="S228" s="46"/>
      <c r="T228" s="8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c r="AQ228" s="20"/>
      <c r="AR228" s="20"/>
      <c r="AS228" s="20"/>
    </row>
    <row r="229" spans="1:45" ht="17.100000000000001" customHeight="1" x14ac:dyDescent="0.3">
      <c r="A229" s="20"/>
      <c r="B229" s="79"/>
      <c r="C229" s="46"/>
      <c r="D229" s="46"/>
      <c r="E229" s="46"/>
      <c r="F229" s="46"/>
      <c r="G229" s="46"/>
      <c r="H229" s="46"/>
      <c r="I229" s="46"/>
      <c r="J229" s="46"/>
      <c r="K229" s="46"/>
      <c r="L229" s="46"/>
      <c r="M229" s="46"/>
      <c r="N229" s="46"/>
      <c r="O229" s="46"/>
      <c r="P229" s="46"/>
      <c r="Q229" s="46"/>
      <c r="R229" s="46"/>
      <c r="S229" s="46"/>
      <c r="T229" s="8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20"/>
      <c r="AR229" s="20"/>
      <c r="AS229" s="20"/>
    </row>
    <row r="230" spans="1:45" ht="17.100000000000001" customHeight="1" x14ac:dyDescent="0.3">
      <c r="A230" s="20"/>
      <c r="B230" s="79"/>
      <c r="C230" s="46"/>
      <c r="D230" s="46"/>
      <c r="E230" s="46"/>
      <c r="F230" s="46"/>
      <c r="G230" s="46"/>
      <c r="H230" s="46"/>
      <c r="I230" s="46"/>
      <c r="J230" s="46"/>
      <c r="K230" s="46"/>
      <c r="L230" s="46"/>
      <c r="M230" s="46"/>
      <c r="N230" s="46"/>
      <c r="O230" s="46"/>
      <c r="P230" s="46"/>
      <c r="Q230" s="46"/>
      <c r="R230" s="46"/>
      <c r="S230" s="46"/>
      <c r="T230" s="8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c r="AQ230" s="20"/>
      <c r="AR230" s="20"/>
      <c r="AS230" s="20"/>
    </row>
    <row r="231" spans="1:45" ht="17.100000000000001" customHeight="1" x14ac:dyDescent="0.3">
      <c r="A231" s="20"/>
      <c r="B231" s="79"/>
      <c r="C231" s="46"/>
      <c r="D231" s="46"/>
      <c r="E231" s="46"/>
      <c r="F231" s="46"/>
      <c r="G231" s="46"/>
      <c r="H231" s="46"/>
      <c r="I231" s="46"/>
      <c r="J231" s="46"/>
      <c r="K231" s="46"/>
      <c r="L231" s="46"/>
      <c r="M231" s="46"/>
      <c r="N231" s="46"/>
      <c r="O231" s="46"/>
      <c r="P231" s="46"/>
      <c r="Q231" s="46"/>
      <c r="R231" s="46"/>
      <c r="S231" s="46"/>
      <c r="T231" s="8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c r="AQ231" s="20"/>
      <c r="AR231" s="20"/>
      <c r="AS231" s="20"/>
    </row>
    <row r="232" spans="1:45" ht="17.100000000000001" customHeight="1" x14ac:dyDescent="0.3">
      <c r="A232" s="20"/>
      <c r="B232" s="79"/>
      <c r="C232" s="46"/>
      <c r="D232" s="46"/>
      <c r="E232" s="46"/>
      <c r="F232" s="46"/>
      <c r="G232" s="46"/>
      <c r="H232" s="46"/>
      <c r="I232" s="46"/>
      <c r="J232" s="46"/>
      <c r="K232" s="46"/>
      <c r="L232" s="46"/>
      <c r="M232" s="46"/>
      <c r="N232" s="46"/>
      <c r="O232" s="46"/>
      <c r="P232" s="46"/>
      <c r="Q232" s="46"/>
      <c r="R232" s="46"/>
      <c r="S232" s="46"/>
      <c r="T232" s="8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c r="AQ232" s="20"/>
      <c r="AR232" s="20"/>
      <c r="AS232" s="20"/>
    </row>
    <row r="233" spans="1:45" ht="17.100000000000001" customHeight="1" x14ac:dyDescent="0.3">
      <c r="A233" s="20"/>
      <c r="B233" s="79"/>
      <c r="C233" s="46"/>
      <c r="D233" s="46"/>
      <c r="E233" s="46"/>
      <c r="F233" s="46"/>
      <c r="G233" s="46"/>
      <c r="H233" s="46"/>
      <c r="I233" s="46"/>
      <c r="J233" s="46"/>
      <c r="K233" s="46"/>
      <c r="L233" s="46"/>
      <c r="M233" s="46"/>
      <c r="N233" s="46"/>
      <c r="O233" s="46"/>
      <c r="P233" s="46"/>
      <c r="Q233" s="46"/>
      <c r="R233" s="46"/>
      <c r="S233" s="46"/>
      <c r="T233" s="8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c r="AQ233" s="20"/>
      <c r="AR233" s="20"/>
      <c r="AS233" s="20"/>
    </row>
    <row r="234" spans="1:45" ht="17.100000000000001" customHeight="1" x14ac:dyDescent="0.3">
      <c r="A234" s="20"/>
      <c r="B234" s="79"/>
      <c r="C234" s="46"/>
      <c r="D234" s="46"/>
      <c r="E234" s="46"/>
      <c r="F234" s="46"/>
      <c r="G234" s="46"/>
      <c r="H234" s="46"/>
      <c r="I234" s="46"/>
      <c r="J234" s="46"/>
      <c r="K234" s="46"/>
      <c r="L234" s="46"/>
      <c r="M234" s="46"/>
      <c r="N234" s="46"/>
      <c r="O234" s="46"/>
      <c r="P234" s="46"/>
      <c r="Q234" s="46"/>
      <c r="R234" s="46"/>
      <c r="S234" s="46"/>
      <c r="T234" s="8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c r="AQ234" s="20"/>
      <c r="AR234" s="20"/>
      <c r="AS234" s="20"/>
    </row>
    <row r="235" spans="1:45" ht="17.100000000000001" customHeight="1" x14ac:dyDescent="0.3">
      <c r="A235" s="20"/>
      <c r="B235" s="79"/>
      <c r="C235" s="46"/>
      <c r="D235" s="46"/>
      <c r="E235" s="46"/>
      <c r="F235" s="46"/>
      <c r="G235" s="46"/>
      <c r="H235" s="46"/>
      <c r="I235" s="46"/>
      <c r="J235" s="46"/>
      <c r="K235" s="46"/>
      <c r="L235" s="46"/>
      <c r="M235" s="46"/>
      <c r="N235" s="46"/>
      <c r="O235" s="46"/>
      <c r="P235" s="46"/>
      <c r="Q235" s="46"/>
      <c r="R235" s="46"/>
      <c r="S235" s="46"/>
      <c r="T235" s="8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c r="AQ235" s="20"/>
      <c r="AR235" s="20"/>
      <c r="AS235" s="20"/>
    </row>
    <row r="236" spans="1:45" ht="17.100000000000001" customHeight="1" x14ac:dyDescent="0.3">
      <c r="A236" s="20"/>
      <c r="B236" s="79"/>
      <c r="C236" s="46"/>
      <c r="D236" s="46"/>
      <c r="E236" s="46"/>
      <c r="F236" s="46"/>
      <c r="G236" s="46"/>
      <c r="H236" s="46"/>
      <c r="I236" s="46"/>
      <c r="J236" s="46"/>
      <c r="K236" s="46"/>
      <c r="L236" s="46"/>
      <c r="M236" s="46"/>
      <c r="N236" s="46"/>
      <c r="O236" s="46"/>
      <c r="P236" s="46"/>
      <c r="Q236" s="46"/>
      <c r="R236" s="46"/>
      <c r="S236" s="46"/>
      <c r="T236" s="8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c r="AQ236" s="20"/>
      <c r="AR236" s="20"/>
      <c r="AS236" s="20"/>
    </row>
    <row r="237" spans="1:45" ht="17.100000000000001" customHeight="1" x14ac:dyDescent="0.3">
      <c r="A237" s="20"/>
      <c r="B237" s="79"/>
      <c r="C237" s="46"/>
      <c r="D237" s="46"/>
      <c r="E237" s="46"/>
      <c r="F237" s="46"/>
      <c r="G237" s="46"/>
      <c r="H237" s="46"/>
      <c r="I237" s="46"/>
      <c r="J237" s="46"/>
      <c r="K237" s="46"/>
      <c r="L237" s="46"/>
      <c r="M237" s="46"/>
      <c r="N237" s="46"/>
      <c r="O237" s="46"/>
      <c r="P237" s="46"/>
      <c r="Q237" s="46"/>
      <c r="R237" s="46"/>
      <c r="S237" s="46"/>
      <c r="T237" s="8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c r="AQ237" s="20"/>
      <c r="AR237" s="20"/>
      <c r="AS237" s="20"/>
    </row>
    <row r="238" spans="1:45" ht="17.100000000000001" customHeight="1" x14ac:dyDescent="0.3">
      <c r="A238" s="20"/>
      <c r="B238" s="79"/>
      <c r="C238" s="46"/>
      <c r="D238" s="46"/>
      <c r="E238" s="46"/>
      <c r="F238" s="46"/>
      <c r="G238" s="46"/>
      <c r="H238" s="46"/>
      <c r="I238" s="46"/>
      <c r="J238" s="46"/>
      <c r="K238" s="46"/>
      <c r="L238" s="46"/>
      <c r="M238" s="46"/>
      <c r="N238" s="46"/>
      <c r="O238" s="46"/>
      <c r="P238" s="46"/>
      <c r="Q238" s="46"/>
      <c r="R238" s="46"/>
      <c r="S238" s="46"/>
      <c r="T238" s="8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c r="AQ238" s="20"/>
      <c r="AR238" s="20"/>
      <c r="AS238" s="20"/>
    </row>
    <row r="239" spans="1:45" ht="17.100000000000001" customHeight="1" x14ac:dyDescent="0.3">
      <c r="A239" s="20"/>
      <c r="B239" s="79"/>
      <c r="C239" s="46"/>
      <c r="D239" s="46"/>
      <c r="E239" s="46"/>
      <c r="F239" s="46"/>
      <c r="G239" s="46"/>
      <c r="H239" s="46"/>
      <c r="I239" s="46"/>
      <c r="J239" s="46"/>
      <c r="K239" s="46"/>
      <c r="L239" s="46"/>
      <c r="M239" s="46"/>
      <c r="N239" s="46"/>
      <c r="O239" s="46"/>
      <c r="P239" s="46"/>
      <c r="Q239" s="46"/>
      <c r="R239" s="46"/>
      <c r="S239" s="46"/>
      <c r="T239" s="8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c r="AQ239" s="20"/>
      <c r="AR239" s="20"/>
      <c r="AS239" s="20"/>
    </row>
    <row r="240" spans="1:45" ht="17.100000000000001" customHeight="1" x14ac:dyDescent="0.3">
      <c r="A240" s="20"/>
      <c r="B240" s="79"/>
      <c r="C240" s="46"/>
      <c r="D240" s="46"/>
      <c r="E240" s="46"/>
      <c r="F240" s="46"/>
      <c r="G240" s="46"/>
      <c r="H240" s="46"/>
      <c r="I240" s="46"/>
      <c r="J240" s="46"/>
      <c r="K240" s="46"/>
      <c r="L240" s="46"/>
      <c r="M240" s="46"/>
      <c r="N240" s="46"/>
      <c r="O240" s="46"/>
      <c r="P240" s="46"/>
      <c r="Q240" s="46"/>
      <c r="R240" s="46"/>
      <c r="S240" s="46"/>
      <c r="T240" s="8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c r="AQ240" s="20"/>
      <c r="AR240" s="20"/>
      <c r="AS240" s="20"/>
    </row>
    <row r="241" spans="1:45" ht="17.100000000000001" customHeight="1" x14ac:dyDescent="0.3">
      <c r="A241" s="20"/>
      <c r="B241" s="79"/>
      <c r="C241" s="46"/>
      <c r="D241" s="46"/>
      <c r="E241" s="46"/>
      <c r="F241" s="46"/>
      <c r="G241" s="46"/>
      <c r="H241" s="46"/>
      <c r="I241" s="46"/>
      <c r="J241" s="46"/>
      <c r="K241" s="46"/>
      <c r="L241" s="46"/>
      <c r="M241" s="46"/>
      <c r="N241" s="46"/>
      <c r="O241" s="46"/>
      <c r="P241" s="46"/>
      <c r="Q241" s="46"/>
      <c r="R241" s="46"/>
      <c r="S241" s="46"/>
      <c r="T241" s="8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c r="AQ241" s="20"/>
      <c r="AR241" s="20"/>
      <c r="AS241" s="20"/>
    </row>
    <row r="242" spans="1:45" ht="17.100000000000001" customHeight="1" x14ac:dyDescent="0.3">
      <c r="A242" s="20"/>
      <c r="B242" s="79"/>
      <c r="C242" s="46"/>
      <c r="D242" s="46"/>
      <c r="E242" s="46"/>
      <c r="F242" s="46"/>
      <c r="G242" s="46"/>
      <c r="H242" s="46"/>
      <c r="I242" s="46"/>
      <c r="J242" s="46"/>
      <c r="K242" s="46"/>
      <c r="L242" s="46"/>
      <c r="M242" s="46"/>
      <c r="N242" s="46"/>
      <c r="O242" s="46"/>
      <c r="P242" s="46"/>
      <c r="Q242" s="46"/>
      <c r="R242" s="46"/>
      <c r="S242" s="46"/>
      <c r="T242" s="8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c r="AQ242" s="20"/>
      <c r="AR242" s="20"/>
      <c r="AS242" s="20"/>
    </row>
    <row r="243" spans="1:45" ht="17.100000000000001" customHeight="1" x14ac:dyDescent="0.3">
      <c r="A243" s="20"/>
      <c r="B243" s="79"/>
      <c r="C243" s="46"/>
      <c r="D243" s="46"/>
      <c r="E243" s="46"/>
      <c r="F243" s="46"/>
      <c r="G243" s="46"/>
      <c r="H243" s="46"/>
      <c r="I243" s="46"/>
      <c r="J243" s="46"/>
      <c r="K243" s="46"/>
      <c r="L243" s="46"/>
      <c r="M243" s="46"/>
      <c r="N243" s="46"/>
      <c r="O243" s="46"/>
      <c r="P243" s="46"/>
      <c r="Q243" s="46"/>
      <c r="R243" s="46"/>
      <c r="S243" s="46"/>
      <c r="T243" s="8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c r="AQ243" s="20"/>
      <c r="AR243" s="20"/>
      <c r="AS243" s="20"/>
    </row>
    <row r="244" spans="1:45" ht="17.100000000000001" customHeight="1" x14ac:dyDescent="0.3">
      <c r="A244" s="20"/>
      <c r="B244" s="79"/>
      <c r="C244" s="46"/>
      <c r="D244" s="46"/>
      <c r="E244" s="46"/>
      <c r="F244" s="46"/>
      <c r="G244" s="46"/>
      <c r="H244" s="46"/>
      <c r="I244" s="46"/>
      <c r="J244" s="46"/>
      <c r="K244" s="46"/>
      <c r="L244" s="46"/>
      <c r="M244" s="46"/>
      <c r="N244" s="46"/>
      <c r="O244" s="46"/>
      <c r="P244" s="46"/>
      <c r="Q244" s="46"/>
      <c r="R244" s="46"/>
      <c r="S244" s="46"/>
      <c r="T244" s="8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c r="AQ244" s="20"/>
      <c r="AR244" s="20"/>
      <c r="AS244" s="20"/>
    </row>
    <row r="245" spans="1:45" ht="17.100000000000001" customHeight="1" x14ac:dyDescent="0.3">
      <c r="A245" s="20"/>
      <c r="B245" s="79"/>
      <c r="C245" s="46"/>
      <c r="D245" s="46"/>
      <c r="E245" s="46"/>
      <c r="F245" s="46"/>
      <c r="G245" s="46"/>
      <c r="H245" s="46"/>
      <c r="I245" s="46"/>
      <c r="J245" s="46"/>
      <c r="K245" s="46"/>
      <c r="L245" s="46"/>
      <c r="M245" s="46"/>
      <c r="N245" s="46"/>
      <c r="O245" s="46"/>
      <c r="P245" s="46"/>
      <c r="Q245" s="46"/>
      <c r="R245" s="46"/>
      <c r="S245" s="46"/>
      <c r="T245" s="8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c r="AQ245" s="20"/>
      <c r="AR245" s="20"/>
      <c r="AS245" s="20"/>
    </row>
    <row r="246" spans="1:45" ht="17.100000000000001" customHeight="1" x14ac:dyDescent="0.3">
      <c r="A246" s="20"/>
      <c r="B246" s="79"/>
      <c r="C246" s="46"/>
      <c r="D246" s="46"/>
      <c r="E246" s="46"/>
      <c r="F246" s="46"/>
      <c r="G246" s="46"/>
      <c r="H246" s="46"/>
      <c r="I246" s="46"/>
      <c r="J246" s="46"/>
      <c r="K246" s="46"/>
      <c r="L246" s="46"/>
      <c r="M246" s="46"/>
      <c r="N246" s="46"/>
      <c r="O246" s="46"/>
      <c r="P246" s="46"/>
      <c r="Q246" s="46"/>
      <c r="R246" s="46"/>
      <c r="S246" s="46"/>
      <c r="T246" s="8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c r="AQ246" s="20"/>
      <c r="AR246" s="20"/>
      <c r="AS246" s="20"/>
    </row>
    <row r="247" spans="1:45" ht="17.100000000000001" customHeight="1" x14ac:dyDescent="0.3">
      <c r="A247" s="20"/>
      <c r="B247" s="79"/>
      <c r="C247" s="46"/>
      <c r="D247" s="46"/>
      <c r="E247" s="46"/>
      <c r="F247" s="46"/>
      <c r="G247" s="46"/>
      <c r="H247" s="46"/>
      <c r="I247" s="46"/>
      <c r="J247" s="46"/>
      <c r="K247" s="46"/>
      <c r="L247" s="46"/>
      <c r="M247" s="46"/>
      <c r="N247" s="46"/>
      <c r="O247" s="46"/>
      <c r="P247" s="46"/>
      <c r="Q247" s="46"/>
      <c r="R247" s="46"/>
      <c r="S247" s="46"/>
      <c r="T247" s="8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c r="AQ247" s="20"/>
      <c r="AR247" s="20"/>
      <c r="AS247" s="20"/>
    </row>
    <row r="248" spans="1:45" ht="17.100000000000001" customHeight="1" x14ac:dyDescent="0.3">
      <c r="A248" s="20"/>
      <c r="B248" s="79"/>
      <c r="C248" s="46"/>
      <c r="D248" s="46"/>
      <c r="E248" s="46"/>
      <c r="F248" s="46"/>
      <c r="G248" s="46"/>
      <c r="H248" s="46"/>
      <c r="I248" s="46"/>
      <c r="J248" s="46"/>
      <c r="K248" s="46"/>
      <c r="L248" s="46"/>
      <c r="M248" s="46"/>
      <c r="N248" s="46"/>
      <c r="O248" s="46"/>
      <c r="P248" s="46"/>
      <c r="Q248" s="46"/>
      <c r="R248" s="46"/>
      <c r="S248" s="46"/>
      <c r="T248" s="8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c r="AQ248" s="20"/>
      <c r="AR248" s="20"/>
      <c r="AS248" s="20"/>
    </row>
    <row r="249" spans="1:45" ht="17.100000000000001" customHeight="1" x14ac:dyDescent="0.3">
      <c r="A249" s="20"/>
      <c r="B249" s="79"/>
      <c r="C249" s="46"/>
      <c r="D249" s="46"/>
      <c r="E249" s="46"/>
      <c r="F249" s="46"/>
      <c r="G249" s="46"/>
      <c r="H249" s="46"/>
      <c r="I249" s="46"/>
      <c r="J249" s="46"/>
      <c r="K249" s="46"/>
      <c r="L249" s="46"/>
      <c r="M249" s="46"/>
      <c r="N249" s="46"/>
      <c r="O249" s="46"/>
      <c r="P249" s="46"/>
      <c r="Q249" s="46"/>
      <c r="R249" s="46"/>
      <c r="S249" s="46"/>
      <c r="T249" s="8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row r="250" spans="1:45" ht="17.100000000000001" customHeight="1" thickBot="1" x14ac:dyDescent="0.35">
      <c r="A250" s="20"/>
      <c r="B250" s="81"/>
      <c r="C250" s="82"/>
      <c r="D250" s="82"/>
      <c r="E250" s="82"/>
      <c r="F250" s="82"/>
      <c r="G250" s="82"/>
      <c r="H250" s="82"/>
      <c r="I250" s="82"/>
      <c r="J250" s="82"/>
      <c r="K250" s="82"/>
      <c r="L250" s="82"/>
      <c r="M250" s="82"/>
      <c r="N250" s="82"/>
      <c r="O250" s="82"/>
      <c r="P250" s="82"/>
      <c r="Q250" s="82"/>
      <c r="R250" s="82"/>
      <c r="S250" s="82"/>
      <c r="T250" s="83"/>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c r="AQ250" s="20"/>
      <c r="AR250" s="20"/>
      <c r="AS250" s="20"/>
    </row>
    <row r="251" spans="1:45" ht="50.1" customHeight="1" x14ac:dyDescent="0.3">
      <c r="A251" s="20"/>
      <c r="B251" s="312" t="s">
        <v>729</v>
      </c>
      <c r="C251" s="77"/>
      <c r="D251" s="77"/>
      <c r="E251" s="77"/>
      <c r="F251" s="77"/>
      <c r="G251" s="77"/>
      <c r="H251" s="77"/>
      <c r="I251" s="77"/>
      <c r="J251" s="77"/>
      <c r="K251" s="77"/>
      <c r="L251" s="77"/>
      <c r="M251" s="77"/>
      <c r="N251" s="77"/>
      <c r="O251" s="77"/>
      <c r="P251" s="77"/>
      <c r="Q251" s="77"/>
      <c r="R251" s="77"/>
      <c r="S251" s="77"/>
      <c r="T251" s="78"/>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c r="AQ251" s="20"/>
      <c r="AR251" s="20"/>
      <c r="AS251" s="20"/>
    </row>
    <row r="252" spans="1:45" ht="17.100000000000001" customHeight="1" x14ac:dyDescent="0.3">
      <c r="A252" s="20"/>
      <c r="B252" s="79"/>
      <c r="C252" s="46"/>
      <c r="D252" s="46"/>
      <c r="E252" s="46"/>
      <c r="F252" s="46"/>
      <c r="G252" s="46"/>
      <c r="H252" s="46"/>
      <c r="I252" s="46"/>
      <c r="J252" s="46"/>
      <c r="K252" s="46"/>
      <c r="L252" s="46"/>
      <c r="M252" s="46"/>
      <c r="N252" s="46"/>
      <c r="O252" s="46"/>
      <c r="P252" s="46"/>
      <c r="Q252" s="46"/>
      <c r="R252" s="46"/>
      <c r="S252" s="46"/>
      <c r="T252" s="8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c r="AQ252" s="20"/>
      <c r="AR252" s="20"/>
      <c r="AS252" s="20"/>
    </row>
    <row r="253" spans="1:45" ht="17.100000000000001" customHeight="1" x14ac:dyDescent="0.3">
      <c r="A253" s="20"/>
      <c r="B253" s="79"/>
      <c r="C253" s="46"/>
      <c r="D253" s="46"/>
      <c r="E253" s="46"/>
      <c r="F253" s="46"/>
      <c r="G253" s="46"/>
      <c r="H253" s="46"/>
      <c r="I253" s="46"/>
      <c r="J253" s="46"/>
      <c r="K253" s="46"/>
      <c r="L253" s="46"/>
      <c r="M253" s="46"/>
      <c r="N253" s="46"/>
      <c r="O253" s="46"/>
      <c r="P253" s="46"/>
      <c r="Q253" s="46"/>
      <c r="R253" s="46"/>
      <c r="S253" s="46"/>
      <c r="T253" s="8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c r="AQ253" s="20"/>
      <c r="AR253" s="20"/>
      <c r="AS253" s="20"/>
    </row>
    <row r="254" spans="1:45" ht="17.100000000000001" customHeight="1" x14ac:dyDescent="0.3">
      <c r="A254" s="20"/>
      <c r="B254" s="79"/>
      <c r="C254" s="46"/>
      <c r="D254" s="46"/>
      <c r="E254" s="46"/>
      <c r="F254" s="46"/>
      <c r="G254" s="46"/>
      <c r="H254" s="46"/>
      <c r="I254" s="46"/>
      <c r="J254" s="46"/>
      <c r="K254" s="46"/>
      <c r="L254" s="46"/>
      <c r="M254" s="46"/>
      <c r="N254" s="46"/>
      <c r="O254" s="46"/>
      <c r="P254" s="46"/>
      <c r="Q254" s="46"/>
      <c r="R254" s="46"/>
      <c r="S254" s="46"/>
      <c r="T254" s="8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c r="AQ254" s="20"/>
      <c r="AR254" s="20"/>
      <c r="AS254" s="20"/>
    </row>
    <row r="255" spans="1:45" ht="17.100000000000001" customHeight="1" x14ac:dyDescent="0.3">
      <c r="A255" s="20"/>
      <c r="B255" s="79"/>
      <c r="C255" s="46"/>
      <c r="D255" s="46"/>
      <c r="E255" s="46"/>
      <c r="F255" s="46"/>
      <c r="G255" s="46"/>
      <c r="H255" s="46"/>
      <c r="I255" s="46"/>
      <c r="J255" s="46"/>
      <c r="K255" s="46"/>
      <c r="L255" s="46"/>
      <c r="M255" s="46"/>
      <c r="N255" s="46"/>
      <c r="O255" s="46"/>
      <c r="P255" s="46"/>
      <c r="Q255" s="46"/>
      <c r="R255" s="46"/>
      <c r="S255" s="46"/>
      <c r="T255" s="8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c r="AQ255" s="20"/>
      <c r="AR255" s="20"/>
      <c r="AS255" s="20"/>
    </row>
    <row r="256" spans="1:45" ht="17.100000000000001" customHeight="1" x14ac:dyDescent="0.3">
      <c r="A256" s="20"/>
      <c r="B256" s="79"/>
      <c r="C256" s="46"/>
      <c r="D256" s="46"/>
      <c r="E256" s="46"/>
      <c r="F256" s="46"/>
      <c r="G256" s="46"/>
      <c r="H256" s="46"/>
      <c r="I256" s="46"/>
      <c r="J256" s="46"/>
      <c r="K256" s="46"/>
      <c r="L256" s="46"/>
      <c r="M256" s="46"/>
      <c r="N256" s="46"/>
      <c r="O256" s="46"/>
      <c r="P256" s="46"/>
      <c r="Q256" s="46"/>
      <c r="R256" s="46"/>
      <c r="S256" s="46"/>
      <c r="T256" s="8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c r="AQ256" s="20"/>
      <c r="AR256" s="20"/>
      <c r="AS256" s="20"/>
    </row>
    <row r="257" spans="1:45" ht="17.100000000000001" customHeight="1" x14ac:dyDescent="0.3">
      <c r="A257" s="20"/>
      <c r="B257" s="79"/>
      <c r="C257" s="46"/>
      <c r="D257" s="46"/>
      <c r="E257" s="46"/>
      <c r="F257" s="46"/>
      <c r="G257" s="46"/>
      <c r="H257" s="46"/>
      <c r="I257" s="46"/>
      <c r="J257" s="46"/>
      <c r="K257" s="46"/>
      <c r="L257" s="46"/>
      <c r="M257" s="46"/>
      <c r="N257" s="46"/>
      <c r="O257" s="46"/>
      <c r="P257" s="46"/>
      <c r="Q257" s="46"/>
      <c r="R257" s="46"/>
      <c r="S257" s="46"/>
      <c r="T257" s="8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c r="AQ257" s="20"/>
      <c r="AR257" s="20"/>
      <c r="AS257" s="20"/>
    </row>
    <row r="258" spans="1:45" ht="17.100000000000001" customHeight="1" x14ac:dyDescent="0.3">
      <c r="A258" s="20"/>
      <c r="B258" s="79"/>
      <c r="C258" s="46"/>
      <c r="D258" s="46"/>
      <c r="E258" s="46"/>
      <c r="F258" s="46"/>
      <c r="G258" s="46"/>
      <c r="H258" s="46"/>
      <c r="I258" s="46"/>
      <c r="J258" s="46"/>
      <c r="K258" s="46"/>
      <c r="L258" s="46"/>
      <c r="M258" s="46"/>
      <c r="N258" s="46"/>
      <c r="O258" s="46"/>
      <c r="P258" s="46"/>
      <c r="Q258" s="46"/>
      <c r="R258" s="46"/>
      <c r="S258" s="46"/>
      <c r="T258" s="8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c r="AQ258" s="20"/>
      <c r="AR258" s="20"/>
      <c r="AS258" s="20"/>
    </row>
    <row r="259" spans="1:45" ht="17.100000000000001" customHeight="1" x14ac:dyDescent="0.3">
      <c r="A259" s="20"/>
      <c r="B259" s="79"/>
      <c r="C259" s="46"/>
      <c r="D259" s="46"/>
      <c r="E259" s="46"/>
      <c r="F259" s="46"/>
      <c r="G259" s="46"/>
      <c r="H259" s="46"/>
      <c r="I259" s="46"/>
      <c r="J259" s="46"/>
      <c r="K259" s="46"/>
      <c r="L259" s="46"/>
      <c r="M259" s="46"/>
      <c r="N259" s="46"/>
      <c r="O259" s="46"/>
      <c r="P259" s="46"/>
      <c r="Q259" s="46"/>
      <c r="R259" s="46"/>
      <c r="S259" s="46"/>
      <c r="T259" s="8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c r="AQ259" s="20"/>
      <c r="AR259" s="20"/>
      <c r="AS259" s="20"/>
    </row>
    <row r="260" spans="1:45" ht="17.100000000000001" customHeight="1" x14ac:dyDescent="0.3">
      <c r="A260" s="20"/>
      <c r="B260" s="79"/>
      <c r="C260" s="46"/>
      <c r="D260" s="46"/>
      <c r="E260" s="46"/>
      <c r="F260" s="46"/>
      <c r="G260" s="46"/>
      <c r="H260" s="46"/>
      <c r="I260" s="46"/>
      <c r="J260" s="46"/>
      <c r="K260" s="46"/>
      <c r="L260" s="46"/>
      <c r="M260" s="46"/>
      <c r="N260" s="46"/>
      <c r="O260" s="46"/>
      <c r="P260" s="46"/>
      <c r="Q260" s="46"/>
      <c r="R260" s="46"/>
      <c r="S260" s="46"/>
      <c r="T260" s="8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c r="AQ260" s="20"/>
      <c r="AR260" s="20"/>
      <c r="AS260" s="20"/>
    </row>
    <row r="261" spans="1:45" ht="17.100000000000001" customHeight="1" x14ac:dyDescent="0.3">
      <c r="A261" s="20"/>
      <c r="B261" s="79"/>
      <c r="C261" s="46"/>
      <c r="D261" s="46"/>
      <c r="E261" s="46"/>
      <c r="F261" s="46"/>
      <c r="G261" s="46"/>
      <c r="H261" s="46"/>
      <c r="I261" s="46"/>
      <c r="J261" s="46"/>
      <c r="K261" s="46"/>
      <c r="L261" s="46"/>
      <c r="M261" s="46"/>
      <c r="N261" s="46"/>
      <c r="O261" s="46"/>
      <c r="P261" s="46"/>
      <c r="Q261" s="46"/>
      <c r="R261" s="46"/>
      <c r="S261" s="46"/>
      <c r="T261" s="8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c r="AQ261" s="20"/>
      <c r="AR261" s="20"/>
      <c r="AS261" s="20"/>
    </row>
    <row r="262" spans="1:45" ht="17.100000000000001" customHeight="1" x14ac:dyDescent="0.3">
      <c r="A262" s="20"/>
      <c r="B262" s="79"/>
      <c r="C262" s="46"/>
      <c r="D262" s="46"/>
      <c r="E262" s="46"/>
      <c r="F262" s="46"/>
      <c r="G262" s="46"/>
      <c r="H262" s="46"/>
      <c r="I262" s="46"/>
      <c r="J262" s="46"/>
      <c r="K262" s="46"/>
      <c r="L262" s="46"/>
      <c r="M262" s="46"/>
      <c r="N262" s="46"/>
      <c r="O262" s="46"/>
      <c r="P262" s="46"/>
      <c r="Q262" s="46"/>
      <c r="R262" s="46"/>
      <c r="S262" s="46"/>
      <c r="T262" s="8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c r="AQ262" s="20"/>
      <c r="AR262" s="20"/>
      <c r="AS262" s="20"/>
    </row>
    <row r="263" spans="1:45" ht="17.100000000000001" customHeight="1" x14ac:dyDescent="0.3">
      <c r="A263" s="20"/>
      <c r="B263" s="79"/>
      <c r="C263" s="46"/>
      <c r="D263" s="46"/>
      <c r="E263" s="46"/>
      <c r="F263" s="46"/>
      <c r="G263" s="46"/>
      <c r="H263" s="46"/>
      <c r="I263" s="46"/>
      <c r="J263" s="46"/>
      <c r="K263" s="46"/>
      <c r="L263" s="46"/>
      <c r="M263" s="46"/>
      <c r="N263" s="46"/>
      <c r="O263" s="46"/>
      <c r="P263" s="46"/>
      <c r="Q263" s="46"/>
      <c r="R263" s="46"/>
      <c r="S263" s="46"/>
      <c r="T263" s="8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c r="AQ263" s="20"/>
      <c r="AR263" s="20"/>
      <c r="AS263" s="20"/>
    </row>
    <row r="264" spans="1:45" ht="17.100000000000001" customHeight="1" x14ac:dyDescent="0.3">
      <c r="A264" s="20"/>
      <c r="B264" s="79"/>
      <c r="C264" s="46"/>
      <c r="D264" s="46"/>
      <c r="E264" s="46"/>
      <c r="F264" s="46"/>
      <c r="G264" s="46"/>
      <c r="H264" s="46"/>
      <c r="I264" s="46"/>
      <c r="J264" s="46"/>
      <c r="K264" s="46"/>
      <c r="L264" s="46"/>
      <c r="M264" s="46"/>
      <c r="N264" s="46"/>
      <c r="O264" s="46"/>
      <c r="P264" s="46"/>
      <c r="Q264" s="46"/>
      <c r="R264" s="46"/>
      <c r="S264" s="46"/>
      <c r="T264" s="8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c r="AQ264" s="20"/>
      <c r="AR264" s="20"/>
      <c r="AS264" s="20"/>
    </row>
    <row r="265" spans="1:45" ht="17.100000000000001" customHeight="1" x14ac:dyDescent="0.3">
      <c r="A265" s="20"/>
      <c r="B265" s="79"/>
      <c r="C265" s="46"/>
      <c r="D265" s="46"/>
      <c r="E265" s="46"/>
      <c r="F265" s="46"/>
      <c r="G265" s="46"/>
      <c r="H265" s="46"/>
      <c r="I265" s="46"/>
      <c r="J265" s="46"/>
      <c r="K265" s="46"/>
      <c r="L265" s="46"/>
      <c r="M265" s="46"/>
      <c r="N265" s="46"/>
      <c r="O265" s="46"/>
      <c r="P265" s="46"/>
      <c r="Q265" s="46"/>
      <c r="R265" s="46"/>
      <c r="S265" s="46"/>
      <c r="T265" s="8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c r="AQ265" s="20"/>
      <c r="AR265" s="20"/>
      <c r="AS265" s="20"/>
    </row>
    <row r="266" spans="1:45" ht="17.100000000000001" customHeight="1" x14ac:dyDescent="0.3">
      <c r="A266" s="20"/>
      <c r="B266" s="79"/>
      <c r="C266" s="46"/>
      <c r="D266" s="46"/>
      <c r="E266" s="46"/>
      <c r="F266" s="46"/>
      <c r="G266" s="46"/>
      <c r="H266" s="46"/>
      <c r="I266" s="46"/>
      <c r="J266" s="46"/>
      <c r="K266" s="46"/>
      <c r="L266" s="46"/>
      <c r="M266" s="46"/>
      <c r="N266" s="46"/>
      <c r="O266" s="46"/>
      <c r="P266" s="46"/>
      <c r="Q266" s="46"/>
      <c r="R266" s="46"/>
      <c r="S266" s="46"/>
      <c r="T266" s="8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c r="AQ266" s="20"/>
      <c r="AR266" s="20"/>
      <c r="AS266" s="20"/>
    </row>
    <row r="267" spans="1:45" ht="17.100000000000001" customHeight="1" x14ac:dyDescent="0.3">
      <c r="A267" s="20"/>
      <c r="B267" s="79"/>
      <c r="C267" s="46"/>
      <c r="D267" s="46"/>
      <c r="E267" s="46"/>
      <c r="F267" s="46"/>
      <c r="G267" s="46"/>
      <c r="H267" s="46"/>
      <c r="I267" s="46"/>
      <c r="J267" s="46"/>
      <c r="K267" s="46"/>
      <c r="L267" s="46"/>
      <c r="M267" s="46"/>
      <c r="N267" s="46"/>
      <c r="O267" s="46"/>
      <c r="P267" s="46"/>
      <c r="Q267" s="46"/>
      <c r="R267" s="46"/>
      <c r="S267" s="46"/>
      <c r="T267" s="8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c r="AQ267" s="20"/>
      <c r="AR267" s="20"/>
      <c r="AS267" s="20"/>
    </row>
    <row r="268" spans="1:45" ht="17.100000000000001" customHeight="1" x14ac:dyDescent="0.3">
      <c r="A268" s="20"/>
      <c r="B268" s="79"/>
      <c r="C268" s="46"/>
      <c r="D268" s="46"/>
      <c r="E268" s="46"/>
      <c r="F268" s="46"/>
      <c r="G268" s="46"/>
      <c r="H268" s="46"/>
      <c r="I268" s="46"/>
      <c r="J268" s="46"/>
      <c r="K268" s="46"/>
      <c r="L268" s="46"/>
      <c r="M268" s="46"/>
      <c r="N268" s="46"/>
      <c r="O268" s="46"/>
      <c r="P268" s="46"/>
      <c r="Q268" s="46"/>
      <c r="R268" s="46"/>
      <c r="S268" s="46"/>
      <c r="T268" s="8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c r="AQ268" s="20"/>
      <c r="AR268" s="20"/>
      <c r="AS268" s="20"/>
    </row>
    <row r="269" spans="1:45" ht="17.100000000000001" customHeight="1" x14ac:dyDescent="0.3">
      <c r="A269" s="20"/>
      <c r="B269" s="79"/>
      <c r="C269" s="46"/>
      <c r="D269" s="46"/>
      <c r="E269" s="46"/>
      <c r="F269" s="46"/>
      <c r="G269" s="46"/>
      <c r="H269" s="46"/>
      <c r="I269" s="46"/>
      <c r="J269" s="46"/>
      <c r="K269" s="46"/>
      <c r="L269" s="46"/>
      <c r="M269" s="46"/>
      <c r="N269" s="46"/>
      <c r="O269" s="46"/>
      <c r="P269" s="46"/>
      <c r="Q269" s="46"/>
      <c r="R269" s="46"/>
      <c r="S269" s="46"/>
      <c r="T269" s="8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c r="AQ269" s="20"/>
      <c r="AR269" s="20"/>
      <c r="AS269" s="20"/>
    </row>
    <row r="270" spans="1:45" ht="17.100000000000001" customHeight="1" x14ac:dyDescent="0.3">
      <c r="A270" s="20"/>
      <c r="B270" s="79"/>
      <c r="C270" s="46"/>
      <c r="D270" s="46"/>
      <c r="E270" s="46"/>
      <c r="F270" s="46"/>
      <c r="G270" s="46"/>
      <c r="H270" s="46"/>
      <c r="I270" s="46"/>
      <c r="J270" s="46"/>
      <c r="K270" s="46"/>
      <c r="L270" s="46"/>
      <c r="M270" s="46"/>
      <c r="N270" s="46"/>
      <c r="O270" s="46"/>
      <c r="P270" s="46"/>
      <c r="Q270" s="46"/>
      <c r="R270" s="46"/>
      <c r="S270" s="46"/>
      <c r="T270" s="8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c r="AQ270" s="20"/>
      <c r="AR270" s="20"/>
      <c r="AS270" s="20"/>
    </row>
    <row r="271" spans="1:45" ht="17.100000000000001" customHeight="1" x14ac:dyDescent="0.3">
      <c r="A271" s="20"/>
      <c r="B271" s="79"/>
      <c r="C271" s="46"/>
      <c r="D271" s="46"/>
      <c r="E271" s="46"/>
      <c r="F271" s="46"/>
      <c r="G271" s="46"/>
      <c r="H271" s="46"/>
      <c r="I271" s="46"/>
      <c r="J271" s="46"/>
      <c r="K271" s="46"/>
      <c r="L271" s="46"/>
      <c r="M271" s="46"/>
      <c r="N271" s="46"/>
      <c r="O271" s="46"/>
      <c r="P271" s="46"/>
      <c r="Q271" s="46"/>
      <c r="R271" s="46"/>
      <c r="S271" s="46"/>
      <c r="T271" s="8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c r="AQ271" s="20"/>
      <c r="AR271" s="20"/>
      <c r="AS271" s="20"/>
    </row>
    <row r="272" spans="1:45" ht="17.100000000000001" customHeight="1" x14ac:dyDescent="0.3">
      <c r="A272" s="20"/>
      <c r="B272" s="79"/>
      <c r="C272" s="46"/>
      <c r="D272" s="46"/>
      <c r="E272" s="46"/>
      <c r="F272" s="46"/>
      <c r="G272" s="46"/>
      <c r="H272" s="46"/>
      <c r="I272" s="46"/>
      <c r="J272" s="46"/>
      <c r="K272" s="46"/>
      <c r="L272" s="46"/>
      <c r="M272" s="46"/>
      <c r="N272" s="46"/>
      <c r="O272" s="46"/>
      <c r="P272" s="46"/>
      <c r="Q272" s="46"/>
      <c r="R272" s="46"/>
      <c r="S272" s="46"/>
      <c r="T272" s="8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c r="AQ272" s="20"/>
      <c r="AR272" s="20"/>
      <c r="AS272" s="20"/>
    </row>
    <row r="273" spans="1:45" ht="17.100000000000001" customHeight="1" x14ac:dyDescent="0.3">
      <c r="A273" s="20"/>
      <c r="B273" s="79"/>
      <c r="C273" s="46"/>
      <c r="D273" s="46"/>
      <c r="E273" s="46"/>
      <c r="F273" s="46"/>
      <c r="G273" s="46"/>
      <c r="H273" s="46"/>
      <c r="I273" s="46"/>
      <c r="J273" s="46"/>
      <c r="K273" s="46"/>
      <c r="L273" s="46"/>
      <c r="M273" s="46"/>
      <c r="N273" s="46"/>
      <c r="O273" s="46"/>
      <c r="P273" s="46"/>
      <c r="Q273" s="46"/>
      <c r="R273" s="46"/>
      <c r="S273" s="46"/>
      <c r="T273" s="8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c r="AQ273" s="20"/>
      <c r="AR273" s="20"/>
      <c r="AS273" s="20"/>
    </row>
    <row r="274" spans="1:45" ht="17.100000000000001" customHeight="1" x14ac:dyDescent="0.3">
      <c r="A274" s="20"/>
      <c r="B274" s="79"/>
      <c r="C274" s="46"/>
      <c r="D274" s="46"/>
      <c r="E274" s="46"/>
      <c r="F274" s="46"/>
      <c r="G274" s="46"/>
      <c r="H274" s="46"/>
      <c r="I274" s="46"/>
      <c r="J274" s="46"/>
      <c r="K274" s="46"/>
      <c r="L274" s="46"/>
      <c r="M274" s="46"/>
      <c r="N274" s="46"/>
      <c r="O274" s="46"/>
      <c r="P274" s="46"/>
      <c r="Q274" s="46"/>
      <c r="R274" s="46"/>
      <c r="S274" s="46"/>
      <c r="T274" s="8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c r="AQ274" s="20"/>
      <c r="AR274" s="20"/>
      <c r="AS274" s="20"/>
    </row>
    <row r="275" spans="1:45" ht="17.100000000000001" customHeight="1" x14ac:dyDescent="0.3">
      <c r="A275" s="20"/>
      <c r="B275" s="79"/>
      <c r="C275" s="46"/>
      <c r="D275" s="46"/>
      <c r="E275" s="46"/>
      <c r="F275" s="46"/>
      <c r="G275" s="46"/>
      <c r="H275" s="46"/>
      <c r="I275" s="46"/>
      <c r="J275" s="46"/>
      <c r="K275" s="46"/>
      <c r="L275" s="46"/>
      <c r="M275" s="46"/>
      <c r="N275" s="46"/>
      <c r="O275" s="46"/>
      <c r="P275" s="46"/>
      <c r="Q275" s="46"/>
      <c r="R275" s="46"/>
      <c r="S275" s="46"/>
      <c r="T275" s="8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c r="AQ275" s="20"/>
      <c r="AR275" s="20"/>
      <c r="AS275" s="20"/>
    </row>
    <row r="276" spans="1:45" ht="17.100000000000001" customHeight="1" x14ac:dyDescent="0.3">
      <c r="A276" s="20"/>
      <c r="B276" s="79"/>
      <c r="C276" s="46"/>
      <c r="D276" s="46"/>
      <c r="E276" s="46"/>
      <c r="F276" s="46"/>
      <c r="G276" s="46"/>
      <c r="H276" s="46"/>
      <c r="I276" s="46"/>
      <c r="J276" s="46"/>
      <c r="K276" s="46"/>
      <c r="L276" s="46"/>
      <c r="M276" s="46"/>
      <c r="N276" s="46"/>
      <c r="O276" s="46"/>
      <c r="P276" s="46"/>
      <c r="Q276" s="46"/>
      <c r="R276" s="46"/>
      <c r="S276" s="46"/>
      <c r="T276" s="8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c r="AQ276" s="20"/>
      <c r="AR276" s="20"/>
      <c r="AS276" s="20"/>
    </row>
    <row r="277" spans="1:45" ht="17.100000000000001" customHeight="1" x14ac:dyDescent="0.3">
      <c r="A277" s="20"/>
      <c r="B277" s="79"/>
      <c r="C277" s="46"/>
      <c r="D277" s="46"/>
      <c r="E277" s="46"/>
      <c r="F277" s="46"/>
      <c r="G277" s="46"/>
      <c r="H277" s="46"/>
      <c r="I277" s="46"/>
      <c r="J277" s="46"/>
      <c r="K277" s="46"/>
      <c r="L277" s="46"/>
      <c r="M277" s="46"/>
      <c r="N277" s="46"/>
      <c r="O277" s="46"/>
      <c r="P277" s="46"/>
      <c r="Q277" s="46"/>
      <c r="R277" s="46"/>
      <c r="S277" s="46"/>
      <c r="T277" s="8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c r="AQ277" s="20"/>
      <c r="AR277" s="20"/>
      <c r="AS277" s="20"/>
    </row>
    <row r="278" spans="1:45" ht="17.100000000000001" customHeight="1" x14ac:dyDescent="0.3">
      <c r="A278" s="20"/>
      <c r="B278" s="79"/>
      <c r="C278" s="46"/>
      <c r="D278" s="46"/>
      <c r="E278" s="46"/>
      <c r="F278" s="46"/>
      <c r="G278" s="46"/>
      <c r="H278" s="46"/>
      <c r="I278" s="46"/>
      <c r="J278" s="46"/>
      <c r="K278" s="46"/>
      <c r="L278" s="46"/>
      <c r="M278" s="46"/>
      <c r="N278" s="46"/>
      <c r="O278" s="46"/>
      <c r="P278" s="46"/>
      <c r="Q278" s="46"/>
      <c r="R278" s="46"/>
      <c r="S278" s="46"/>
      <c r="T278" s="8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c r="AQ278" s="20"/>
      <c r="AR278" s="20"/>
      <c r="AS278" s="20"/>
    </row>
    <row r="279" spans="1:45" ht="17.100000000000001" customHeight="1" x14ac:dyDescent="0.3">
      <c r="A279" s="20"/>
      <c r="B279" s="79"/>
      <c r="C279" s="46"/>
      <c r="D279" s="46"/>
      <c r="E279" s="46"/>
      <c r="F279" s="46"/>
      <c r="G279" s="46"/>
      <c r="H279" s="46"/>
      <c r="I279" s="46"/>
      <c r="J279" s="46"/>
      <c r="K279" s="46"/>
      <c r="L279" s="46"/>
      <c r="M279" s="46"/>
      <c r="N279" s="46"/>
      <c r="O279" s="46"/>
      <c r="P279" s="46"/>
      <c r="Q279" s="46"/>
      <c r="R279" s="46"/>
      <c r="S279" s="46"/>
      <c r="T279" s="8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c r="AQ279" s="20"/>
      <c r="AR279" s="20"/>
      <c r="AS279" s="20"/>
    </row>
    <row r="280" spans="1:45" ht="17.100000000000001" customHeight="1" x14ac:dyDescent="0.3">
      <c r="A280" s="20"/>
      <c r="B280" s="79"/>
      <c r="C280" s="46"/>
      <c r="D280" s="46"/>
      <c r="E280" s="46"/>
      <c r="F280" s="46"/>
      <c r="G280" s="46"/>
      <c r="H280" s="46"/>
      <c r="I280" s="46"/>
      <c r="J280" s="46"/>
      <c r="K280" s="46"/>
      <c r="L280" s="46"/>
      <c r="M280" s="46"/>
      <c r="N280" s="46"/>
      <c r="O280" s="46"/>
      <c r="P280" s="46"/>
      <c r="Q280" s="46"/>
      <c r="R280" s="46"/>
      <c r="S280" s="46"/>
      <c r="T280" s="8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c r="AQ280" s="20"/>
      <c r="AR280" s="20"/>
      <c r="AS280" s="20"/>
    </row>
    <row r="281" spans="1:45" ht="17.100000000000001" customHeight="1" x14ac:dyDescent="0.3">
      <c r="A281" s="20"/>
      <c r="B281" s="79"/>
      <c r="C281" s="46"/>
      <c r="D281" s="46"/>
      <c r="E281" s="46"/>
      <c r="F281" s="46"/>
      <c r="G281" s="46"/>
      <c r="H281" s="46"/>
      <c r="I281" s="46"/>
      <c r="J281" s="46"/>
      <c r="K281" s="46"/>
      <c r="L281" s="46"/>
      <c r="M281" s="46"/>
      <c r="N281" s="46"/>
      <c r="O281" s="46"/>
      <c r="P281" s="46"/>
      <c r="Q281" s="46"/>
      <c r="R281" s="46"/>
      <c r="S281" s="46"/>
      <c r="T281" s="8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c r="AQ281" s="20"/>
      <c r="AR281" s="20"/>
      <c r="AS281" s="20"/>
    </row>
    <row r="282" spans="1:45" ht="17.100000000000001" customHeight="1" x14ac:dyDescent="0.3">
      <c r="A282" s="20"/>
      <c r="B282" s="79"/>
      <c r="C282" s="46"/>
      <c r="D282" s="46"/>
      <c r="E282" s="46"/>
      <c r="F282" s="46"/>
      <c r="G282" s="46"/>
      <c r="H282" s="46"/>
      <c r="I282" s="46"/>
      <c r="J282" s="46"/>
      <c r="K282" s="46"/>
      <c r="L282" s="46"/>
      <c r="M282" s="46"/>
      <c r="N282" s="46"/>
      <c r="O282" s="46"/>
      <c r="P282" s="46"/>
      <c r="Q282" s="46"/>
      <c r="R282" s="46"/>
      <c r="S282" s="46"/>
      <c r="T282" s="8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c r="AQ282" s="20"/>
      <c r="AR282" s="20"/>
      <c r="AS282" s="20"/>
    </row>
    <row r="283" spans="1:45" ht="17.100000000000001" customHeight="1" x14ac:dyDescent="0.3">
      <c r="A283" s="20"/>
      <c r="B283" s="79"/>
      <c r="C283" s="46"/>
      <c r="D283" s="46"/>
      <c r="E283" s="46"/>
      <c r="F283" s="46"/>
      <c r="G283" s="46"/>
      <c r="H283" s="46"/>
      <c r="I283" s="46"/>
      <c r="J283" s="46"/>
      <c r="K283" s="46"/>
      <c r="L283" s="46"/>
      <c r="M283" s="46"/>
      <c r="N283" s="46"/>
      <c r="O283" s="46"/>
      <c r="P283" s="46"/>
      <c r="Q283" s="46"/>
      <c r="R283" s="46"/>
      <c r="S283" s="46"/>
      <c r="T283" s="8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c r="AQ283" s="20"/>
      <c r="AR283" s="20"/>
      <c r="AS283" s="20"/>
    </row>
    <row r="284" spans="1:45" ht="17.100000000000001" customHeight="1" x14ac:dyDescent="0.3">
      <c r="A284" s="20"/>
      <c r="B284" s="79"/>
      <c r="C284" s="46"/>
      <c r="D284" s="46"/>
      <c r="E284" s="46"/>
      <c r="F284" s="46"/>
      <c r="G284" s="46"/>
      <c r="H284" s="46"/>
      <c r="I284" s="46"/>
      <c r="J284" s="46"/>
      <c r="K284" s="46"/>
      <c r="L284" s="46"/>
      <c r="M284" s="46"/>
      <c r="N284" s="46"/>
      <c r="O284" s="46"/>
      <c r="P284" s="46"/>
      <c r="Q284" s="46"/>
      <c r="R284" s="46"/>
      <c r="S284" s="46"/>
      <c r="T284" s="8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c r="AQ284" s="20"/>
      <c r="AR284" s="20"/>
      <c r="AS284" s="20"/>
    </row>
    <row r="285" spans="1:45" ht="17.100000000000001" customHeight="1" x14ac:dyDescent="0.3">
      <c r="A285" s="20"/>
      <c r="B285" s="79"/>
      <c r="C285" s="46"/>
      <c r="D285" s="46"/>
      <c r="E285" s="46"/>
      <c r="F285" s="46"/>
      <c r="G285" s="46"/>
      <c r="H285" s="46"/>
      <c r="I285" s="46"/>
      <c r="J285" s="46"/>
      <c r="K285" s="46"/>
      <c r="L285" s="46"/>
      <c r="M285" s="46"/>
      <c r="N285" s="46"/>
      <c r="O285" s="46"/>
      <c r="P285" s="46"/>
      <c r="Q285" s="46"/>
      <c r="R285" s="46"/>
      <c r="S285" s="46"/>
      <c r="T285" s="8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c r="AQ285" s="20"/>
      <c r="AR285" s="20"/>
      <c r="AS285" s="20"/>
    </row>
    <row r="286" spans="1:45" ht="17.100000000000001" customHeight="1" x14ac:dyDescent="0.3">
      <c r="A286" s="20"/>
      <c r="B286" s="79"/>
      <c r="C286" s="46"/>
      <c r="D286" s="46"/>
      <c r="E286" s="46"/>
      <c r="F286" s="46"/>
      <c r="G286" s="46"/>
      <c r="H286" s="46"/>
      <c r="I286" s="46"/>
      <c r="J286" s="46"/>
      <c r="K286" s="46"/>
      <c r="L286" s="46"/>
      <c r="M286" s="46"/>
      <c r="N286" s="46"/>
      <c r="O286" s="46"/>
      <c r="P286" s="46"/>
      <c r="Q286" s="46"/>
      <c r="R286" s="46"/>
      <c r="S286" s="46"/>
      <c r="T286" s="8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c r="AQ286" s="20"/>
      <c r="AR286" s="20"/>
      <c r="AS286" s="20"/>
    </row>
    <row r="287" spans="1:45" ht="17.100000000000001" customHeight="1" x14ac:dyDescent="0.3">
      <c r="A287" s="20"/>
      <c r="B287" s="79"/>
      <c r="C287" s="46"/>
      <c r="D287" s="46"/>
      <c r="E287" s="46"/>
      <c r="F287" s="46"/>
      <c r="G287" s="46"/>
      <c r="H287" s="46"/>
      <c r="I287" s="46"/>
      <c r="J287" s="46"/>
      <c r="K287" s="46"/>
      <c r="L287" s="46"/>
      <c r="M287" s="46"/>
      <c r="N287" s="46"/>
      <c r="O287" s="46"/>
      <c r="P287" s="46"/>
      <c r="Q287" s="46"/>
      <c r="R287" s="46"/>
      <c r="S287" s="46"/>
      <c r="T287" s="8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c r="AQ287" s="20"/>
      <c r="AR287" s="20"/>
      <c r="AS287" s="20"/>
    </row>
    <row r="288" spans="1:45" ht="17.100000000000001" customHeight="1" x14ac:dyDescent="0.3">
      <c r="A288" s="20"/>
      <c r="B288" s="79"/>
      <c r="C288" s="46"/>
      <c r="D288" s="46"/>
      <c r="E288" s="46"/>
      <c r="F288" s="46"/>
      <c r="G288" s="46"/>
      <c r="H288" s="46"/>
      <c r="I288" s="46"/>
      <c r="J288" s="46"/>
      <c r="K288" s="46"/>
      <c r="L288" s="46"/>
      <c r="M288" s="46"/>
      <c r="N288" s="46"/>
      <c r="O288" s="46"/>
      <c r="P288" s="46"/>
      <c r="Q288" s="46"/>
      <c r="R288" s="46"/>
      <c r="S288" s="46"/>
      <c r="T288" s="8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c r="AQ288" s="20"/>
      <c r="AR288" s="20"/>
      <c r="AS288" s="20"/>
    </row>
    <row r="289" spans="1:45" ht="17.100000000000001" customHeight="1" x14ac:dyDescent="0.3">
      <c r="A289" s="20"/>
      <c r="B289" s="79"/>
      <c r="C289" s="46"/>
      <c r="D289" s="46"/>
      <c r="E289" s="46"/>
      <c r="F289" s="46"/>
      <c r="G289" s="46"/>
      <c r="H289" s="46"/>
      <c r="I289" s="46"/>
      <c r="J289" s="46"/>
      <c r="K289" s="46"/>
      <c r="L289" s="46"/>
      <c r="M289" s="46"/>
      <c r="N289" s="46"/>
      <c r="O289" s="46"/>
      <c r="P289" s="46"/>
      <c r="Q289" s="46"/>
      <c r="R289" s="46"/>
      <c r="S289" s="46"/>
      <c r="T289" s="8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c r="AQ289" s="20"/>
      <c r="AR289" s="20"/>
      <c r="AS289" s="20"/>
    </row>
    <row r="290" spans="1:45" ht="17.100000000000001" customHeight="1" x14ac:dyDescent="0.3">
      <c r="A290" s="20"/>
      <c r="B290" s="79"/>
      <c r="C290" s="46"/>
      <c r="D290" s="46"/>
      <c r="E290" s="46"/>
      <c r="F290" s="46"/>
      <c r="G290" s="46"/>
      <c r="H290" s="46"/>
      <c r="I290" s="46"/>
      <c r="J290" s="46"/>
      <c r="K290" s="46"/>
      <c r="L290" s="46"/>
      <c r="M290" s="46"/>
      <c r="N290" s="46"/>
      <c r="O290" s="46"/>
      <c r="P290" s="46"/>
      <c r="Q290" s="46"/>
      <c r="R290" s="46"/>
      <c r="S290" s="46"/>
      <c r="T290" s="8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c r="AQ290" s="20"/>
      <c r="AR290" s="20"/>
      <c r="AS290" s="20"/>
    </row>
    <row r="291" spans="1:45" ht="17.100000000000001" customHeight="1" x14ac:dyDescent="0.3">
      <c r="A291" s="20"/>
      <c r="B291" s="79"/>
      <c r="C291" s="46"/>
      <c r="D291" s="46"/>
      <c r="E291" s="46"/>
      <c r="F291" s="46"/>
      <c r="G291" s="46"/>
      <c r="H291" s="46"/>
      <c r="I291" s="46"/>
      <c r="J291" s="46"/>
      <c r="K291" s="46"/>
      <c r="L291" s="46"/>
      <c r="M291" s="46"/>
      <c r="N291" s="46"/>
      <c r="O291" s="46"/>
      <c r="P291" s="46"/>
      <c r="Q291" s="46"/>
      <c r="R291" s="46"/>
      <c r="S291" s="46"/>
      <c r="T291" s="8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c r="AQ291" s="20"/>
      <c r="AR291" s="20"/>
      <c r="AS291" s="20"/>
    </row>
    <row r="292" spans="1:45" ht="17.100000000000001" customHeight="1" x14ac:dyDescent="0.3">
      <c r="A292" s="20"/>
      <c r="B292" s="79"/>
      <c r="C292" s="46"/>
      <c r="D292" s="46"/>
      <c r="E292" s="46"/>
      <c r="F292" s="46"/>
      <c r="G292" s="46"/>
      <c r="H292" s="46"/>
      <c r="I292" s="46"/>
      <c r="J292" s="46"/>
      <c r="K292" s="46"/>
      <c r="L292" s="46"/>
      <c r="M292" s="46"/>
      <c r="N292" s="46"/>
      <c r="O292" s="46"/>
      <c r="P292" s="46"/>
      <c r="Q292" s="46"/>
      <c r="R292" s="46"/>
      <c r="S292" s="46"/>
      <c r="T292" s="8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c r="AQ292" s="20"/>
      <c r="AR292" s="20"/>
      <c r="AS292" s="20"/>
    </row>
    <row r="293" spans="1:45" ht="17.100000000000001" customHeight="1" x14ac:dyDescent="0.3">
      <c r="A293" s="20"/>
      <c r="B293" s="79"/>
      <c r="C293" s="46"/>
      <c r="D293" s="46"/>
      <c r="E293" s="46"/>
      <c r="F293" s="46"/>
      <c r="G293" s="46"/>
      <c r="H293" s="46"/>
      <c r="I293" s="46"/>
      <c r="J293" s="46"/>
      <c r="K293" s="46"/>
      <c r="L293" s="46"/>
      <c r="M293" s="46"/>
      <c r="N293" s="46"/>
      <c r="O293" s="46"/>
      <c r="P293" s="46"/>
      <c r="Q293" s="46"/>
      <c r="R293" s="46"/>
      <c r="S293" s="46"/>
      <c r="T293" s="8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c r="AQ293" s="20"/>
      <c r="AR293" s="20"/>
      <c r="AS293" s="20"/>
    </row>
    <row r="294" spans="1:45" ht="17.100000000000001" customHeight="1" x14ac:dyDescent="0.3">
      <c r="A294" s="20"/>
      <c r="B294" s="79"/>
      <c r="C294" s="46"/>
      <c r="D294" s="46"/>
      <c r="E294" s="46"/>
      <c r="F294" s="46"/>
      <c r="G294" s="46"/>
      <c r="H294" s="46"/>
      <c r="I294" s="46"/>
      <c r="J294" s="46"/>
      <c r="K294" s="46"/>
      <c r="L294" s="46"/>
      <c r="M294" s="46"/>
      <c r="N294" s="46"/>
      <c r="O294" s="46"/>
      <c r="P294" s="46"/>
      <c r="Q294" s="46"/>
      <c r="R294" s="46"/>
      <c r="S294" s="46"/>
      <c r="T294" s="8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c r="AQ294" s="20"/>
      <c r="AR294" s="20"/>
      <c r="AS294" s="20"/>
    </row>
    <row r="295" spans="1:45" ht="17.100000000000001" customHeight="1" x14ac:dyDescent="0.3">
      <c r="A295" s="20"/>
      <c r="B295" s="79"/>
      <c r="C295" s="46"/>
      <c r="D295" s="46"/>
      <c r="E295" s="46"/>
      <c r="F295" s="46"/>
      <c r="G295" s="46"/>
      <c r="H295" s="46"/>
      <c r="I295" s="46"/>
      <c r="J295" s="46"/>
      <c r="K295" s="46"/>
      <c r="L295" s="46"/>
      <c r="M295" s="46"/>
      <c r="N295" s="46"/>
      <c r="O295" s="46"/>
      <c r="P295" s="46"/>
      <c r="Q295" s="46"/>
      <c r="R295" s="46"/>
      <c r="S295" s="46"/>
      <c r="T295" s="8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c r="AQ295" s="20"/>
      <c r="AR295" s="20"/>
      <c r="AS295" s="20"/>
    </row>
    <row r="296" spans="1:45" ht="17.100000000000001" customHeight="1" x14ac:dyDescent="0.3">
      <c r="A296" s="20"/>
      <c r="B296" s="79"/>
      <c r="C296" s="46"/>
      <c r="D296" s="46"/>
      <c r="E296" s="46"/>
      <c r="F296" s="46"/>
      <c r="G296" s="46"/>
      <c r="H296" s="46"/>
      <c r="I296" s="46"/>
      <c r="J296" s="46"/>
      <c r="K296" s="46"/>
      <c r="L296" s="46"/>
      <c r="M296" s="46"/>
      <c r="N296" s="46"/>
      <c r="O296" s="46"/>
      <c r="P296" s="46"/>
      <c r="Q296" s="46"/>
      <c r="R296" s="46"/>
      <c r="S296" s="46"/>
      <c r="T296" s="8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c r="AQ296" s="20"/>
      <c r="AR296" s="20"/>
      <c r="AS296" s="20"/>
    </row>
    <row r="297" spans="1:45" ht="17.100000000000001" customHeight="1" x14ac:dyDescent="0.3">
      <c r="A297" s="20"/>
      <c r="B297" s="79"/>
      <c r="C297" s="46"/>
      <c r="D297" s="46"/>
      <c r="E297" s="46"/>
      <c r="F297" s="46"/>
      <c r="G297" s="46"/>
      <c r="H297" s="46"/>
      <c r="I297" s="46"/>
      <c r="J297" s="46"/>
      <c r="K297" s="46"/>
      <c r="L297" s="46"/>
      <c r="M297" s="46"/>
      <c r="N297" s="46"/>
      <c r="O297" s="46"/>
      <c r="P297" s="46"/>
      <c r="Q297" s="46"/>
      <c r="R297" s="46"/>
      <c r="S297" s="46"/>
      <c r="T297" s="8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c r="AQ297" s="20"/>
      <c r="AR297" s="20"/>
      <c r="AS297" s="20"/>
    </row>
    <row r="298" spans="1:45" ht="17.100000000000001" customHeight="1" x14ac:dyDescent="0.3">
      <c r="A298" s="20"/>
      <c r="B298" s="79"/>
      <c r="C298" s="46"/>
      <c r="D298" s="46"/>
      <c r="E298" s="46"/>
      <c r="F298" s="46"/>
      <c r="G298" s="46"/>
      <c r="H298" s="46"/>
      <c r="I298" s="46"/>
      <c r="J298" s="46"/>
      <c r="K298" s="46"/>
      <c r="L298" s="46"/>
      <c r="M298" s="46"/>
      <c r="N298" s="46"/>
      <c r="O298" s="46"/>
      <c r="P298" s="46"/>
      <c r="Q298" s="46"/>
      <c r="R298" s="46"/>
      <c r="S298" s="46"/>
      <c r="T298" s="8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c r="AQ298" s="20"/>
      <c r="AR298" s="20"/>
      <c r="AS298" s="20"/>
    </row>
    <row r="299" spans="1:45" ht="17.100000000000001" customHeight="1" x14ac:dyDescent="0.3">
      <c r="A299" s="20"/>
      <c r="B299" s="79"/>
      <c r="C299" s="46"/>
      <c r="D299" s="46"/>
      <c r="E299" s="46"/>
      <c r="F299" s="46"/>
      <c r="G299" s="46"/>
      <c r="H299" s="46"/>
      <c r="I299" s="46"/>
      <c r="J299" s="46"/>
      <c r="K299" s="46"/>
      <c r="L299" s="46"/>
      <c r="M299" s="46"/>
      <c r="N299" s="46"/>
      <c r="O299" s="46"/>
      <c r="P299" s="46"/>
      <c r="Q299" s="46"/>
      <c r="R299" s="46"/>
      <c r="S299" s="46"/>
      <c r="T299" s="8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c r="AQ299" s="20"/>
      <c r="AR299" s="20"/>
      <c r="AS299" s="20"/>
    </row>
    <row r="300" spans="1:45" ht="17.100000000000001" customHeight="1" thickBot="1" x14ac:dyDescent="0.35">
      <c r="A300" s="20"/>
      <c r="B300" s="81"/>
      <c r="C300" s="82"/>
      <c r="D300" s="82"/>
      <c r="E300" s="82"/>
      <c r="F300" s="82"/>
      <c r="G300" s="82"/>
      <c r="H300" s="82"/>
      <c r="I300" s="82"/>
      <c r="J300" s="82"/>
      <c r="K300" s="82"/>
      <c r="L300" s="82"/>
      <c r="M300" s="82"/>
      <c r="N300" s="82"/>
      <c r="O300" s="82"/>
      <c r="P300" s="82"/>
      <c r="Q300" s="82"/>
      <c r="R300" s="82"/>
      <c r="S300" s="82"/>
      <c r="T300" s="83"/>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c r="AQ300" s="20"/>
      <c r="AR300" s="20"/>
      <c r="AS300" s="20"/>
    </row>
    <row r="301" spans="1:45" ht="15" customHeight="1" x14ac:dyDescent="0.3">
      <c r="A301" s="20"/>
      <c r="B301" s="46"/>
      <c r="C301" s="46"/>
      <c r="D301" s="46"/>
      <c r="E301" s="46"/>
      <c r="F301" s="46"/>
      <c r="G301" s="46"/>
      <c r="H301" s="46"/>
      <c r="I301" s="46"/>
      <c r="J301" s="46"/>
      <c r="K301" s="46"/>
      <c r="L301" s="46"/>
      <c r="M301" s="46"/>
      <c r="N301" s="46"/>
      <c r="O301" s="46"/>
      <c r="P301" s="46"/>
      <c r="Q301" s="46"/>
      <c r="R301" s="46"/>
      <c r="S301" s="46"/>
      <c r="T301" s="46"/>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c r="AQ301" s="20"/>
      <c r="AR301" s="20"/>
      <c r="AS301" s="20"/>
    </row>
    <row r="302" spans="1:45" ht="15" customHeight="1" x14ac:dyDescent="0.3">
      <c r="A302" s="20"/>
      <c r="B302" s="46"/>
      <c r="C302" s="46"/>
      <c r="D302" s="46"/>
      <c r="E302" s="46"/>
      <c r="F302" s="46"/>
      <c r="G302" s="46"/>
      <c r="H302" s="46"/>
      <c r="I302" s="46"/>
      <c r="J302" s="46"/>
      <c r="K302" s="46"/>
      <c r="L302" s="46"/>
      <c r="M302" s="46"/>
      <c r="N302" s="46"/>
      <c r="O302" s="46"/>
      <c r="P302" s="46"/>
      <c r="Q302" s="46"/>
      <c r="R302" s="46"/>
      <c r="S302" s="46"/>
      <c r="T302" s="46"/>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c r="AQ302" s="20"/>
      <c r="AR302" s="20"/>
      <c r="AS302" s="20"/>
    </row>
    <row r="303" spans="1:45" ht="15" customHeight="1" x14ac:dyDescent="0.3">
      <c r="A303" s="20"/>
      <c r="B303" s="46"/>
      <c r="C303" s="46"/>
      <c r="D303" s="46"/>
      <c r="E303" s="46"/>
      <c r="F303" s="46"/>
      <c r="G303" s="46"/>
      <c r="H303" s="46"/>
      <c r="I303" s="46"/>
      <c r="J303" s="46"/>
      <c r="K303" s="46"/>
      <c r="L303" s="46"/>
      <c r="M303" s="46"/>
      <c r="N303" s="46"/>
      <c r="O303" s="46"/>
      <c r="P303" s="46"/>
      <c r="Q303" s="46"/>
      <c r="R303" s="46"/>
      <c r="S303" s="46"/>
      <c r="T303" s="46"/>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c r="AQ303" s="20"/>
      <c r="AR303" s="20"/>
      <c r="AS303" s="20"/>
    </row>
    <row r="304" spans="1:45" ht="15" customHeight="1" x14ac:dyDescent="0.3">
      <c r="A304" s="20"/>
      <c r="B304" s="46"/>
      <c r="C304" s="46"/>
      <c r="D304" s="46"/>
      <c r="E304" s="46"/>
      <c r="F304" s="46"/>
      <c r="G304" s="46"/>
      <c r="H304" s="46"/>
      <c r="I304" s="46"/>
      <c r="J304" s="46"/>
      <c r="K304" s="46"/>
      <c r="L304" s="46"/>
      <c r="M304" s="46"/>
      <c r="N304" s="46"/>
      <c r="O304" s="46"/>
      <c r="P304" s="46"/>
      <c r="Q304" s="46"/>
      <c r="R304" s="46"/>
      <c r="S304" s="46"/>
      <c r="T304" s="46"/>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c r="AQ304" s="20"/>
      <c r="AR304" s="20"/>
      <c r="AS304" s="20"/>
    </row>
    <row r="305" spans="1:45" ht="15" customHeight="1" x14ac:dyDescent="0.3">
      <c r="A305" s="20"/>
      <c r="B305" s="46"/>
      <c r="C305" s="46"/>
      <c r="D305" s="46"/>
      <c r="E305" s="46"/>
      <c r="F305" s="46"/>
      <c r="G305" s="46"/>
      <c r="H305" s="46"/>
      <c r="I305" s="46"/>
      <c r="J305" s="46"/>
      <c r="K305" s="46"/>
      <c r="L305" s="46"/>
      <c r="M305" s="46"/>
      <c r="N305" s="46"/>
      <c r="O305" s="46"/>
      <c r="P305" s="46"/>
      <c r="Q305" s="46"/>
      <c r="R305" s="46"/>
      <c r="S305" s="46"/>
      <c r="T305" s="46"/>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c r="AQ305" s="20"/>
      <c r="AR305" s="20"/>
      <c r="AS305" s="20"/>
    </row>
    <row r="306" spans="1:45" ht="15" customHeight="1" x14ac:dyDescent="0.3">
      <c r="A306" s="20"/>
      <c r="B306" s="46"/>
      <c r="C306" s="46"/>
      <c r="D306" s="46"/>
      <c r="E306" s="46"/>
      <c r="F306" s="46"/>
      <c r="G306" s="46"/>
      <c r="H306" s="46"/>
      <c r="I306" s="46"/>
      <c r="J306" s="46"/>
      <c r="K306" s="46"/>
      <c r="L306" s="46"/>
      <c r="M306" s="46"/>
      <c r="N306" s="46"/>
      <c r="O306" s="46"/>
      <c r="P306" s="46"/>
      <c r="Q306" s="46"/>
      <c r="R306" s="46"/>
      <c r="S306" s="46"/>
      <c r="T306" s="46"/>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c r="AQ306" s="20"/>
      <c r="AR306" s="20"/>
      <c r="AS306" s="20"/>
    </row>
    <row r="307" spans="1:45" ht="15" customHeight="1" x14ac:dyDescent="0.3">
      <c r="A307" s="20"/>
      <c r="B307" s="46"/>
      <c r="C307" s="46"/>
      <c r="D307" s="46"/>
      <c r="E307" s="46"/>
      <c r="F307" s="46"/>
      <c r="G307" s="46"/>
      <c r="H307" s="46"/>
      <c r="I307" s="46"/>
      <c r="J307" s="46"/>
      <c r="K307" s="46"/>
      <c r="L307" s="46"/>
      <c r="M307" s="46"/>
      <c r="N307" s="46"/>
      <c r="O307" s="46"/>
      <c r="P307" s="46"/>
      <c r="Q307" s="46"/>
      <c r="R307" s="46"/>
      <c r="S307" s="46"/>
      <c r="T307" s="46"/>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c r="AQ307" s="20"/>
      <c r="AR307" s="20"/>
      <c r="AS307" s="20"/>
    </row>
    <row r="308" spans="1:45" ht="15" customHeight="1" x14ac:dyDescent="0.3">
      <c r="A308" s="20"/>
      <c r="B308" s="46"/>
      <c r="C308" s="46"/>
      <c r="D308" s="46"/>
      <c r="E308" s="46"/>
      <c r="F308" s="46"/>
      <c r="G308" s="46"/>
      <c r="H308" s="46"/>
      <c r="I308" s="46"/>
      <c r="J308" s="46"/>
      <c r="K308" s="46"/>
      <c r="L308" s="46"/>
      <c r="M308" s="46"/>
      <c r="N308" s="46"/>
      <c r="O308" s="46"/>
      <c r="P308" s="46"/>
      <c r="Q308" s="46"/>
      <c r="R308" s="46"/>
      <c r="S308" s="46"/>
      <c r="T308" s="46"/>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c r="AQ308" s="20"/>
      <c r="AR308" s="20"/>
      <c r="AS308" s="20"/>
    </row>
    <row r="309" spans="1:45" ht="15" customHeight="1" x14ac:dyDescent="0.3">
      <c r="A309" s="20"/>
      <c r="B309" s="46"/>
      <c r="C309" s="46"/>
      <c r="D309" s="46"/>
      <c r="E309" s="46"/>
      <c r="F309" s="46"/>
      <c r="G309" s="46"/>
      <c r="H309" s="46"/>
      <c r="I309" s="46"/>
      <c r="J309" s="46"/>
      <c r="K309" s="46"/>
      <c r="L309" s="46"/>
      <c r="M309" s="46"/>
      <c r="N309" s="46"/>
      <c r="O309" s="46"/>
      <c r="P309" s="46"/>
      <c r="Q309" s="46"/>
      <c r="R309" s="46"/>
      <c r="S309" s="46"/>
      <c r="T309" s="46"/>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c r="AQ309" s="20"/>
      <c r="AR309" s="20"/>
      <c r="AS309" s="20"/>
    </row>
    <row r="310" spans="1:45" ht="15" customHeight="1" x14ac:dyDescent="0.3">
      <c r="A310" s="20"/>
      <c r="B310" s="46"/>
      <c r="C310" s="46"/>
      <c r="D310" s="46"/>
      <c r="E310" s="46"/>
      <c r="F310" s="46"/>
      <c r="G310" s="46"/>
      <c r="H310" s="46"/>
      <c r="I310" s="46"/>
      <c r="J310" s="46"/>
      <c r="K310" s="46"/>
      <c r="L310" s="46"/>
      <c r="M310" s="46"/>
      <c r="N310" s="46"/>
      <c r="O310" s="46"/>
      <c r="P310" s="46"/>
      <c r="Q310" s="46"/>
      <c r="R310" s="46"/>
      <c r="S310" s="46"/>
      <c r="T310" s="46"/>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c r="AQ310" s="20"/>
      <c r="AR310" s="20"/>
      <c r="AS310" s="20"/>
    </row>
    <row r="311" spans="1:45" ht="15" customHeight="1" x14ac:dyDescent="0.3">
      <c r="A311" s="20"/>
      <c r="B311" s="46"/>
      <c r="C311" s="46"/>
      <c r="D311" s="46"/>
      <c r="E311" s="46"/>
      <c r="F311" s="46"/>
      <c r="G311" s="46"/>
      <c r="H311" s="46"/>
      <c r="I311" s="46"/>
      <c r="J311" s="46"/>
      <c r="K311" s="46"/>
      <c r="L311" s="46"/>
      <c r="M311" s="46"/>
      <c r="N311" s="46"/>
      <c r="O311" s="46"/>
      <c r="P311" s="46"/>
      <c r="Q311" s="46"/>
      <c r="R311" s="46"/>
      <c r="S311" s="46"/>
      <c r="T311" s="46"/>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c r="AQ311" s="20"/>
      <c r="AR311" s="20"/>
      <c r="AS311" s="20"/>
    </row>
    <row r="312" spans="1:45" ht="15" customHeight="1" x14ac:dyDescent="0.3">
      <c r="A312" s="20"/>
      <c r="B312" s="46"/>
      <c r="C312" s="46"/>
      <c r="D312" s="46"/>
      <c r="E312" s="46"/>
      <c r="F312" s="46"/>
      <c r="G312" s="46"/>
      <c r="H312" s="46"/>
      <c r="I312" s="46"/>
      <c r="J312" s="46"/>
      <c r="K312" s="46"/>
      <c r="L312" s="46"/>
      <c r="M312" s="46"/>
      <c r="N312" s="46"/>
      <c r="O312" s="46"/>
      <c r="P312" s="46"/>
      <c r="Q312" s="46"/>
      <c r="R312" s="46"/>
      <c r="S312" s="46"/>
      <c r="T312" s="46"/>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c r="AQ312" s="20"/>
      <c r="AR312" s="20"/>
      <c r="AS312" s="20"/>
    </row>
    <row r="313" spans="1:45" ht="15" customHeight="1" x14ac:dyDescent="0.3">
      <c r="A313" s="20"/>
      <c r="B313" s="20"/>
      <c r="C313" s="20"/>
      <c r="D313" s="20"/>
      <c r="E313" s="20"/>
      <c r="F313" s="20"/>
      <c r="G313" s="20"/>
      <c r="H313" s="20"/>
      <c r="I313" s="20"/>
      <c r="J313" s="20"/>
      <c r="K313" s="20"/>
      <c r="L313" s="20"/>
      <c r="M313" s="20"/>
      <c r="N313" s="20"/>
      <c r="O313" s="20"/>
      <c r="P313" s="46"/>
      <c r="Q313" s="46"/>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c r="AQ313" s="20"/>
      <c r="AR313" s="20"/>
      <c r="AS313" s="20"/>
    </row>
    <row r="314" spans="1:45" ht="15" customHeight="1" x14ac:dyDescent="0.3">
      <c r="A314" s="20"/>
      <c r="B314" s="20"/>
      <c r="C314" s="20"/>
      <c r="D314" s="20"/>
      <c r="E314" s="20"/>
      <c r="F314" s="20"/>
      <c r="G314" s="20"/>
      <c r="H314" s="20"/>
      <c r="I314" s="20"/>
      <c r="J314" s="20"/>
      <c r="K314" s="20"/>
      <c r="L314" s="20"/>
      <c r="M314" s="20"/>
      <c r="N314" s="20"/>
      <c r="O314" s="20"/>
      <c r="P314" s="46"/>
      <c r="Q314" s="46"/>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c r="AQ314" s="20"/>
      <c r="AR314" s="20"/>
      <c r="AS314" s="20"/>
    </row>
    <row r="315" spans="1:45" ht="15" customHeight="1" x14ac:dyDescent="0.3">
      <c r="A315" s="20"/>
      <c r="B315" s="20"/>
      <c r="C315" s="20"/>
      <c r="D315" s="20"/>
      <c r="E315" s="20"/>
      <c r="F315" s="20"/>
      <c r="G315" s="20"/>
      <c r="H315" s="20"/>
      <c r="I315" s="20"/>
      <c r="J315" s="20"/>
      <c r="K315" s="20"/>
      <c r="L315" s="20"/>
      <c r="M315" s="20"/>
      <c r="N315" s="20"/>
      <c r="O315" s="20"/>
      <c r="P315" s="46"/>
      <c r="Q315" s="46"/>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c r="AQ315" s="20"/>
      <c r="AR315" s="20"/>
      <c r="AS315" s="20"/>
    </row>
    <row r="316" spans="1:45" ht="15" customHeight="1" x14ac:dyDescent="0.3">
      <c r="A316" s="20"/>
      <c r="B316" s="20"/>
      <c r="C316" s="20"/>
      <c r="D316" s="20"/>
      <c r="E316" s="20"/>
      <c r="F316" s="20"/>
      <c r="G316" s="20"/>
      <c r="H316" s="20"/>
      <c r="I316" s="20"/>
      <c r="J316" s="20"/>
      <c r="K316" s="20"/>
      <c r="L316" s="20"/>
      <c r="M316" s="20"/>
      <c r="N316" s="20"/>
      <c r="O316" s="20"/>
      <c r="P316" s="46"/>
      <c r="Q316" s="46"/>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c r="AQ316" s="20"/>
      <c r="AR316" s="20"/>
      <c r="AS316" s="20"/>
    </row>
    <row r="317" spans="1:45" ht="15" customHeight="1" x14ac:dyDescent="0.3">
      <c r="A317" s="20"/>
      <c r="B317" s="20"/>
      <c r="C317" s="20"/>
      <c r="D317" s="20"/>
      <c r="E317" s="20"/>
      <c r="F317" s="20"/>
      <c r="G317" s="20"/>
      <c r="H317" s="20"/>
      <c r="I317" s="20"/>
      <c r="J317" s="20"/>
      <c r="K317" s="20"/>
      <c r="L317" s="20"/>
      <c r="M317" s="20"/>
      <c r="N317" s="20"/>
      <c r="O317" s="20"/>
      <c r="P317" s="46"/>
      <c r="Q317" s="46"/>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c r="AQ317" s="20"/>
      <c r="AR317" s="20"/>
      <c r="AS317" s="20"/>
    </row>
    <row r="318" spans="1:45" ht="15" customHeight="1" x14ac:dyDescent="0.3">
      <c r="A318" s="20"/>
      <c r="B318" s="20"/>
      <c r="C318" s="20"/>
      <c r="D318" s="20"/>
      <c r="E318" s="20"/>
      <c r="F318" s="20"/>
      <c r="G318" s="20"/>
      <c r="H318" s="20"/>
      <c r="I318" s="20"/>
      <c r="J318" s="20"/>
      <c r="K318" s="20"/>
      <c r="L318" s="20"/>
      <c r="M318" s="20"/>
      <c r="N318" s="20"/>
      <c r="O318" s="20"/>
      <c r="P318" s="46"/>
      <c r="Q318" s="46"/>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c r="AQ318" s="20"/>
      <c r="AR318" s="20"/>
      <c r="AS318" s="20"/>
    </row>
    <row r="319" spans="1:45" ht="15" customHeight="1" x14ac:dyDescent="0.3">
      <c r="A319" s="20"/>
      <c r="B319" s="20"/>
      <c r="C319" s="20"/>
      <c r="D319" s="20"/>
      <c r="E319" s="20"/>
      <c r="F319" s="20"/>
      <c r="G319" s="20"/>
      <c r="H319" s="20"/>
      <c r="I319" s="20"/>
      <c r="J319" s="20"/>
      <c r="K319" s="20"/>
      <c r="L319" s="20"/>
      <c r="M319" s="20"/>
      <c r="N319" s="20"/>
      <c r="O319" s="20"/>
      <c r="P319" s="46"/>
      <c r="Q319" s="46"/>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c r="AQ319" s="20"/>
      <c r="AR319" s="20"/>
      <c r="AS319" s="20"/>
    </row>
    <row r="320" spans="1:45" ht="15" customHeight="1" x14ac:dyDescent="0.3">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c r="AQ320" s="20"/>
      <c r="AR320" s="20"/>
      <c r="AS320" s="20"/>
    </row>
    <row r="321" spans="1:45" ht="15" customHeight="1" x14ac:dyDescent="0.3">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c r="AQ321" s="20"/>
      <c r="AR321" s="20"/>
      <c r="AS321" s="20"/>
    </row>
    <row r="322" spans="1:45" ht="15" customHeight="1" x14ac:dyDescent="0.3">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c r="AQ322" s="20"/>
      <c r="AR322" s="20"/>
      <c r="AS322" s="20"/>
    </row>
    <row r="323" spans="1:45" ht="15" customHeight="1"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c r="AQ323" s="20"/>
      <c r="AR323" s="20"/>
      <c r="AS323" s="20"/>
    </row>
    <row r="324" spans="1:45" ht="15" customHeight="1"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c r="AQ324" s="20"/>
      <c r="AR324" s="20"/>
      <c r="AS324" s="20"/>
    </row>
    <row r="325" spans="1:45" ht="15" customHeight="1"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c r="AQ325" s="20"/>
      <c r="AR325" s="20"/>
      <c r="AS325" s="20"/>
    </row>
    <row r="326" spans="1:45" ht="15" customHeight="1"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c r="AQ326" s="20"/>
      <c r="AR326" s="20"/>
      <c r="AS326" s="20"/>
    </row>
    <row r="327" spans="1:45" ht="15" customHeight="1"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c r="AQ327" s="20"/>
      <c r="AR327" s="20"/>
      <c r="AS327" s="20"/>
    </row>
    <row r="328" spans="1:45" ht="15" customHeight="1"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c r="AQ328" s="20"/>
      <c r="AR328" s="20"/>
      <c r="AS328" s="20"/>
    </row>
    <row r="329" spans="1:45" ht="15" customHeight="1"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c r="AQ329" s="20"/>
      <c r="AR329" s="20"/>
      <c r="AS329" s="20"/>
    </row>
    <row r="330" spans="1:45" ht="15" customHeight="1"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c r="AQ330" s="20"/>
      <c r="AR330" s="20"/>
      <c r="AS330" s="20"/>
    </row>
    <row r="331" spans="1:45" ht="15" customHeight="1" x14ac:dyDescent="0.3">
      <c r="A331" s="20"/>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20"/>
      <c r="AB331" s="20"/>
      <c r="AC331" s="20"/>
      <c r="AD331" s="20"/>
      <c r="AE331" s="20"/>
      <c r="AF331" s="20"/>
      <c r="AG331" s="20"/>
      <c r="AH331" s="20"/>
      <c r="AI331" s="20"/>
      <c r="AJ331" s="20"/>
      <c r="AK331" s="20"/>
      <c r="AL331" s="20"/>
      <c r="AM331" s="20"/>
      <c r="AN331" s="20"/>
      <c r="AO331" s="20"/>
      <c r="AP331" s="20"/>
      <c r="AQ331" s="20"/>
      <c r="AR331" s="20"/>
      <c r="AS331" s="20"/>
    </row>
    <row r="332" spans="1:45" ht="15" customHeight="1" x14ac:dyDescent="0.3">
      <c r="A332" s="20"/>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20"/>
      <c r="AB332" s="20"/>
      <c r="AC332" s="20"/>
      <c r="AD332" s="20"/>
      <c r="AE332" s="20"/>
      <c r="AF332" s="20"/>
      <c r="AG332" s="20"/>
      <c r="AH332" s="20"/>
      <c r="AI332" s="20"/>
      <c r="AJ332" s="20"/>
      <c r="AK332" s="20"/>
      <c r="AL332" s="20"/>
      <c r="AM332" s="20"/>
      <c r="AN332" s="20"/>
      <c r="AO332" s="20"/>
      <c r="AP332" s="20"/>
      <c r="AQ332" s="20"/>
      <c r="AR332" s="20"/>
      <c r="AS332" s="20"/>
    </row>
    <row r="333" spans="1:45" ht="15" customHeight="1" x14ac:dyDescent="0.3">
      <c r="A333" s="20"/>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20"/>
      <c r="AB333" s="20"/>
      <c r="AC333" s="20"/>
      <c r="AD333" s="20"/>
      <c r="AE333" s="20"/>
      <c r="AF333" s="20"/>
      <c r="AG333" s="20"/>
      <c r="AH333" s="20"/>
      <c r="AI333" s="20"/>
      <c r="AJ333" s="20"/>
      <c r="AK333" s="20"/>
      <c r="AL333" s="20"/>
      <c r="AM333" s="20"/>
      <c r="AN333" s="20"/>
      <c r="AO333" s="20"/>
      <c r="AP333" s="20"/>
      <c r="AQ333" s="20"/>
      <c r="AR333" s="20"/>
      <c r="AS333" s="20"/>
    </row>
    <row r="334" spans="1:45" ht="15" customHeight="1" x14ac:dyDescent="0.3">
      <c r="A334" s="20"/>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c r="AJ334" s="20"/>
      <c r="AK334" s="20"/>
      <c r="AL334" s="20"/>
      <c r="AM334" s="20"/>
      <c r="AN334" s="20"/>
      <c r="AO334" s="20"/>
      <c r="AP334" s="20"/>
      <c r="AQ334" s="20"/>
      <c r="AR334" s="20"/>
      <c r="AS334" s="20"/>
    </row>
    <row r="335" spans="1:45" ht="15" customHeight="1" x14ac:dyDescent="0.3">
      <c r="A335" s="20"/>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20"/>
      <c r="AB335" s="20"/>
      <c r="AC335" s="20"/>
      <c r="AD335" s="20"/>
      <c r="AE335" s="20"/>
      <c r="AF335" s="20"/>
      <c r="AG335" s="20"/>
      <c r="AH335" s="20"/>
      <c r="AI335" s="20"/>
      <c r="AJ335" s="20"/>
      <c r="AK335" s="20"/>
      <c r="AL335" s="20"/>
      <c r="AM335" s="20"/>
      <c r="AN335" s="20"/>
      <c r="AO335" s="20"/>
      <c r="AP335" s="20"/>
      <c r="AQ335" s="20"/>
      <c r="AR335" s="20"/>
      <c r="AS335" s="20"/>
    </row>
    <row r="336" spans="1:45" ht="15" customHeight="1" x14ac:dyDescent="0.3">
      <c r="A336" s="20"/>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20"/>
      <c r="AB336" s="20"/>
      <c r="AC336" s="20"/>
      <c r="AD336" s="20"/>
      <c r="AE336" s="20"/>
      <c r="AF336" s="20"/>
      <c r="AG336" s="20"/>
      <c r="AH336" s="20"/>
      <c r="AI336" s="20"/>
      <c r="AJ336" s="20"/>
      <c r="AK336" s="20"/>
      <c r="AL336" s="20"/>
      <c r="AM336" s="20"/>
      <c r="AN336" s="20"/>
      <c r="AO336" s="20"/>
      <c r="AP336" s="20"/>
      <c r="AQ336" s="20"/>
      <c r="AR336" s="20"/>
      <c r="AS336" s="20"/>
    </row>
    <row r="337" spans="1:45" ht="15" customHeight="1" x14ac:dyDescent="0.3">
      <c r="A337" s="20"/>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20"/>
      <c r="AB337" s="20"/>
      <c r="AC337" s="20"/>
      <c r="AD337" s="20"/>
      <c r="AE337" s="20"/>
      <c r="AF337" s="20"/>
      <c r="AG337" s="20"/>
      <c r="AH337" s="20"/>
      <c r="AI337" s="20"/>
      <c r="AJ337" s="20"/>
      <c r="AK337" s="20"/>
      <c r="AL337" s="20"/>
      <c r="AM337" s="20"/>
      <c r="AN337" s="20"/>
      <c r="AO337" s="20"/>
      <c r="AP337" s="20"/>
      <c r="AQ337" s="20"/>
      <c r="AR337" s="20"/>
      <c r="AS337" s="20"/>
    </row>
    <row r="338" spans="1:45" ht="15" customHeight="1" x14ac:dyDescent="0.3">
      <c r="A338" s="20"/>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20"/>
      <c r="AB338" s="20"/>
      <c r="AC338" s="20"/>
      <c r="AD338" s="20"/>
      <c r="AE338" s="20"/>
      <c r="AF338" s="20"/>
      <c r="AG338" s="20"/>
      <c r="AH338" s="20"/>
      <c r="AI338" s="20"/>
      <c r="AJ338" s="20"/>
      <c r="AK338" s="20"/>
      <c r="AL338" s="20"/>
      <c r="AM338" s="20"/>
      <c r="AN338" s="20"/>
      <c r="AO338" s="20"/>
      <c r="AP338" s="20"/>
      <c r="AQ338" s="20"/>
      <c r="AR338" s="20"/>
      <c r="AS338" s="20"/>
    </row>
    <row r="339" spans="1:45" ht="15" customHeight="1" x14ac:dyDescent="0.3">
      <c r="A339" s="20"/>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20"/>
      <c r="AB339" s="20"/>
      <c r="AC339" s="20"/>
      <c r="AD339" s="20"/>
      <c r="AE339" s="20"/>
      <c r="AF339" s="20"/>
      <c r="AG339" s="20"/>
      <c r="AH339" s="20"/>
      <c r="AI339" s="20"/>
      <c r="AJ339" s="20"/>
      <c r="AK339" s="20"/>
      <c r="AL339" s="20"/>
      <c r="AM339" s="20"/>
      <c r="AN339" s="20"/>
      <c r="AO339" s="20"/>
      <c r="AP339" s="20"/>
      <c r="AQ339" s="20"/>
      <c r="AR339" s="20"/>
      <c r="AS339" s="20"/>
    </row>
    <row r="340" spans="1:45" ht="15" customHeight="1" x14ac:dyDescent="0.3">
      <c r="A340" s="20"/>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20"/>
      <c r="AB340" s="20"/>
      <c r="AC340" s="20"/>
      <c r="AD340" s="20"/>
      <c r="AE340" s="20"/>
      <c r="AF340" s="20"/>
      <c r="AG340" s="20"/>
      <c r="AH340" s="20"/>
      <c r="AI340" s="20"/>
      <c r="AJ340" s="20"/>
      <c r="AK340" s="20"/>
      <c r="AL340" s="20"/>
      <c r="AM340" s="20"/>
      <c r="AN340" s="20"/>
      <c r="AO340" s="20"/>
      <c r="AP340" s="20"/>
      <c r="AQ340" s="20"/>
      <c r="AR340" s="20"/>
      <c r="AS340" s="20"/>
    </row>
    <row r="341" spans="1:45" ht="15" customHeight="1" x14ac:dyDescent="0.3">
      <c r="A341" s="20"/>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c r="AA341" s="20"/>
      <c r="AB341" s="20"/>
      <c r="AC341" s="20"/>
      <c r="AD341" s="20"/>
      <c r="AE341" s="20"/>
      <c r="AF341" s="20"/>
      <c r="AG341" s="20"/>
      <c r="AH341" s="20"/>
      <c r="AI341" s="20"/>
      <c r="AJ341" s="20"/>
      <c r="AK341" s="20"/>
      <c r="AL341" s="20"/>
      <c r="AM341" s="20"/>
      <c r="AN341" s="20"/>
      <c r="AO341" s="20"/>
      <c r="AP341" s="20"/>
      <c r="AQ341" s="20"/>
      <c r="AR341" s="20"/>
      <c r="AS341" s="20"/>
    </row>
    <row r="342" spans="1:45" ht="15" customHeight="1" x14ac:dyDescent="0.3">
      <c r="A342" s="20"/>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20"/>
      <c r="AB342" s="20"/>
      <c r="AC342" s="20"/>
      <c r="AD342" s="20"/>
      <c r="AE342" s="20"/>
      <c r="AF342" s="20"/>
      <c r="AG342" s="20"/>
      <c r="AH342" s="20"/>
      <c r="AI342" s="20"/>
      <c r="AJ342" s="20"/>
      <c r="AK342" s="20"/>
      <c r="AL342" s="20"/>
      <c r="AM342" s="20"/>
      <c r="AN342" s="20"/>
      <c r="AO342" s="20"/>
      <c r="AP342" s="20"/>
      <c r="AQ342" s="20"/>
      <c r="AR342" s="20"/>
      <c r="AS342" s="20"/>
    </row>
    <row r="343" spans="1:45" ht="15" customHeight="1" x14ac:dyDescent="0.3">
      <c r="A343" s="20"/>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20"/>
      <c r="AB343" s="20"/>
      <c r="AC343" s="20"/>
      <c r="AD343" s="20"/>
      <c r="AE343" s="20"/>
      <c r="AF343" s="20"/>
      <c r="AG343" s="20"/>
      <c r="AH343" s="20"/>
      <c r="AI343" s="20"/>
      <c r="AJ343" s="20"/>
      <c r="AK343" s="20"/>
      <c r="AL343" s="20"/>
      <c r="AM343" s="20"/>
      <c r="AN343" s="20"/>
      <c r="AO343" s="20"/>
      <c r="AP343" s="20"/>
      <c r="AQ343" s="20"/>
      <c r="AR343" s="20"/>
      <c r="AS343" s="20"/>
    </row>
    <row r="344" spans="1:45" ht="15" customHeight="1" x14ac:dyDescent="0.3">
      <c r="A344" s="20"/>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20"/>
      <c r="AB344" s="20"/>
      <c r="AC344" s="20"/>
      <c r="AD344" s="20"/>
      <c r="AE344" s="20"/>
      <c r="AF344" s="20"/>
      <c r="AG344" s="20"/>
      <c r="AH344" s="20"/>
      <c r="AI344" s="20"/>
      <c r="AJ344" s="20"/>
      <c r="AK344" s="20"/>
      <c r="AL344" s="20"/>
      <c r="AM344" s="20"/>
      <c r="AN344" s="20"/>
      <c r="AO344" s="20"/>
      <c r="AP344" s="20"/>
      <c r="AQ344" s="20"/>
      <c r="AR344" s="20"/>
      <c r="AS344" s="20"/>
    </row>
    <row r="345" spans="1:45" ht="15" customHeight="1" x14ac:dyDescent="0.3">
      <c r="A345" s="20"/>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20"/>
      <c r="AB345" s="20"/>
      <c r="AC345" s="20"/>
      <c r="AD345" s="20"/>
      <c r="AE345" s="20"/>
      <c r="AF345" s="20"/>
      <c r="AG345" s="20"/>
      <c r="AH345" s="20"/>
      <c r="AI345" s="20"/>
      <c r="AJ345" s="20"/>
      <c r="AK345" s="20"/>
      <c r="AL345" s="20"/>
      <c r="AM345" s="20"/>
      <c r="AN345" s="20"/>
      <c r="AO345" s="20"/>
      <c r="AP345" s="20"/>
      <c r="AQ345" s="20"/>
      <c r="AR345" s="20"/>
      <c r="AS345" s="20"/>
    </row>
    <row r="346" spans="1:45" ht="15" customHeight="1" x14ac:dyDescent="0.3">
      <c r="A346" s="20"/>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20"/>
      <c r="AB346" s="20"/>
      <c r="AC346" s="20"/>
      <c r="AD346" s="20"/>
      <c r="AE346" s="20"/>
      <c r="AF346" s="20"/>
      <c r="AG346" s="20"/>
      <c r="AH346" s="20"/>
      <c r="AI346" s="20"/>
      <c r="AJ346" s="20"/>
      <c r="AK346" s="20"/>
      <c r="AL346" s="20"/>
      <c r="AM346" s="20"/>
      <c r="AN346" s="20"/>
      <c r="AO346" s="20"/>
      <c r="AP346" s="20"/>
      <c r="AQ346" s="20"/>
      <c r="AR346" s="20"/>
      <c r="AS346" s="20"/>
    </row>
    <row r="347" spans="1:45" ht="15" customHeight="1" x14ac:dyDescent="0.3">
      <c r="A347" s="20"/>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20"/>
      <c r="AG347" s="20"/>
      <c r="AH347" s="20"/>
      <c r="AI347" s="20"/>
      <c r="AJ347" s="20"/>
      <c r="AK347" s="20"/>
      <c r="AL347" s="20"/>
      <c r="AM347" s="20"/>
      <c r="AN347" s="20"/>
      <c r="AO347" s="20"/>
      <c r="AP347" s="20"/>
      <c r="AQ347" s="20"/>
      <c r="AR347" s="20"/>
      <c r="AS347" s="20"/>
    </row>
    <row r="348" spans="1:45" ht="15" customHeight="1" x14ac:dyDescent="0.3">
      <c r="A348" s="20"/>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20"/>
      <c r="AB348" s="20"/>
      <c r="AC348" s="20"/>
      <c r="AD348" s="20"/>
      <c r="AE348" s="20"/>
      <c r="AF348" s="20"/>
      <c r="AG348" s="20"/>
      <c r="AH348" s="20"/>
      <c r="AI348" s="20"/>
      <c r="AJ348" s="20"/>
      <c r="AK348" s="20"/>
      <c r="AL348" s="20"/>
      <c r="AM348" s="20"/>
      <c r="AN348" s="20"/>
      <c r="AO348" s="20"/>
      <c r="AP348" s="20"/>
      <c r="AQ348" s="20"/>
      <c r="AR348" s="20"/>
      <c r="AS348" s="20"/>
    </row>
    <row r="349" spans="1:45" ht="15" customHeight="1" x14ac:dyDescent="0.3">
      <c r="A349" s="20"/>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20"/>
      <c r="AB349" s="20"/>
      <c r="AC349" s="20"/>
      <c r="AD349" s="20"/>
      <c r="AE349" s="20"/>
      <c r="AF349" s="20"/>
      <c r="AG349" s="20"/>
      <c r="AH349" s="20"/>
      <c r="AI349" s="20"/>
      <c r="AJ349" s="20"/>
      <c r="AK349" s="20"/>
      <c r="AL349" s="20"/>
      <c r="AM349" s="20"/>
      <c r="AN349" s="20"/>
      <c r="AO349" s="20"/>
      <c r="AP349" s="20"/>
      <c r="AQ349" s="20"/>
      <c r="AR349" s="20"/>
      <c r="AS349" s="20"/>
    </row>
    <row r="350" spans="1:45" ht="15" customHeight="1" x14ac:dyDescent="0.3">
      <c r="A350" s="20"/>
      <c r="B350" s="20"/>
      <c r="C350" s="20"/>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20"/>
      <c r="AB350" s="20"/>
      <c r="AC350" s="20"/>
      <c r="AD350" s="20"/>
      <c r="AE350" s="20"/>
      <c r="AF350" s="20"/>
      <c r="AG350" s="20"/>
      <c r="AH350" s="20"/>
      <c r="AI350" s="20"/>
      <c r="AJ350" s="20"/>
      <c r="AK350" s="20"/>
      <c r="AL350" s="20"/>
      <c r="AM350" s="20"/>
      <c r="AN350" s="20"/>
      <c r="AO350" s="20"/>
      <c r="AP350" s="20"/>
      <c r="AQ350" s="20"/>
      <c r="AR350" s="20"/>
      <c r="AS350" s="20"/>
    </row>
    <row r="351" spans="1:45" ht="15" customHeight="1" x14ac:dyDescent="0.3">
      <c r="A351" s="20"/>
      <c r="B351" s="20"/>
      <c r="C351" s="20"/>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20"/>
      <c r="AB351" s="20"/>
      <c r="AC351" s="20"/>
      <c r="AD351" s="20"/>
      <c r="AE351" s="20"/>
      <c r="AF351" s="20"/>
      <c r="AG351" s="20"/>
      <c r="AH351" s="20"/>
      <c r="AI351" s="20"/>
      <c r="AJ351" s="20"/>
      <c r="AK351" s="20"/>
      <c r="AL351" s="20"/>
      <c r="AM351" s="20"/>
      <c r="AN351" s="20"/>
      <c r="AO351" s="20"/>
      <c r="AP351" s="20"/>
      <c r="AQ351" s="20"/>
      <c r="AR351" s="20"/>
      <c r="AS351" s="20"/>
    </row>
    <row r="352" spans="1:45" ht="15" customHeight="1" x14ac:dyDescent="0.3">
      <c r="A352" s="20"/>
      <c r="B352" s="20"/>
      <c r="C352" s="20"/>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20"/>
      <c r="AB352" s="20"/>
      <c r="AC352" s="20"/>
      <c r="AD352" s="20"/>
      <c r="AE352" s="20"/>
      <c r="AF352" s="20"/>
      <c r="AG352" s="20"/>
      <c r="AH352" s="20"/>
      <c r="AI352" s="20"/>
      <c r="AJ352" s="20"/>
      <c r="AK352" s="20"/>
      <c r="AL352" s="20"/>
      <c r="AM352" s="20"/>
      <c r="AN352" s="20"/>
      <c r="AO352" s="20"/>
      <c r="AP352" s="20"/>
      <c r="AQ352" s="20"/>
      <c r="AR352" s="20"/>
      <c r="AS352" s="20"/>
    </row>
    <row r="353" spans="1:45" ht="15" customHeight="1" x14ac:dyDescent="0.3">
      <c r="A353" s="20"/>
      <c r="B353" s="20"/>
      <c r="C353" s="20"/>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20"/>
      <c r="AB353" s="20"/>
      <c r="AC353" s="20"/>
      <c r="AD353" s="20"/>
      <c r="AE353" s="20"/>
      <c r="AF353" s="20"/>
      <c r="AG353" s="20"/>
      <c r="AH353" s="20"/>
      <c r="AI353" s="20"/>
      <c r="AJ353" s="20"/>
      <c r="AK353" s="20"/>
      <c r="AL353" s="20"/>
      <c r="AM353" s="20"/>
      <c r="AN353" s="20"/>
      <c r="AO353" s="20"/>
      <c r="AP353" s="20"/>
      <c r="AQ353" s="20"/>
      <c r="AR353" s="20"/>
      <c r="AS353" s="20"/>
    </row>
    <row r="354" spans="1:45" ht="15" customHeight="1" x14ac:dyDescent="0.3">
      <c r="A354" s="20"/>
      <c r="B354" s="20"/>
      <c r="C354" s="20"/>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20"/>
      <c r="AB354" s="20"/>
      <c r="AC354" s="20"/>
      <c r="AD354" s="20"/>
      <c r="AE354" s="20"/>
      <c r="AF354" s="20"/>
      <c r="AG354" s="20"/>
      <c r="AH354" s="20"/>
      <c r="AI354" s="20"/>
      <c r="AJ354" s="20"/>
      <c r="AK354" s="20"/>
      <c r="AL354" s="20"/>
      <c r="AM354" s="20"/>
      <c r="AN354" s="20"/>
      <c r="AO354" s="20"/>
      <c r="AP354" s="20"/>
      <c r="AQ354" s="20"/>
      <c r="AR354" s="20"/>
      <c r="AS354" s="20"/>
    </row>
    <row r="355" spans="1:45" ht="15" customHeight="1" x14ac:dyDescent="0.3">
      <c r="A355" s="20"/>
      <c r="B355" s="20"/>
      <c r="C355" s="20"/>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20"/>
      <c r="AB355" s="20"/>
      <c r="AC355" s="20"/>
      <c r="AD355" s="20"/>
      <c r="AE355" s="20"/>
      <c r="AF355" s="20"/>
      <c r="AG355" s="20"/>
      <c r="AH355" s="20"/>
      <c r="AI355" s="20"/>
      <c r="AJ355" s="20"/>
      <c r="AK355" s="20"/>
      <c r="AL355" s="20"/>
      <c r="AM355" s="20"/>
      <c r="AN355" s="20"/>
      <c r="AO355" s="20"/>
      <c r="AP355" s="20"/>
      <c r="AQ355" s="20"/>
      <c r="AR355" s="20"/>
      <c r="AS355" s="20"/>
    </row>
    <row r="356" spans="1:45" ht="15" customHeight="1" x14ac:dyDescent="0.3"/>
    <row r="357" spans="1:45" ht="15" customHeight="1" x14ac:dyDescent="0.3"/>
    <row r="358" spans="1:45" ht="15" customHeight="1" x14ac:dyDescent="0.3"/>
    <row r="359" spans="1:45" ht="15" customHeight="1" x14ac:dyDescent="0.3"/>
    <row r="360" spans="1:45" ht="15" customHeight="1" x14ac:dyDescent="0.3"/>
    <row r="361" spans="1:45" ht="15" customHeight="1" x14ac:dyDescent="0.3"/>
    <row r="362" spans="1:45" ht="15" customHeight="1" x14ac:dyDescent="0.3"/>
    <row r="363" spans="1:45" ht="15" customHeight="1" x14ac:dyDescent="0.3"/>
    <row r="364" spans="1:45" ht="15" customHeight="1" x14ac:dyDescent="0.3"/>
    <row r="365" spans="1:45" ht="15" customHeight="1" x14ac:dyDescent="0.3"/>
    <row r="366" spans="1:45" ht="15" customHeight="1" x14ac:dyDescent="0.3"/>
    <row r="367" spans="1:45" ht="15" customHeight="1" x14ac:dyDescent="0.3"/>
    <row r="368" spans="1:45" ht="15" customHeight="1" x14ac:dyDescent="0.3"/>
    <row r="369" ht="15" customHeight="1" x14ac:dyDescent="0.3"/>
    <row r="370" ht="15" customHeight="1" x14ac:dyDescent="0.3"/>
    <row r="371" ht="15" customHeight="1" x14ac:dyDescent="0.3"/>
    <row r="372" ht="15" customHeight="1" x14ac:dyDescent="0.3"/>
    <row r="373" ht="15" customHeight="1" x14ac:dyDescent="0.3"/>
    <row r="374" ht="15" customHeight="1" x14ac:dyDescent="0.3"/>
    <row r="375" ht="15" customHeight="1" x14ac:dyDescent="0.3"/>
    <row r="376" ht="15" customHeight="1" x14ac:dyDescent="0.3"/>
    <row r="377" ht="15" customHeight="1" x14ac:dyDescent="0.3"/>
    <row r="378" ht="15" customHeight="1" x14ac:dyDescent="0.3"/>
    <row r="379" ht="15" customHeight="1" x14ac:dyDescent="0.3"/>
    <row r="380" ht="15" customHeight="1" x14ac:dyDescent="0.3"/>
    <row r="381" ht="15" customHeight="1" x14ac:dyDescent="0.3"/>
    <row r="382" ht="15" customHeight="1" x14ac:dyDescent="0.3"/>
    <row r="383" ht="15" customHeight="1" x14ac:dyDescent="0.3"/>
    <row r="384" ht="15" customHeight="1" x14ac:dyDescent="0.3"/>
    <row r="385" ht="15" customHeight="1" x14ac:dyDescent="0.3"/>
    <row r="386" ht="15" customHeight="1" x14ac:dyDescent="0.3"/>
    <row r="387" ht="15" customHeight="1" x14ac:dyDescent="0.3"/>
    <row r="388" ht="15" customHeight="1" x14ac:dyDescent="0.3"/>
    <row r="389" ht="15" customHeight="1" x14ac:dyDescent="0.3"/>
    <row r="390" ht="15" customHeight="1" x14ac:dyDescent="0.3"/>
    <row r="391" ht="15" customHeight="1" x14ac:dyDescent="0.3"/>
    <row r="392" ht="15" customHeight="1" x14ac:dyDescent="0.3"/>
    <row r="393" ht="15" customHeight="1" x14ac:dyDescent="0.3"/>
    <row r="394" ht="15" customHeight="1" x14ac:dyDescent="0.3"/>
    <row r="395" ht="15" customHeight="1" x14ac:dyDescent="0.3"/>
    <row r="396" ht="15" customHeight="1" x14ac:dyDescent="0.3"/>
    <row r="397" ht="15" customHeight="1" x14ac:dyDescent="0.3"/>
    <row r="398" ht="15" customHeight="1" x14ac:dyDescent="0.3"/>
    <row r="399" ht="15" customHeight="1" x14ac:dyDescent="0.3"/>
    <row r="400" ht="15" customHeight="1" x14ac:dyDescent="0.3"/>
  </sheetData>
  <mergeCells count="1">
    <mergeCell ref="B2:T3"/>
  </mergeCells>
  <hyperlinks>
    <hyperlink ref="V2" location="'Facility Information'!A1" display="Go back to facility information tab" xr:uid="{00000000-0004-0000-2300-000000000000}"/>
    <hyperlink ref="V3" location="Indicators!A1" display="Go to indicators" xr:uid="{00000000-0004-0000-2300-000001000000}"/>
  </hyperlinks>
  <pageMargins left="0.7" right="0.7" top="0.75" bottom="0.75" header="0.3" footer="0.3"/>
  <pageSetup scale="57" fitToHeight="6" orientation="landscape" r:id="rId1"/>
  <rowBreaks count="5" manualBreakCount="5">
    <brk id="50" min="1" max="19" man="1"/>
    <brk id="100" min="1" max="19" man="1"/>
    <brk id="150" min="1" max="19" man="1"/>
    <brk id="200" min="1" max="19" man="1"/>
    <brk id="250" min="1" max="19"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44"/>
  <dimension ref="A1:AS400"/>
  <sheetViews>
    <sheetView view="pageBreakPreview" zoomScale="50" zoomScaleNormal="55" zoomScaleSheetLayoutView="50" zoomScalePageLayoutView="10" workbookViewId="0"/>
  </sheetViews>
  <sheetFormatPr defaultColWidth="8.77734375" defaultRowHeight="14.4" x14ac:dyDescent="0.3"/>
  <cols>
    <col min="1" max="1" width="4.44140625" customWidth="1"/>
    <col min="2" max="20" width="11.21875" customWidth="1"/>
    <col min="21" max="21" width="3.77734375" customWidth="1"/>
    <col min="25" max="25" width="8.77734375" hidden="1" customWidth="1"/>
  </cols>
  <sheetData>
    <row r="1" spans="1:45" ht="15" thickBot="1" x14ac:dyDescent="0.35">
      <c r="A1" s="20"/>
      <c r="B1" s="20"/>
      <c r="C1" s="20"/>
      <c r="D1" s="20"/>
      <c r="E1" s="20"/>
      <c r="F1" s="20"/>
      <c r="G1" s="20"/>
      <c r="H1" s="20"/>
      <c r="I1" s="20"/>
      <c r="J1" s="20"/>
      <c r="K1" s="20"/>
      <c r="L1" s="20"/>
      <c r="M1" s="20"/>
      <c r="N1" s="20"/>
      <c r="O1" s="20"/>
      <c r="P1" s="20"/>
      <c r="Q1" s="20"/>
      <c r="R1" s="20"/>
      <c r="S1" s="20"/>
      <c r="T1" s="20"/>
      <c r="U1" s="20"/>
      <c r="V1" s="20"/>
      <c r="W1" s="20"/>
      <c r="X1" s="20"/>
      <c r="Y1" s="20" t="s">
        <v>274</v>
      </c>
      <c r="Z1" s="20"/>
      <c r="AA1" s="20"/>
      <c r="AB1" s="20"/>
      <c r="AC1" s="20"/>
      <c r="AD1" s="20"/>
      <c r="AE1" s="20"/>
      <c r="AF1" s="20"/>
      <c r="AG1" s="20"/>
      <c r="AH1" s="20"/>
      <c r="AI1" s="20"/>
      <c r="AJ1" s="20"/>
      <c r="AK1" s="20"/>
      <c r="AL1" s="20"/>
      <c r="AM1" s="20"/>
      <c r="AN1" s="20"/>
      <c r="AO1" s="20"/>
      <c r="AP1" s="20"/>
      <c r="AQ1" s="20"/>
      <c r="AR1" s="20"/>
      <c r="AS1" s="20"/>
    </row>
    <row r="2" spans="1:45" ht="23.1" customHeight="1" x14ac:dyDescent="0.3">
      <c r="A2" s="20"/>
      <c r="B2" s="752" t="s">
        <v>273</v>
      </c>
      <c r="C2" s="753"/>
      <c r="D2" s="753"/>
      <c r="E2" s="753"/>
      <c r="F2" s="753"/>
      <c r="G2" s="753"/>
      <c r="H2" s="753"/>
      <c r="I2" s="753"/>
      <c r="J2" s="753"/>
      <c r="K2" s="753"/>
      <c r="L2" s="753"/>
      <c r="M2" s="753"/>
      <c r="N2" s="753"/>
      <c r="O2" s="753"/>
      <c r="P2" s="753"/>
      <c r="Q2" s="753"/>
      <c r="R2" s="753"/>
      <c r="S2" s="753"/>
      <c r="T2" s="754"/>
      <c r="U2" s="20"/>
      <c r="V2" s="55" t="s">
        <v>131</v>
      </c>
      <c r="W2" s="20"/>
      <c r="X2" s="20"/>
      <c r="Y2" s="20" t="s">
        <v>275</v>
      </c>
      <c r="Z2" s="20"/>
      <c r="AA2" s="20"/>
      <c r="AB2" s="20"/>
      <c r="AC2" s="20"/>
      <c r="AD2" s="20"/>
      <c r="AE2" s="20"/>
      <c r="AF2" s="20"/>
      <c r="AG2" s="20"/>
      <c r="AH2" s="20"/>
      <c r="AI2" s="20"/>
      <c r="AJ2" s="20"/>
      <c r="AK2" s="20"/>
      <c r="AL2" s="20"/>
      <c r="AM2" s="20"/>
      <c r="AN2" s="20"/>
      <c r="AO2" s="20"/>
      <c r="AP2" s="20"/>
      <c r="AQ2" s="20"/>
      <c r="AR2" s="20"/>
      <c r="AS2" s="20"/>
    </row>
    <row r="3" spans="1:45" ht="23.1" customHeight="1" thickBot="1" x14ac:dyDescent="0.35">
      <c r="A3" s="20"/>
      <c r="B3" s="755"/>
      <c r="C3" s="756"/>
      <c r="D3" s="756"/>
      <c r="E3" s="756"/>
      <c r="F3" s="756"/>
      <c r="G3" s="756"/>
      <c r="H3" s="756"/>
      <c r="I3" s="756"/>
      <c r="J3" s="756"/>
      <c r="K3" s="756"/>
      <c r="L3" s="756"/>
      <c r="M3" s="756"/>
      <c r="N3" s="756"/>
      <c r="O3" s="756"/>
      <c r="P3" s="756"/>
      <c r="Q3" s="756"/>
      <c r="R3" s="756"/>
      <c r="S3" s="756"/>
      <c r="T3" s="757"/>
      <c r="U3" s="20"/>
      <c r="V3" s="55" t="s">
        <v>132</v>
      </c>
      <c r="W3" s="20"/>
      <c r="X3" s="20"/>
      <c r="Y3" s="20" t="s">
        <v>731</v>
      </c>
      <c r="Z3" s="20"/>
      <c r="AA3" s="20"/>
      <c r="AB3" s="20"/>
      <c r="AC3" s="20"/>
      <c r="AD3" s="20"/>
      <c r="AE3" s="20"/>
      <c r="AF3" s="20"/>
      <c r="AG3" s="20"/>
      <c r="AH3" s="20"/>
      <c r="AI3" s="20"/>
      <c r="AJ3" s="20"/>
      <c r="AK3" s="20"/>
      <c r="AL3" s="20"/>
      <c r="AM3" s="20"/>
      <c r="AN3" s="20"/>
      <c r="AO3" s="20"/>
      <c r="AP3" s="20"/>
      <c r="AQ3" s="20"/>
      <c r="AR3" s="20"/>
      <c r="AS3" s="20"/>
    </row>
    <row r="4" spans="1:45" ht="40.049999999999997" customHeight="1" x14ac:dyDescent="0.3">
      <c r="A4" s="20"/>
      <c r="B4" s="312" t="s">
        <v>717</v>
      </c>
      <c r="C4" s="309"/>
      <c r="D4" s="309"/>
      <c r="E4" s="309"/>
      <c r="F4" s="309"/>
      <c r="G4" s="309"/>
      <c r="H4" s="309"/>
      <c r="I4" s="309"/>
      <c r="J4" s="309"/>
      <c r="K4" s="309"/>
      <c r="L4" s="309"/>
      <c r="M4" s="309"/>
      <c r="N4" s="309"/>
      <c r="O4" s="309"/>
      <c r="P4" s="309"/>
      <c r="Q4" s="77"/>
      <c r="R4" s="77"/>
      <c r="S4" s="77"/>
      <c r="T4" s="78"/>
      <c r="U4" s="20"/>
      <c r="V4" s="20"/>
      <c r="W4" s="20"/>
      <c r="X4" s="20"/>
      <c r="Y4" s="20" t="s">
        <v>734</v>
      </c>
      <c r="Z4" s="20"/>
      <c r="AA4" s="20"/>
      <c r="AB4" s="20"/>
      <c r="AC4" s="20"/>
      <c r="AD4" s="20"/>
      <c r="AE4" s="20"/>
      <c r="AF4" s="20"/>
      <c r="AG4" s="20"/>
      <c r="AH4" s="20"/>
      <c r="AI4" s="20"/>
      <c r="AJ4" s="20"/>
      <c r="AK4" s="20"/>
      <c r="AL4" s="20"/>
      <c r="AM4" s="20"/>
      <c r="AN4" s="20"/>
      <c r="AO4" s="20"/>
      <c r="AP4" s="20"/>
      <c r="AQ4" s="20"/>
      <c r="AR4" s="20"/>
      <c r="AS4" s="20"/>
    </row>
    <row r="5" spans="1:45" ht="17.100000000000001" customHeight="1" x14ac:dyDescent="0.3">
      <c r="A5" s="20"/>
      <c r="B5" s="79"/>
      <c r="C5" s="46"/>
      <c r="D5" s="46"/>
      <c r="E5" s="46"/>
      <c r="F5" s="46"/>
      <c r="G5" s="46"/>
      <c r="H5" s="46"/>
      <c r="I5" s="46"/>
      <c r="J5" s="46"/>
      <c r="K5" s="46"/>
      <c r="L5" s="46"/>
      <c r="M5" s="46"/>
      <c r="N5" s="46"/>
      <c r="O5" s="46"/>
      <c r="P5" s="46"/>
      <c r="Q5" s="46"/>
      <c r="R5" s="46"/>
      <c r="S5" s="46"/>
      <c r="T5" s="8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17.100000000000001" customHeight="1" x14ac:dyDescent="0.3">
      <c r="A6" s="20"/>
      <c r="B6" s="79"/>
      <c r="C6" s="46"/>
      <c r="D6" s="46"/>
      <c r="E6" s="46"/>
      <c r="F6" s="46"/>
      <c r="G6" s="46"/>
      <c r="H6" s="46"/>
      <c r="I6" s="46"/>
      <c r="J6" s="46"/>
      <c r="K6" s="46"/>
      <c r="L6" s="46"/>
      <c r="M6" s="46"/>
      <c r="N6" s="46"/>
      <c r="O6" s="46"/>
      <c r="P6" s="46"/>
      <c r="Q6" s="46"/>
      <c r="R6" s="46"/>
      <c r="S6" s="46"/>
      <c r="T6" s="8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17.100000000000001" customHeight="1" x14ac:dyDescent="0.3">
      <c r="A7" s="20"/>
      <c r="B7" s="79"/>
      <c r="C7" s="46"/>
      <c r="D7" s="46"/>
      <c r="E7" s="46"/>
      <c r="F7" s="46"/>
      <c r="G7" s="46"/>
      <c r="H7" s="46"/>
      <c r="I7" s="46"/>
      <c r="J7" s="46"/>
      <c r="K7" s="46"/>
      <c r="L7" s="46"/>
      <c r="M7" s="46"/>
      <c r="N7" s="46"/>
      <c r="O7" s="46"/>
      <c r="P7" s="46"/>
      <c r="Q7" s="46"/>
      <c r="R7" s="46"/>
      <c r="S7" s="46"/>
      <c r="T7" s="8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17.100000000000001" customHeight="1" x14ac:dyDescent="0.3">
      <c r="A8" s="20"/>
      <c r="B8" s="79"/>
      <c r="C8" s="46"/>
      <c r="D8" s="46"/>
      <c r="E8" s="46"/>
      <c r="F8" s="46"/>
      <c r="G8" s="46"/>
      <c r="H8" s="46"/>
      <c r="I8" s="46"/>
      <c r="J8" s="46"/>
      <c r="K8" s="46"/>
      <c r="L8" s="46"/>
      <c r="M8" s="46"/>
      <c r="N8" s="46"/>
      <c r="O8" s="46"/>
      <c r="P8" s="46"/>
      <c r="Q8" s="46"/>
      <c r="R8" s="46"/>
      <c r="S8" s="46"/>
      <c r="T8" s="8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ht="17.100000000000001" customHeight="1" x14ac:dyDescent="0.3">
      <c r="A9" s="20"/>
      <c r="B9" s="79"/>
      <c r="C9" s="46"/>
      <c r="D9" s="46"/>
      <c r="E9" s="46"/>
      <c r="F9" s="46"/>
      <c r="G9" s="46"/>
      <c r="H9" s="46"/>
      <c r="I9" s="46"/>
      <c r="J9" s="46"/>
      <c r="K9" s="46"/>
      <c r="L9" s="46"/>
      <c r="M9" s="46"/>
      <c r="N9" s="46"/>
      <c r="O9" s="46"/>
      <c r="P9" s="46"/>
      <c r="Q9" s="46"/>
      <c r="R9" s="46"/>
      <c r="S9" s="46"/>
      <c r="T9" s="80"/>
      <c r="U9" s="20"/>
      <c r="V9" s="20"/>
      <c r="W9" s="20"/>
      <c r="X9" s="20"/>
      <c r="Y9" s="20"/>
      <c r="Z9" s="20"/>
      <c r="AA9" s="20"/>
      <c r="AB9" s="20"/>
      <c r="AC9" s="20"/>
      <c r="AD9" s="20"/>
      <c r="AE9" s="20"/>
      <c r="AF9" s="20"/>
      <c r="AG9" s="20"/>
      <c r="AH9" s="20"/>
      <c r="AI9" s="20"/>
      <c r="AJ9" s="20"/>
      <c r="AK9" s="20"/>
      <c r="AL9" s="20"/>
      <c r="AM9" s="20"/>
      <c r="AN9" s="20"/>
      <c r="AO9" s="20"/>
      <c r="AP9" s="20"/>
      <c r="AQ9" s="20"/>
      <c r="AR9" s="20"/>
      <c r="AS9" s="20"/>
    </row>
    <row r="10" spans="1:45" ht="17.100000000000001" customHeight="1" x14ac:dyDescent="0.3">
      <c r="A10" s="20"/>
      <c r="B10" s="79"/>
      <c r="C10" s="46"/>
      <c r="D10" s="46"/>
      <c r="E10" s="46"/>
      <c r="F10" s="46"/>
      <c r="G10" s="46"/>
      <c r="H10" s="46"/>
      <c r="I10" s="46"/>
      <c r="J10" s="46"/>
      <c r="K10" s="46"/>
      <c r="L10" s="46"/>
      <c r="M10" s="46"/>
      <c r="N10" s="46"/>
      <c r="O10" s="46"/>
      <c r="P10" s="46"/>
      <c r="Q10" s="46"/>
      <c r="R10" s="46"/>
      <c r="S10" s="46"/>
      <c r="T10" s="8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row>
    <row r="11" spans="1:45" ht="17.100000000000001" customHeight="1" x14ac:dyDescent="0.3">
      <c r="A11" s="20"/>
      <c r="B11" s="79"/>
      <c r="C11" s="46"/>
      <c r="D11" s="46"/>
      <c r="E11" s="46"/>
      <c r="F11" s="46"/>
      <c r="G11" s="46"/>
      <c r="H11" s="46"/>
      <c r="I11" s="46"/>
      <c r="J11" s="46"/>
      <c r="K11" s="46"/>
      <c r="L11" s="46"/>
      <c r="M11" s="46"/>
      <c r="N11" s="46"/>
      <c r="O11" s="46"/>
      <c r="P11" s="46"/>
      <c r="Q11" s="46"/>
      <c r="R11" s="46"/>
      <c r="S11" s="46"/>
      <c r="T11" s="8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row>
    <row r="12" spans="1:45" ht="17.100000000000001" customHeight="1" x14ac:dyDescent="0.3">
      <c r="A12" s="20"/>
      <c r="B12" s="79"/>
      <c r="C12" s="46"/>
      <c r="D12" s="46"/>
      <c r="E12" s="46"/>
      <c r="F12" s="46"/>
      <c r="G12" s="46"/>
      <c r="H12" s="46"/>
      <c r="I12" s="46"/>
      <c r="J12" s="46"/>
      <c r="K12" s="46"/>
      <c r="L12" s="46"/>
      <c r="M12" s="46"/>
      <c r="N12" s="46"/>
      <c r="O12" s="46"/>
      <c r="P12" s="46"/>
      <c r="Q12" s="46"/>
      <c r="R12" s="46"/>
      <c r="S12" s="46"/>
      <c r="T12" s="8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row>
    <row r="13" spans="1:45" ht="17.100000000000001" customHeight="1" x14ac:dyDescent="0.3">
      <c r="A13" s="20"/>
      <c r="B13" s="79"/>
      <c r="C13" s="46"/>
      <c r="D13" s="46"/>
      <c r="E13" s="46"/>
      <c r="F13" s="46"/>
      <c r="G13" s="46"/>
      <c r="H13" s="46"/>
      <c r="I13" s="46"/>
      <c r="J13" s="46"/>
      <c r="K13" s="46"/>
      <c r="L13" s="46"/>
      <c r="M13" s="46"/>
      <c r="N13" s="46"/>
      <c r="O13" s="46"/>
      <c r="P13" s="46"/>
      <c r="Q13" s="46"/>
      <c r="R13" s="46"/>
      <c r="S13" s="46"/>
      <c r="T13" s="8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row>
    <row r="14" spans="1:45" ht="17.100000000000001" customHeight="1" x14ac:dyDescent="0.3">
      <c r="A14" s="20"/>
      <c r="B14" s="79"/>
      <c r="C14" s="46"/>
      <c r="D14" s="46"/>
      <c r="E14" s="46"/>
      <c r="F14" s="46"/>
      <c r="G14" s="46"/>
      <c r="H14" s="46"/>
      <c r="I14" s="46"/>
      <c r="J14" s="46"/>
      <c r="K14" s="46"/>
      <c r="L14" s="46"/>
      <c r="M14" s="46"/>
      <c r="N14" s="46"/>
      <c r="O14" s="46"/>
      <c r="P14" s="46"/>
      <c r="Q14" s="46"/>
      <c r="R14" s="46"/>
      <c r="S14" s="46"/>
      <c r="T14" s="8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row>
    <row r="15" spans="1:45" ht="17.100000000000001" customHeight="1" x14ac:dyDescent="0.3">
      <c r="A15" s="20"/>
      <c r="B15" s="79"/>
      <c r="C15" s="46"/>
      <c r="D15" s="46"/>
      <c r="E15" s="46"/>
      <c r="F15" s="46"/>
      <c r="G15" s="46"/>
      <c r="H15" s="46"/>
      <c r="I15" s="46"/>
      <c r="J15" s="46"/>
      <c r="K15" s="46"/>
      <c r="L15" s="46"/>
      <c r="M15" s="46"/>
      <c r="N15" s="46"/>
      <c r="O15" s="46"/>
      <c r="P15" s="46"/>
      <c r="Q15" s="46"/>
      <c r="R15" s="46"/>
      <c r="S15" s="46"/>
      <c r="T15" s="8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row>
    <row r="16" spans="1:45" ht="17.100000000000001" customHeight="1" x14ac:dyDescent="0.3">
      <c r="A16" s="20"/>
      <c r="B16" s="79"/>
      <c r="C16" s="46"/>
      <c r="D16" s="46"/>
      <c r="E16" s="46"/>
      <c r="F16" s="46"/>
      <c r="G16" s="46"/>
      <c r="H16" s="46"/>
      <c r="I16" s="46"/>
      <c r="J16" s="46"/>
      <c r="K16" s="46"/>
      <c r="L16" s="46"/>
      <c r="M16" s="46"/>
      <c r="N16" s="46"/>
      <c r="O16" s="46"/>
      <c r="P16" s="46"/>
      <c r="Q16" s="46"/>
      <c r="R16" s="46"/>
      <c r="S16" s="46"/>
      <c r="T16" s="8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row>
    <row r="17" spans="1:45" ht="17.100000000000001" customHeight="1" x14ac:dyDescent="0.3">
      <c r="A17" s="20"/>
      <c r="B17" s="79"/>
      <c r="C17" s="46"/>
      <c r="D17" s="46"/>
      <c r="E17" s="46"/>
      <c r="F17" s="46"/>
      <c r="G17" s="46"/>
      <c r="H17" s="46"/>
      <c r="I17" s="46"/>
      <c r="J17" s="46"/>
      <c r="K17" s="46"/>
      <c r="L17" s="46"/>
      <c r="M17" s="46"/>
      <c r="N17" s="46"/>
      <c r="O17" s="46"/>
      <c r="P17" s="46"/>
      <c r="Q17" s="46"/>
      <c r="R17" s="46"/>
      <c r="S17" s="46"/>
      <c r="T17" s="8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row>
    <row r="18" spans="1:45" ht="17.100000000000001" customHeight="1" x14ac:dyDescent="0.3">
      <c r="A18" s="20"/>
      <c r="B18" s="79"/>
      <c r="C18" s="46"/>
      <c r="D18" s="46"/>
      <c r="E18" s="46"/>
      <c r="F18" s="46"/>
      <c r="G18" s="46"/>
      <c r="H18" s="46"/>
      <c r="I18" s="46"/>
      <c r="J18" s="46"/>
      <c r="K18" s="46"/>
      <c r="L18" s="46"/>
      <c r="M18" s="46"/>
      <c r="N18" s="46"/>
      <c r="O18" s="46"/>
      <c r="P18" s="46"/>
      <c r="Q18" s="46"/>
      <c r="R18" s="46"/>
      <c r="S18" s="46"/>
      <c r="T18" s="8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row>
    <row r="19" spans="1:45" ht="17.100000000000001" customHeight="1" x14ac:dyDescent="0.3">
      <c r="A19" s="20"/>
      <c r="B19" s="79"/>
      <c r="C19" s="46"/>
      <c r="D19" s="46"/>
      <c r="E19" s="46"/>
      <c r="F19" s="46"/>
      <c r="G19" s="46"/>
      <c r="H19" s="46"/>
      <c r="I19" s="46"/>
      <c r="J19" s="46"/>
      <c r="K19" s="46"/>
      <c r="L19" s="46"/>
      <c r="M19" s="46"/>
      <c r="N19" s="46"/>
      <c r="O19" s="46"/>
      <c r="P19" s="46"/>
      <c r="Q19" s="46"/>
      <c r="R19" s="46"/>
      <c r="S19" s="46"/>
      <c r="T19" s="8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row>
    <row r="20" spans="1:45" ht="17.100000000000001" customHeight="1" x14ac:dyDescent="0.3">
      <c r="A20" s="20"/>
      <c r="B20" s="79"/>
      <c r="C20" s="46"/>
      <c r="D20" s="46"/>
      <c r="E20" s="46"/>
      <c r="F20" s="46"/>
      <c r="G20" s="46"/>
      <c r="H20" s="46"/>
      <c r="I20" s="46"/>
      <c r="J20" s="46"/>
      <c r="K20" s="46"/>
      <c r="L20" s="46"/>
      <c r="M20" s="46"/>
      <c r="N20" s="46"/>
      <c r="O20" s="46"/>
      <c r="P20" s="46"/>
      <c r="Q20" s="46"/>
      <c r="R20" s="46"/>
      <c r="S20" s="46"/>
      <c r="T20" s="8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row>
    <row r="21" spans="1:45" ht="17.100000000000001" customHeight="1" x14ac:dyDescent="0.3">
      <c r="A21" s="20"/>
      <c r="B21" s="79"/>
      <c r="C21" s="46"/>
      <c r="D21" s="46"/>
      <c r="E21" s="46"/>
      <c r="F21" s="46"/>
      <c r="G21" s="46"/>
      <c r="H21" s="46"/>
      <c r="I21" s="46"/>
      <c r="J21" s="46"/>
      <c r="K21" s="46"/>
      <c r="L21" s="46"/>
      <c r="M21" s="46"/>
      <c r="N21" s="46"/>
      <c r="O21" s="46"/>
      <c r="P21" s="46"/>
      <c r="Q21" s="46"/>
      <c r="R21" s="46"/>
      <c r="S21" s="46"/>
      <c r="T21" s="8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row>
    <row r="22" spans="1:45" ht="17.100000000000001" customHeight="1" x14ac:dyDescent="0.3">
      <c r="A22" s="20"/>
      <c r="B22" s="79"/>
      <c r="C22" s="46"/>
      <c r="D22" s="46"/>
      <c r="E22" s="46"/>
      <c r="F22" s="46"/>
      <c r="G22" s="46"/>
      <c r="H22" s="46"/>
      <c r="I22" s="46"/>
      <c r="J22" s="46"/>
      <c r="K22" s="46"/>
      <c r="L22" s="46"/>
      <c r="M22" s="46"/>
      <c r="N22" s="46"/>
      <c r="O22" s="46"/>
      <c r="P22" s="46"/>
      <c r="Q22" s="46"/>
      <c r="R22" s="46"/>
      <c r="S22" s="46"/>
      <c r="T22" s="8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row>
    <row r="23" spans="1:45" ht="17.100000000000001" customHeight="1" x14ac:dyDescent="0.3">
      <c r="A23" s="20"/>
      <c r="B23" s="79"/>
      <c r="C23" s="46"/>
      <c r="D23" s="46"/>
      <c r="E23" s="46"/>
      <c r="F23" s="46"/>
      <c r="G23" s="46"/>
      <c r="H23" s="46"/>
      <c r="I23" s="46"/>
      <c r="J23" s="46"/>
      <c r="K23" s="46"/>
      <c r="L23" s="46"/>
      <c r="M23" s="46"/>
      <c r="N23" s="46"/>
      <c r="O23" s="46"/>
      <c r="P23" s="46"/>
      <c r="Q23" s="46"/>
      <c r="R23" s="46"/>
      <c r="S23" s="46"/>
      <c r="T23" s="8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row>
    <row r="24" spans="1:45" ht="17.100000000000001" customHeight="1" x14ac:dyDescent="0.3">
      <c r="A24" s="20"/>
      <c r="B24" s="79"/>
      <c r="C24" s="46"/>
      <c r="D24" s="46"/>
      <c r="E24" s="46"/>
      <c r="F24" s="46"/>
      <c r="G24" s="46"/>
      <c r="H24" s="46"/>
      <c r="I24" s="46"/>
      <c r="J24" s="46"/>
      <c r="K24" s="46"/>
      <c r="L24" s="46"/>
      <c r="M24" s="46"/>
      <c r="N24" s="46"/>
      <c r="O24" s="46"/>
      <c r="P24" s="46"/>
      <c r="Q24" s="46"/>
      <c r="R24" s="46"/>
      <c r="S24" s="46"/>
      <c r="T24" s="8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row>
    <row r="25" spans="1:45" ht="17.100000000000001" customHeight="1" x14ac:dyDescent="0.3">
      <c r="A25" s="20"/>
      <c r="B25" s="79"/>
      <c r="C25" s="46"/>
      <c r="D25" s="46"/>
      <c r="E25" s="46"/>
      <c r="F25" s="46"/>
      <c r="G25" s="46"/>
      <c r="H25" s="46"/>
      <c r="I25" s="46"/>
      <c r="J25" s="46"/>
      <c r="K25" s="46"/>
      <c r="L25" s="46"/>
      <c r="M25" s="46"/>
      <c r="N25" s="46"/>
      <c r="O25" s="46"/>
      <c r="P25" s="46"/>
      <c r="Q25" s="46"/>
      <c r="R25" s="46"/>
      <c r="S25" s="46"/>
      <c r="T25" s="8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row>
    <row r="26" spans="1:45" ht="17.100000000000001" customHeight="1" x14ac:dyDescent="0.3">
      <c r="A26" s="20"/>
      <c r="B26" s="79"/>
      <c r="C26" s="46"/>
      <c r="D26" s="46"/>
      <c r="E26" s="46"/>
      <c r="F26" s="46"/>
      <c r="G26" s="46"/>
      <c r="H26" s="46"/>
      <c r="I26" s="46"/>
      <c r="J26" s="46"/>
      <c r="K26" s="46"/>
      <c r="L26" s="46"/>
      <c r="M26" s="46"/>
      <c r="N26" s="46"/>
      <c r="O26" s="46"/>
      <c r="P26" s="46"/>
      <c r="Q26" s="46"/>
      <c r="R26" s="46"/>
      <c r="S26" s="46"/>
      <c r="T26" s="8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row>
    <row r="27" spans="1:45" ht="17.100000000000001" customHeight="1" x14ac:dyDescent="0.3">
      <c r="A27" s="20"/>
      <c r="B27" s="79"/>
      <c r="C27" s="46"/>
      <c r="D27" s="46"/>
      <c r="E27" s="46"/>
      <c r="F27" s="46"/>
      <c r="G27" s="46"/>
      <c r="H27" s="46"/>
      <c r="I27" s="46"/>
      <c r="J27" s="46"/>
      <c r="K27" s="46"/>
      <c r="L27" s="46"/>
      <c r="M27" s="46"/>
      <c r="N27" s="46"/>
      <c r="O27" s="46"/>
      <c r="P27" s="46"/>
      <c r="Q27" s="46"/>
      <c r="R27" s="46"/>
      <c r="S27" s="46"/>
      <c r="T27" s="8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row>
    <row r="28" spans="1:45" ht="17.100000000000001" customHeight="1" x14ac:dyDescent="0.3">
      <c r="A28" s="20"/>
      <c r="B28" s="79"/>
      <c r="C28" s="46"/>
      <c r="D28" s="46"/>
      <c r="E28" s="46"/>
      <c r="F28" s="46"/>
      <c r="G28" s="46"/>
      <c r="H28" s="46"/>
      <c r="I28" s="46"/>
      <c r="J28" s="46"/>
      <c r="K28" s="46"/>
      <c r="L28" s="46"/>
      <c r="M28" s="46"/>
      <c r="N28" s="46"/>
      <c r="O28" s="46"/>
      <c r="P28" s="46"/>
      <c r="Q28" s="46"/>
      <c r="R28" s="46"/>
      <c r="S28" s="46"/>
      <c r="T28" s="8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row>
    <row r="29" spans="1:45" ht="17.100000000000001" customHeight="1" x14ac:dyDescent="0.3">
      <c r="A29" s="20"/>
      <c r="B29" s="79"/>
      <c r="C29" s="46"/>
      <c r="D29" s="46"/>
      <c r="E29" s="46"/>
      <c r="F29" s="46"/>
      <c r="G29" s="46"/>
      <c r="H29" s="46"/>
      <c r="I29" s="46"/>
      <c r="J29" s="46"/>
      <c r="K29" s="46"/>
      <c r="L29" s="46"/>
      <c r="M29" s="46"/>
      <c r="N29" s="46"/>
      <c r="O29" s="46"/>
      <c r="P29" s="46"/>
      <c r="Q29" s="46"/>
      <c r="R29" s="46"/>
      <c r="S29" s="46"/>
      <c r="T29" s="8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row>
    <row r="30" spans="1:45" ht="17.100000000000001" customHeight="1" x14ac:dyDescent="0.3">
      <c r="A30" s="20"/>
      <c r="B30" s="79"/>
      <c r="C30" s="46"/>
      <c r="D30" s="46"/>
      <c r="E30" s="46"/>
      <c r="F30" s="46"/>
      <c r="G30" s="46"/>
      <c r="H30" s="46"/>
      <c r="I30" s="46"/>
      <c r="J30" s="46"/>
      <c r="K30" s="46"/>
      <c r="L30" s="46"/>
      <c r="M30" s="46"/>
      <c r="N30" s="46"/>
      <c r="O30" s="46"/>
      <c r="P30" s="46"/>
      <c r="Q30" s="46"/>
      <c r="R30" s="46"/>
      <c r="S30" s="46"/>
      <c r="T30" s="8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row>
    <row r="31" spans="1:45" ht="17.100000000000001" customHeight="1" x14ac:dyDescent="0.3">
      <c r="A31" s="20"/>
      <c r="B31" s="79"/>
      <c r="C31" s="46"/>
      <c r="D31" s="46"/>
      <c r="E31" s="46"/>
      <c r="F31" s="46"/>
      <c r="G31" s="46"/>
      <c r="H31" s="46"/>
      <c r="I31" s="46"/>
      <c r="J31" s="46"/>
      <c r="K31" s="46"/>
      <c r="L31" s="46"/>
      <c r="M31" s="46"/>
      <c r="N31" s="46"/>
      <c r="O31" s="46"/>
      <c r="P31" s="46"/>
      <c r="Q31" s="46"/>
      <c r="R31" s="46"/>
      <c r="S31" s="46"/>
      <c r="T31" s="8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row>
    <row r="32" spans="1:45" ht="17.100000000000001" customHeight="1" x14ac:dyDescent="0.3">
      <c r="A32" s="20"/>
      <c r="B32" s="79"/>
      <c r="C32" s="46"/>
      <c r="D32" s="46"/>
      <c r="E32" s="46"/>
      <c r="F32" s="46"/>
      <c r="G32" s="46"/>
      <c r="H32" s="46"/>
      <c r="I32" s="46"/>
      <c r="J32" s="46"/>
      <c r="K32" s="46"/>
      <c r="L32" s="46"/>
      <c r="M32" s="46"/>
      <c r="N32" s="46"/>
      <c r="O32" s="46"/>
      <c r="P32" s="46"/>
      <c r="Q32" s="46"/>
      <c r="R32" s="46"/>
      <c r="S32" s="46"/>
      <c r="T32" s="8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row>
    <row r="33" spans="1:45" ht="17.100000000000001" customHeight="1" x14ac:dyDescent="0.3">
      <c r="A33" s="20"/>
      <c r="B33" s="79"/>
      <c r="C33" s="46"/>
      <c r="D33" s="46"/>
      <c r="E33" s="46"/>
      <c r="F33" s="46"/>
      <c r="G33" s="46"/>
      <c r="H33" s="46"/>
      <c r="I33" s="46"/>
      <c r="J33" s="46"/>
      <c r="K33" s="46"/>
      <c r="L33" s="46"/>
      <c r="M33" s="46"/>
      <c r="N33" s="46"/>
      <c r="O33" s="46"/>
      <c r="P33" s="46"/>
      <c r="Q33" s="46"/>
      <c r="R33" s="46"/>
      <c r="S33" s="46"/>
      <c r="T33" s="8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row>
    <row r="34" spans="1:45" ht="17.100000000000001" customHeight="1" x14ac:dyDescent="0.3">
      <c r="A34" s="20"/>
      <c r="B34" s="79"/>
      <c r="C34" s="46"/>
      <c r="D34" s="46"/>
      <c r="E34" s="46"/>
      <c r="F34" s="46"/>
      <c r="G34" s="46"/>
      <c r="H34" s="46"/>
      <c r="I34" s="46"/>
      <c r="J34" s="46"/>
      <c r="K34" s="46"/>
      <c r="L34" s="46"/>
      <c r="M34" s="46"/>
      <c r="N34" s="46"/>
      <c r="O34" s="46"/>
      <c r="P34" s="46"/>
      <c r="Q34" s="46"/>
      <c r="R34" s="46"/>
      <c r="S34" s="46"/>
      <c r="T34" s="8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row>
    <row r="35" spans="1:45" ht="17.100000000000001" customHeight="1" x14ac:dyDescent="0.3">
      <c r="A35" s="20"/>
      <c r="B35" s="79"/>
      <c r="C35" s="46"/>
      <c r="D35" s="46"/>
      <c r="E35" s="46"/>
      <c r="F35" s="46"/>
      <c r="G35" s="46"/>
      <c r="H35" s="46"/>
      <c r="I35" s="46"/>
      <c r="J35" s="46"/>
      <c r="K35" s="46"/>
      <c r="L35" s="46"/>
      <c r="M35" s="46"/>
      <c r="N35" s="46"/>
      <c r="O35" s="46"/>
      <c r="P35" s="46"/>
      <c r="Q35" s="46"/>
      <c r="R35" s="46"/>
      <c r="S35" s="46"/>
      <c r="T35" s="8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row>
    <row r="36" spans="1:45" ht="17.100000000000001" customHeight="1" x14ac:dyDescent="0.3">
      <c r="A36" s="20"/>
      <c r="B36" s="79"/>
      <c r="C36" s="46"/>
      <c r="D36" s="46"/>
      <c r="E36" s="46"/>
      <c r="F36" s="46"/>
      <c r="G36" s="46"/>
      <c r="H36" s="46"/>
      <c r="I36" s="46"/>
      <c r="J36" s="46"/>
      <c r="K36" s="46"/>
      <c r="L36" s="46"/>
      <c r="M36" s="46"/>
      <c r="N36" s="46"/>
      <c r="O36" s="46"/>
      <c r="P36" s="46"/>
      <c r="Q36" s="46"/>
      <c r="R36" s="46"/>
      <c r="S36" s="46"/>
      <c r="T36" s="8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row>
    <row r="37" spans="1:45" ht="17.100000000000001" customHeight="1" x14ac:dyDescent="0.3">
      <c r="A37" s="20"/>
      <c r="B37" s="79"/>
      <c r="C37" s="46"/>
      <c r="D37" s="46"/>
      <c r="E37" s="46"/>
      <c r="F37" s="46"/>
      <c r="G37" s="46"/>
      <c r="H37" s="46"/>
      <c r="I37" s="46"/>
      <c r="J37" s="46"/>
      <c r="K37" s="46"/>
      <c r="L37" s="46"/>
      <c r="M37" s="46"/>
      <c r="N37" s="46"/>
      <c r="O37" s="46"/>
      <c r="P37" s="46"/>
      <c r="Q37" s="46"/>
      <c r="R37" s="46"/>
      <c r="S37" s="46"/>
      <c r="T37" s="8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row>
    <row r="38" spans="1:45" ht="17.100000000000001" customHeight="1" x14ac:dyDescent="0.3">
      <c r="A38" s="20"/>
      <c r="B38" s="79"/>
      <c r="C38" s="46"/>
      <c r="D38" s="46"/>
      <c r="E38" s="46"/>
      <c r="F38" s="46"/>
      <c r="G38" s="46"/>
      <c r="H38" s="46"/>
      <c r="I38" s="46"/>
      <c r="J38" s="46"/>
      <c r="K38" s="46"/>
      <c r="L38" s="46"/>
      <c r="M38" s="46"/>
      <c r="N38" s="46"/>
      <c r="O38" s="46"/>
      <c r="P38" s="46"/>
      <c r="Q38" s="46"/>
      <c r="R38" s="46"/>
      <c r="S38" s="46"/>
      <c r="T38" s="8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row>
    <row r="39" spans="1:45" ht="17.100000000000001" customHeight="1" x14ac:dyDescent="0.3">
      <c r="A39" s="20"/>
      <c r="B39" s="79"/>
      <c r="C39" s="46"/>
      <c r="D39" s="46"/>
      <c r="E39" s="46"/>
      <c r="F39" s="46"/>
      <c r="G39" s="46"/>
      <c r="H39" s="46"/>
      <c r="I39" s="46"/>
      <c r="J39" s="46"/>
      <c r="K39" s="46"/>
      <c r="L39" s="46"/>
      <c r="M39" s="46"/>
      <c r="N39" s="46"/>
      <c r="O39" s="46"/>
      <c r="P39" s="46"/>
      <c r="Q39" s="46"/>
      <c r="R39" s="46"/>
      <c r="S39" s="46"/>
      <c r="T39" s="8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row>
    <row r="40" spans="1:45" ht="17.100000000000001" customHeight="1" x14ac:dyDescent="0.3">
      <c r="A40" s="20"/>
      <c r="B40" s="79"/>
      <c r="C40" s="46"/>
      <c r="D40" s="46"/>
      <c r="E40" s="46"/>
      <c r="F40" s="46"/>
      <c r="G40" s="46"/>
      <c r="H40" s="46"/>
      <c r="I40" s="46"/>
      <c r="J40" s="46"/>
      <c r="K40" s="46"/>
      <c r="L40" s="46"/>
      <c r="M40" s="46"/>
      <c r="N40" s="46"/>
      <c r="O40" s="46"/>
      <c r="P40" s="46"/>
      <c r="Q40" s="46"/>
      <c r="R40" s="46"/>
      <c r="S40" s="46"/>
      <c r="T40" s="8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row>
    <row r="41" spans="1:45" ht="17.100000000000001" customHeight="1" x14ac:dyDescent="0.3">
      <c r="A41" s="20"/>
      <c r="B41" s="79"/>
      <c r="C41" s="46"/>
      <c r="D41" s="46"/>
      <c r="E41" s="46"/>
      <c r="F41" s="46"/>
      <c r="G41" s="46"/>
      <c r="H41" s="46"/>
      <c r="I41" s="46"/>
      <c r="J41" s="46"/>
      <c r="K41" s="46"/>
      <c r="L41" s="46"/>
      <c r="M41" s="46"/>
      <c r="N41" s="46"/>
      <c r="O41" s="46"/>
      <c r="P41" s="46"/>
      <c r="Q41" s="46"/>
      <c r="R41" s="46"/>
      <c r="S41" s="46"/>
      <c r="T41" s="8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row>
    <row r="42" spans="1:45" ht="17.100000000000001" customHeight="1" x14ac:dyDescent="0.3">
      <c r="A42" s="20"/>
      <c r="B42" s="79"/>
      <c r="C42" s="46"/>
      <c r="D42" s="46"/>
      <c r="E42" s="46"/>
      <c r="F42" s="46"/>
      <c r="G42" s="46"/>
      <c r="H42" s="46"/>
      <c r="I42" s="46"/>
      <c r="J42" s="46"/>
      <c r="K42" s="46"/>
      <c r="L42" s="46"/>
      <c r="M42" s="46"/>
      <c r="N42" s="46"/>
      <c r="O42" s="46"/>
      <c r="P42" s="46"/>
      <c r="Q42" s="46"/>
      <c r="R42" s="46"/>
      <c r="S42" s="46"/>
      <c r="T42" s="8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row>
    <row r="43" spans="1:45" ht="17.100000000000001" customHeight="1" x14ac:dyDescent="0.3">
      <c r="A43" s="20"/>
      <c r="B43" s="79"/>
      <c r="C43" s="46"/>
      <c r="D43" s="46"/>
      <c r="E43" s="46"/>
      <c r="F43" s="46"/>
      <c r="G43" s="46"/>
      <c r="H43" s="46"/>
      <c r="I43" s="46"/>
      <c r="J43" s="46"/>
      <c r="K43" s="46"/>
      <c r="L43" s="46"/>
      <c r="M43" s="46"/>
      <c r="N43" s="46"/>
      <c r="O43" s="46"/>
      <c r="P43" s="46"/>
      <c r="Q43" s="46"/>
      <c r="R43" s="46"/>
      <c r="S43" s="46"/>
      <c r="T43" s="8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row>
    <row r="44" spans="1:45" ht="17.100000000000001" customHeight="1" x14ac:dyDescent="0.3">
      <c r="A44" s="20"/>
      <c r="B44" s="79"/>
      <c r="C44" s="46"/>
      <c r="D44" s="46"/>
      <c r="E44" s="46"/>
      <c r="F44" s="46"/>
      <c r="G44" s="46"/>
      <c r="H44" s="46"/>
      <c r="I44" s="46"/>
      <c r="J44" s="46"/>
      <c r="K44" s="46"/>
      <c r="L44" s="46"/>
      <c r="M44" s="46"/>
      <c r="N44" s="46"/>
      <c r="O44" s="46"/>
      <c r="P44" s="46"/>
      <c r="Q44" s="46"/>
      <c r="R44" s="46"/>
      <c r="S44" s="46"/>
      <c r="T44" s="8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row>
    <row r="45" spans="1:45" ht="17.100000000000001" customHeight="1" x14ac:dyDescent="0.3">
      <c r="A45" s="20"/>
      <c r="B45" s="79"/>
      <c r="C45" s="46"/>
      <c r="D45" s="46"/>
      <c r="E45" s="46"/>
      <c r="F45" s="46"/>
      <c r="G45" s="46"/>
      <c r="H45" s="46"/>
      <c r="I45" s="46"/>
      <c r="J45" s="46"/>
      <c r="K45" s="46"/>
      <c r="L45" s="46"/>
      <c r="M45" s="46"/>
      <c r="N45" s="46"/>
      <c r="O45" s="46"/>
      <c r="P45" s="46"/>
      <c r="Q45" s="46"/>
      <c r="R45" s="46"/>
      <c r="S45" s="46"/>
      <c r="T45" s="8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row>
    <row r="46" spans="1:45" ht="17.100000000000001" customHeight="1" x14ac:dyDescent="0.3">
      <c r="A46" s="20"/>
      <c r="B46" s="79"/>
      <c r="C46" s="46"/>
      <c r="D46" s="46"/>
      <c r="E46" s="46"/>
      <c r="F46" s="46"/>
      <c r="G46" s="46"/>
      <c r="H46" s="46"/>
      <c r="I46" s="46"/>
      <c r="J46" s="46"/>
      <c r="K46" s="46"/>
      <c r="L46" s="46"/>
      <c r="M46" s="46"/>
      <c r="N46" s="46"/>
      <c r="O46" s="46"/>
      <c r="P46" s="46"/>
      <c r="Q46" s="46"/>
      <c r="R46" s="46"/>
      <c r="S46" s="46"/>
      <c r="T46" s="8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row>
    <row r="47" spans="1:45" ht="17.100000000000001" customHeight="1" x14ac:dyDescent="0.3">
      <c r="A47" s="20"/>
      <c r="B47" s="79"/>
      <c r="C47" s="46"/>
      <c r="D47" s="46"/>
      <c r="E47" s="46"/>
      <c r="F47" s="46"/>
      <c r="G47" s="46"/>
      <c r="H47" s="46"/>
      <c r="I47" s="46"/>
      <c r="J47" s="46"/>
      <c r="K47" s="46"/>
      <c r="L47" s="46"/>
      <c r="M47" s="46"/>
      <c r="N47" s="46"/>
      <c r="O47" s="46"/>
      <c r="P47" s="46"/>
      <c r="Q47" s="46"/>
      <c r="R47" s="46"/>
      <c r="S47" s="46"/>
      <c r="T47" s="8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row>
    <row r="48" spans="1:45" ht="17.100000000000001" customHeight="1" x14ac:dyDescent="0.3">
      <c r="A48" s="20"/>
      <c r="B48" s="79"/>
      <c r="C48" s="46"/>
      <c r="D48" s="46"/>
      <c r="E48" s="46"/>
      <c r="F48" s="46"/>
      <c r="G48" s="46"/>
      <c r="H48" s="46"/>
      <c r="I48" s="46"/>
      <c r="J48" s="46"/>
      <c r="K48" s="46"/>
      <c r="L48" s="46"/>
      <c r="M48" s="46"/>
      <c r="N48" s="46"/>
      <c r="O48" s="46"/>
      <c r="P48" s="46"/>
      <c r="Q48" s="46"/>
      <c r="R48" s="46"/>
      <c r="S48" s="46"/>
      <c r="T48" s="8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row>
    <row r="49" spans="1:45" ht="17.100000000000001" customHeight="1" x14ac:dyDescent="0.3">
      <c r="A49" s="20"/>
      <c r="B49" s="79"/>
      <c r="C49" s="46"/>
      <c r="D49" s="46"/>
      <c r="E49" s="46"/>
      <c r="F49" s="46"/>
      <c r="G49" s="46"/>
      <c r="H49" s="46"/>
      <c r="I49" s="46"/>
      <c r="J49" s="46"/>
      <c r="K49" s="46"/>
      <c r="L49" s="46"/>
      <c r="M49" s="46"/>
      <c r="N49" s="46"/>
      <c r="O49" s="46"/>
      <c r="P49" s="46"/>
      <c r="Q49" s="46"/>
      <c r="R49" s="46"/>
      <c r="S49" s="46"/>
      <c r="T49" s="8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row>
    <row r="50" spans="1:45" ht="17.100000000000001" customHeight="1" thickBot="1" x14ac:dyDescent="0.35">
      <c r="A50" s="20"/>
      <c r="B50" s="81"/>
      <c r="C50" s="82"/>
      <c r="D50" s="82"/>
      <c r="E50" s="82"/>
      <c r="F50" s="82"/>
      <c r="G50" s="82"/>
      <c r="H50" s="82"/>
      <c r="I50" s="82"/>
      <c r="J50" s="82"/>
      <c r="K50" s="82"/>
      <c r="L50" s="82"/>
      <c r="M50" s="82"/>
      <c r="N50" s="82"/>
      <c r="O50" s="82"/>
      <c r="P50" s="82"/>
      <c r="Q50" s="82"/>
      <c r="R50" s="82"/>
      <c r="S50" s="82"/>
      <c r="T50" s="83"/>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row>
    <row r="51" spans="1:45" ht="50.1" customHeight="1" x14ac:dyDescent="0.3">
      <c r="A51" s="20"/>
      <c r="B51" s="312" t="s">
        <v>727</v>
      </c>
      <c r="C51" s="77"/>
      <c r="D51" s="77"/>
      <c r="E51" s="77"/>
      <c r="F51" s="77"/>
      <c r="G51" s="77"/>
      <c r="H51" s="77"/>
      <c r="I51" s="77"/>
      <c r="J51" s="77"/>
      <c r="K51" s="77"/>
      <c r="L51" s="77"/>
      <c r="M51" s="77"/>
      <c r="N51" s="77"/>
      <c r="O51" s="77"/>
      <c r="P51" s="77"/>
      <c r="Q51" s="77"/>
      <c r="R51" s="77"/>
      <c r="S51" s="77"/>
      <c r="T51" s="78"/>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row>
    <row r="52" spans="1:45" ht="17.100000000000001" customHeight="1" x14ac:dyDescent="0.3">
      <c r="A52" s="20"/>
      <c r="B52" s="79"/>
      <c r="C52" s="46"/>
      <c r="D52" s="46"/>
      <c r="E52" s="46"/>
      <c r="F52" s="46"/>
      <c r="G52" s="46"/>
      <c r="H52" s="46"/>
      <c r="I52" s="46"/>
      <c r="J52" s="46"/>
      <c r="K52" s="46"/>
      <c r="L52" s="46"/>
      <c r="M52" s="46"/>
      <c r="N52" s="46"/>
      <c r="O52" s="46"/>
      <c r="P52" s="46"/>
      <c r="Q52" s="46"/>
      <c r="R52" s="46"/>
      <c r="S52" s="46"/>
      <c r="T52" s="8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row>
    <row r="53" spans="1:45" ht="17.100000000000001" customHeight="1" x14ac:dyDescent="0.3">
      <c r="A53" s="20"/>
      <c r="B53" s="79"/>
      <c r="C53" s="46"/>
      <c r="D53" s="46"/>
      <c r="E53" s="46"/>
      <c r="F53" s="46"/>
      <c r="G53" s="46"/>
      <c r="H53" s="46"/>
      <c r="I53" s="46"/>
      <c r="J53" s="46"/>
      <c r="K53" s="46"/>
      <c r="L53" s="46"/>
      <c r="M53" s="46"/>
      <c r="N53" s="46"/>
      <c r="O53" s="46"/>
      <c r="P53" s="46"/>
      <c r="Q53" s="46"/>
      <c r="R53" s="46"/>
      <c r="S53" s="46"/>
      <c r="T53" s="8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row>
    <row r="54" spans="1:45" ht="17.100000000000001" customHeight="1" x14ac:dyDescent="0.3">
      <c r="A54" s="20"/>
      <c r="B54" s="79"/>
      <c r="C54" s="46"/>
      <c r="D54" s="46"/>
      <c r="E54" s="46"/>
      <c r="F54" s="46"/>
      <c r="G54" s="46"/>
      <c r="H54" s="46"/>
      <c r="I54" s="46"/>
      <c r="J54" s="46"/>
      <c r="K54" s="46"/>
      <c r="L54" s="46"/>
      <c r="M54" s="46"/>
      <c r="N54" s="46"/>
      <c r="O54" s="46"/>
      <c r="P54" s="46"/>
      <c r="Q54" s="46"/>
      <c r="R54" s="46"/>
      <c r="S54" s="46"/>
      <c r="T54" s="8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row>
    <row r="55" spans="1:45" ht="17.100000000000001" customHeight="1" x14ac:dyDescent="0.3">
      <c r="A55" s="20"/>
      <c r="B55" s="79"/>
      <c r="C55" s="46"/>
      <c r="D55" s="46"/>
      <c r="E55" s="46"/>
      <c r="F55" s="46"/>
      <c r="G55" s="46"/>
      <c r="H55" s="46"/>
      <c r="I55" s="46"/>
      <c r="J55" s="46"/>
      <c r="K55" s="46"/>
      <c r="L55" s="46"/>
      <c r="M55" s="46"/>
      <c r="N55" s="46"/>
      <c r="O55" s="46"/>
      <c r="P55" s="46"/>
      <c r="Q55" s="46"/>
      <c r="R55" s="46"/>
      <c r="S55" s="46"/>
      <c r="T55" s="8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row>
    <row r="56" spans="1:45" ht="17.100000000000001" customHeight="1" x14ac:dyDescent="0.3">
      <c r="A56" s="20"/>
      <c r="B56" s="79"/>
      <c r="C56" s="46"/>
      <c r="D56" s="46"/>
      <c r="E56" s="46"/>
      <c r="F56" s="46"/>
      <c r="G56" s="46"/>
      <c r="H56" s="46"/>
      <c r="I56" s="46"/>
      <c r="J56" s="46"/>
      <c r="K56" s="46"/>
      <c r="L56" s="46"/>
      <c r="M56" s="46"/>
      <c r="N56" s="46"/>
      <c r="O56" s="46"/>
      <c r="P56" s="46"/>
      <c r="Q56" s="46"/>
      <c r="R56" s="46"/>
      <c r="S56" s="46"/>
      <c r="T56" s="8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row>
    <row r="57" spans="1:45" ht="17.100000000000001" customHeight="1" x14ac:dyDescent="0.3">
      <c r="A57" s="20"/>
      <c r="B57" s="79"/>
      <c r="C57" s="46"/>
      <c r="D57" s="46"/>
      <c r="E57" s="46"/>
      <c r="F57" s="46"/>
      <c r="G57" s="46"/>
      <c r="H57" s="46"/>
      <c r="I57" s="46"/>
      <c r="J57" s="46"/>
      <c r="K57" s="46"/>
      <c r="L57" s="46"/>
      <c r="M57" s="46"/>
      <c r="N57" s="46"/>
      <c r="O57" s="46"/>
      <c r="P57" s="46"/>
      <c r="Q57" s="46"/>
      <c r="R57" s="46"/>
      <c r="S57" s="46"/>
      <c r="T57" s="8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row>
    <row r="58" spans="1:45" ht="17.100000000000001" customHeight="1" x14ac:dyDescent="0.3">
      <c r="A58" s="20"/>
      <c r="B58" s="79"/>
      <c r="C58" s="46"/>
      <c r="D58" s="46"/>
      <c r="E58" s="46"/>
      <c r="F58" s="46"/>
      <c r="G58" s="46"/>
      <c r="H58" s="46"/>
      <c r="I58" s="46"/>
      <c r="J58" s="46"/>
      <c r="K58" s="46"/>
      <c r="L58" s="46"/>
      <c r="M58" s="46"/>
      <c r="N58" s="46"/>
      <c r="O58" s="46"/>
      <c r="P58" s="46"/>
      <c r="Q58" s="46"/>
      <c r="R58" s="46"/>
      <c r="S58" s="46"/>
      <c r="T58" s="8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row>
    <row r="59" spans="1:45" ht="17.100000000000001" customHeight="1" x14ac:dyDescent="0.3">
      <c r="A59" s="20"/>
      <c r="B59" s="79"/>
      <c r="C59" s="46"/>
      <c r="D59" s="46"/>
      <c r="E59" s="46"/>
      <c r="F59" s="46"/>
      <c r="G59" s="46"/>
      <c r="H59" s="46"/>
      <c r="I59" s="46"/>
      <c r="J59" s="46"/>
      <c r="K59" s="46"/>
      <c r="L59" s="46"/>
      <c r="M59" s="46"/>
      <c r="N59" s="46"/>
      <c r="O59" s="46"/>
      <c r="P59" s="46"/>
      <c r="Q59" s="46"/>
      <c r="R59" s="46"/>
      <c r="S59" s="46"/>
      <c r="T59" s="8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row>
    <row r="60" spans="1:45" ht="17.100000000000001" customHeight="1" x14ac:dyDescent="0.3">
      <c r="A60" s="20"/>
      <c r="B60" s="79"/>
      <c r="C60" s="46"/>
      <c r="D60" s="46"/>
      <c r="E60" s="46"/>
      <c r="F60" s="46"/>
      <c r="G60" s="46"/>
      <c r="H60" s="46"/>
      <c r="I60" s="46"/>
      <c r="J60" s="46"/>
      <c r="K60" s="46"/>
      <c r="L60" s="46"/>
      <c r="M60" s="46"/>
      <c r="N60" s="46"/>
      <c r="O60" s="46"/>
      <c r="P60" s="46"/>
      <c r="Q60" s="46"/>
      <c r="R60" s="46"/>
      <c r="S60" s="46"/>
      <c r="T60" s="8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row>
    <row r="61" spans="1:45" ht="17.100000000000001" customHeight="1" x14ac:dyDescent="0.3">
      <c r="A61" s="20"/>
      <c r="B61" s="79"/>
      <c r="C61" s="46"/>
      <c r="D61" s="46"/>
      <c r="E61" s="46"/>
      <c r="F61" s="46"/>
      <c r="G61" s="46"/>
      <c r="H61" s="46"/>
      <c r="I61" s="46"/>
      <c r="J61" s="46"/>
      <c r="K61" s="46"/>
      <c r="L61" s="46"/>
      <c r="M61" s="46"/>
      <c r="N61" s="46"/>
      <c r="O61" s="46"/>
      <c r="P61" s="46"/>
      <c r="Q61" s="46"/>
      <c r="R61" s="46"/>
      <c r="S61" s="46"/>
      <c r="T61" s="8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row>
    <row r="62" spans="1:45" ht="17.100000000000001" customHeight="1" x14ac:dyDescent="0.3">
      <c r="A62" s="20"/>
      <c r="B62" s="79"/>
      <c r="C62" s="46"/>
      <c r="D62" s="46"/>
      <c r="E62" s="46"/>
      <c r="F62" s="46"/>
      <c r="G62" s="46"/>
      <c r="H62" s="46"/>
      <c r="I62" s="46"/>
      <c r="J62" s="46"/>
      <c r="K62" s="46"/>
      <c r="L62" s="46"/>
      <c r="M62" s="46"/>
      <c r="N62" s="46"/>
      <c r="O62" s="46"/>
      <c r="P62" s="46"/>
      <c r="Q62" s="46"/>
      <c r="R62" s="46"/>
      <c r="S62" s="46"/>
      <c r="T62" s="8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row>
    <row r="63" spans="1:45" ht="17.100000000000001" customHeight="1" x14ac:dyDescent="0.3">
      <c r="A63" s="20"/>
      <c r="B63" s="79"/>
      <c r="C63" s="46"/>
      <c r="D63" s="46"/>
      <c r="E63" s="46"/>
      <c r="F63" s="46"/>
      <c r="G63" s="46"/>
      <c r="H63" s="46"/>
      <c r="I63" s="46"/>
      <c r="J63" s="46"/>
      <c r="K63" s="46"/>
      <c r="L63" s="46"/>
      <c r="M63" s="46"/>
      <c r="N63" s="46"/>
      <c r="O63" s="46"/>
      <c r="P63" s="46"/>
      <c r="Q63" s="46"/>
      <c r="R63" s="46"/>
      <c r="S63" s="46"/>
      <c r="T63" s="8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row>
    <row r="64" spans="1:45" ht="17.100000000000001" customHeight="1" x14ac:dyDescent="0.3">
      <c r="A64" s="20"/>
      <c r="B64" s="79"/>
      <c r="C64" s="46"/>
      <c r="D64" s="46"/>
      <c r="E64" s="46"/>
      <c r="F64" s="46"/>
      <c r="G64" s="46"/>
      <c r="H64" s="46"/>
      <c r="I64" s="46"/>
      <c r="J64" s="46"/>
      <c r="K64" s="46"/>
      <c r="L64" s="46"/>
      <c r="M64" s="46"/>
      <c r="N64" s="46"/>
      <c r="O64" s="46"/>
      <c r="P64" s="46"/>
      <c r="Q64" s="46"/>
      <c r="R64" s="46"/>
      <c r="S64" s="46"/>
      <c r="T64" s="8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row>
    <row r="65" spans="1:45" ht="17.100000000000001" customHeight="1" x14ac:dyDescent="0.3">
      <c r="A65" s="20"/>
      <c r="B65" s="79"/>
      <c r="C65" s="46"/>
      <c r="D65" s="46"/>
      <c r="E65" s="46"/>
      <c r="F65" s="46"/>
      <c r="G65" s="46"/>
      <c r="H65" s="46"/>
      <c r="I65" s="46"/>
      <c r="J65" s="46"/>
      <c r="K65" s="46"/>
      <c r="L65" s="46"/>
      <c r="M65" s="46"/>
      <c r="N65" s="46"/>
      <c r="O65" s="46"/>
      <c r="P65" s="46"/>
      <c r="Q65" s="46"/>
      <c r="R65" s="46"/>
      <c r="S65" s="46"/>
      <c r="T65" s="8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row>
    <row r="66" spans="1:45" ht="17.100000000000001" customHeight="1" x14ac:dyDescent="0.3">
      <c r="A66" s="20"/>
      <c r="B66" s="79"/>
      <c r="C66" s="46"/>
      <c r="D66" s="46"/>
      <c r="E66" s="46"/>
      <c r="F66" s="46"/>
      <c r="G66" s="46"/>
      <c r="H66" s="46"/>
      <c r="I66" s="46"/>
      <c r="J66" s="46"/>
      <c r="K66" s="46"/>
      <c r="L66" s="46"/>
      <c r="M66" s="46"/>
      <c r="N66" s="46"/>
      <c r="O66" s="46"/>
      <c r="P66" s="46"/>
      <c r="Q66" s="46"/>
      <c r="R66" s="46"/>
      <c r="S66" s="46"/>
      <c r="T66" s="8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row>
    <row r="67" spans="1:45" ht="17.100000000000001" customHeight="1" x14ac:dyDescent="0.3">
      <c r="A67" s="20"/>
      <c r="B67" s="79"/>
      <c r="C67" s="46"/>
      <c r="D67" s="46"/>
      <c r="E67" s="46"/>
      <c r="F67" s="46"/>
      <c r="G67" s="46"/>
      <c r="H67" s="46"/>
      <c r="I67" s="46"/>
      <c r="J67" s="46"/>
      <c r="K67" s="46"/>
      <c r="L67" s="46"/>
      <c r="M67" s="46"/>
      <c r="N67" s="46"/>
      <c r="O67" s="46"/>
      <c r="P67" s="46"/>
      <c r="Q67" s="46"/>
      <c r="R67" s="46"/>
      <c r="S67" s="46"/>
      <c r="T67" s="8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row>
    <row r="68" spans="1:45" ht="17.100000000000001" customHeight="1" x14ac:dyDescent="0.3">
      <c r="A68" s="20"/>
      <c r="B68" s="79"/>
      <c r="C68" s="46"/>
      <c r="D68" s="46"/>
      <c r="E68" s="46"/>
      <c r="F68" s="46"/>
      <c r="G68" s="46"/>
      <c r="H68" s="46"/>
      <c r="I68" s="46"/>
      <c r="J68" s="46"/>
      <c r="K68" s="46"/>
      <c r="L68" s="46"/>
      <c r="M68" s="46"/>
      <c r="N68" s="46"/>
      <c r="O68" s="46"/>
      <c r="P68" s="46"/>
      <c r="Q68" s="46"/>
      <c r="R68" s="46"/>
      <c r="S68" s="46"/>
      <c r="T68" s="8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row>
    <row r="69" spans="1:45" ht="17.100000000000001" customHeight="1" x14ac:dyDescent="0.3">
      <c r="A69" s="20"/>
      <c r="B69" s="79"/>
      <c r="C69" s="46"/>
      <c r="D69" s="46"/>
      <c r="E69" s="46"/>
      <c r="F69" s="46"/>
      <c r="G69" s="46"/>
      <c r="H69" s="46"/>
      <c r="I69" s="46"/>
      <c r="J69" s="46"/>
      <c r="K69" s="46"/>
      <c r="L69" s="46"/>
      <c r="M69" s="46"/>
      <c r="N69" s="46"/>
      <c r="O69" s="46"/>
      <c r="P69" s="46"/>
      <c r="Q69" s="46"/>
      <c r="R69" s="46"/>
      <c r="S69" s="46"/>
      <c r="T69" s="8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row>
    <row r="70" spans="1:45" ht="17.100000000000001" customHeight="1" x14ac:dyDescent="0.3">
      <c r="A70" s="20"/>
      <c r="B70" s="79"/>
      <c r="C70" s="46"/>
      <c r="D70" s="46"/>
      <c r="E70" s="46"/>
      <c r="F70" s="46"/>
      <c r="G70" s="46"/>
      <c r="H70" s="46"/>
      <c r="I70" s="46"/>
      <c r="J70" s="46"/>
      <c r="K70" s="46"/>
      <c r="L70" s="46"/>
      <c r="M70" s="46"/>
      <c r="N70" s="46"/>
      <c r="O70" s="46"/>
      <c r="P70" s="46"/>
      <c r="Q70" s="46"/>
      <c r="R70" s="46"/>
      <c r="S70" s="46"/>
      <c r="T70" s="8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row>
    <row r="71" spans="1:45" ht="17.100000000000001" customHeight="1" x14ac:dyDescent="0.3">
      <c r="A71" s="20"/>
      <c r="B71" s="79"/>
      <c r="C71" s="46"/>
      <c r="D71" s="46"/>
      <c r="E71" s="46"/>
      <c r="F71" s="46"/>
      <c r="G71" s="46"/>
      <c r="H71" s="46"/>
      <c r="I71" s="46"/>
      <c r="J71" s="46"/>
      <c r="K71" s="46"/>
      <c r="L71" s="46"/>
      <c r="M71" s="46"/>
      <c r="N71" s="46"/>
      <c r="O71" s="46"/>
      <c r="P71" s="46"/>
      <c r="Q71" s="46"/>
      <c r="R71" s="46"/>
      <c r="S71" s="46"/>
      <c r="T71" s="8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row>
    <row r="72" spans="1:45" ht="17.100000000000001" customHeight="1" x14ac:dyDescent="0.3">
      <c r="A72" s="20"/>
      <c r="B72" s="79"/>
      <c r="C72" s="46"/>
      <c r="D72" s="46"/>
      <c r="E72" s="46"/>
      <c r="F72" s="46"/>
      <c r="G72" s="46"/>
      <c r="H72" s="46"/>
      <c r="I72" s="46"/>
      <c r="J72" s="46"/>
      <c r="K72" s="46"/>
      <c r="L72" s="46"/>
      <c r="M72" s="46"/>
      <c r="N72" s="46"/>
      <c r="O72" s="46"/>
      <c r="P72" s="46"/>
      <c r="Q72" s="46"/>
      <c r="R72" s="46"/>
      <c r="S72" s="46"/>
      <c r="T72" s="8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row>
    <row r="73" spans="1:45" ht="17.100000000000001" customHeight="1" x14ac:dyDescent="0.3">
      <c r="A73" s="20"/>
      <c r="B73" s="79"/>
      <c r="C73" s="46"/>
      <c r="D73" s="46"/>
      <c r="E73" s="46"/>
      <c r="F73" s="46"/>
      <c r="G73" s="46"/>
      <c r="H73" s="46"/>
      <c r="I73" s="46"/>
      <c r="J73" s="46"/>
      <c r="K73" s="46"/>
      <c r="L73" s="46"/>
      <c r="M73" s="46"/>
      <c r="N73" s="46"/>
      <c r="O73" s="46"/>
      <c r="P73" s="46"/>
      <c r="Q73" s="46"/>
      <c r="R73" s="46"/>
      <c r="S73" s="46"/>
      <c r="T73" s="8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row>
    <row r="74" spans="1:45" ht="17.100000000000001" customHeight="1" x14ac:dyDescent="0.3">
      <c r="A74" s="20"/>
      <c r="B74" s="79"/>
      <c r="C74" s="46"/>
      <c r="D74" s="46"/>
      <c r="E74" s="46"/>
      <c r="F74" s="46"/>
      <c r="G74" s="46"/>
      <c r="H74" s="46"/>
      <c r="I74" s="46"/>
      <c r="J74" s="46"/>
      <c r="K74" s="46"/>
      <c r="L74" s="46"/>
      <c r="M74" s="46"/>
      <c r="N74" s="46"/>
      <c r="O74" s="46"/>
      <c r="P74" s="46"/>
      <c r="Q74" s="46"/>
      <c r="R74" s="46"/>
      <c r="S74" s="46"/>
      <c r="T74" s="8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row>
    <row r="75" spans="1:45" ht="17.100000000000001" customHeight="1" x14ac:dyDescent="0.3">
      <c r="A75" s="20"/>
      <c r="B75" s="79"/>
      <c r="C75" s="46"/>
      <c r="D75" s="46"/>
      <c r="E75" s="46"/>
      <c r="F75" s="46"/>
      <c r="G75" s="46"/>
      <c r="H75" s="46"/>
      <c r="I75" s="46"/>
      <c r="J75" s="46"/>
      <c r="K75" s="46"/>
      <c r="L75" s="46"/>
      <c r="M75" s="46"/>
      <c r="N75" s="46"/>
      <c r="O75" s="46"/>
      <c r="P75" s="46"/>
      <c r="Q75" s="46"/>
      <c r="R75" s="46"/>
      <c r="S75" s="46"/>
      <c r="T75" s="8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row>
    <row r="76" spans="1:45" ht="17.100000000000001" customHeight="1" x14ac:dyDescent="0.3">
      <c r="A76" s="20"/>
      <c r="B76" s="79"/>
      <c r="C76" s="46"/>
      <c r="D76" s="46"/>
      <c r="E76" s="46"/>
      <c r="F76" s="46"/>
      <c r="G76" s="46"/>
      <c r="H76" s="46"/>
      <c r="I76" s="46"/>
      <c r="J76" s="46"/>
      <c r="K76" s="46"/>
      <c r="L76" s="46"/>
      <c r="M76" s="46"/>
      <c r="N76" s="46"/>
      <c r="O76" s="46"/>
      <c r="P76" s="46"/>
      <c r="Q76" s="46"/>
      <c r="R76" s="46"/>
      <c r="S76" s="46"/>
      <c r="T76" s="8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row>
    <row r="77" spans="1:45" ht="17.100000000000001" customHeight="1" x14ac:dyDescent="0.3">
      <c r="A77" s="20"/>
      <c r="B77" s="79"/>
      <c r="C77" s="46"/>
      <c r="D77" s="46"/>
      <c r="E77" s="46"/>
      <c r="F77" s="46"/>
      <c r="G77" s="46"/>
      <c r="H77" s="46"/>
      <c r="I77" s="46"/>
      <c r="J77" s="46"/>
      <c r="K77" s="46"/>
      <c r="L77" s="46"/>
      <c r="M77" s="46"/>
      <c r="N77" s="46"/>
      <c r="O77" s="46"/>
      <c r="P77" s="46"/>
      <c r="Q77" s="46"/>
      <c r="R77" s="46"/>
      <c r="S77" s="46"/>
      <c r="T77" s="8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row>
    <row r="78" spans="1:45" ht="17.100000000000001" customHeight="1" x14ac:dyDescent="0.3">
      <c r="A78" s="20"/>
      <c r="B78" s="79"/>
      <c r="C78" s="46"/>
      <c r="D78" s="46"/>
      <c r="E78" s="46"/>
      <c r="F78" s="46"/>
      <c r="G78" s="46"/>
      <c r="H78" s="46"/>
      <c r="I78" s="46"/>
      <c r="J78" s="46"/>
      <c r="K78" s="46"/>
      <c r="L78" s="46"/>
      <c r="M78" s="46"/>
      <c r="N78" s="46"/>
      <c r="O78" s="46"/>
      <c r="P78" s="46"/>
      <c r="Q78" s="46"/>
      <c r="R78" s="46"/>
      <c r="S78" s="46"/>
      <c r="T78" s="8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row>
    <row r="79" spans="1:45" ht="17.100000000000001" customHeight="1" x14ac:dyDescent="0.3">
      <c r="A79" s="20"/>
      <c r="B79" s="79"/>
      <c r="C79" s="46"/>
      <c r="D79" s="46"/>
      <c r="E79" s="46"/>
      <c r="F79" s="46"/>
      <c r="G79" s="46"/>
      <c r="H79" s="46"/>
      <c r="I79" s="46"/>
      <c r="J79" s="46"/>
      <c r="K79" s="46"/>
      <c r="L79" s="46"/>
      <c r="M79" s="46"/>
      <c r="N79" s="46"/>
      <c r="O79" s="46"/>
      <c r="P79" s="46"/>
      <c r="Q79" s="46"/>
      <c r="R79" s="46"/>
      <c r="S79" s="46"/>
      <c r="T79" s="8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row>
    <row r="80" spans="1:45" ht="17.100000000000001" customHeight="1" x14ac:dyDescent="0.3">
      <c r="A80" s="20"/>
      <c r="B80" s="79"/>
      <c r="C80" s="46"/>
      <c r="D80" s="46"/>
      <c r="E80" s="46"/>
      <c r="F80" s="46"/>
      <c r="G80" s="46"/>
      <c r="H80" s="46"/>
      <c r="I80" s="46"/>
      <c r="J80" s="46"/>
      <c r="K80" s="46"/>
      <c r="L80" s="46"/>
      <c r="M80" s="46"/>
      <c r="N80" s="46"/>
      <c r="O80" s="46"/>
      <c r="P80" s="46"/>
      <c r="Q80" s="46"/>
      <c r="R80" s="46"/>
      <c r="S80" s="46"/>
      <c r="T80" s="8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row>
    <row r="81" spans="1:45" ht="17.100000000000001" customHeight="1" x14ac:dyDescent="0.3">
      <c r="A81" s="20"/>
      <c r="B81" s="79"/>
      <c r="C81" s="46"/>
      <c r="D81" s="46"/>
      <c r="E81" s="46"/>
      <c r="F81" s="46"/>
      <c r="G81" s="46"/>
      <c r="H81" s="46"/>
      <c r="I81" s="46"/>
      <c r="J81" s="46"/>
      <c r="K81" s="46"/>
      <c r="L81" s="46"/>
      <c r="M81" s="46"/>
      <c r="N81" s="46"/>
      <c r="O81" s="46"/>
      <c r="P81" s="46"/>
      <c r="Q81" s="46"/>
      <c r="R81" s="46"/>
      <c r="S81" s="46"/>
      <c r="T81" s="8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row>
    <row r="82" spans="1:45" ht="17.100000000000001" customHeight="1" x14ac:dyDescent="0.3">
      <c r="A82" s="20"/>
      <c r="B82" s="79"/>
      <c r="C82" s="46"/>
      <c r="D82" s="46"/>
      <c r="E82" s="46"/>
      <c r="F82" s="46"/>
      <c r="G82" s="46"/>
      <c r="H82" s="46"/>
      <c r="I82" s="46"/>
      <c r="J82" s="46"/>
      <c r="K82" s="46"/>
      <c r="L82" s="46"/>
      <c r="M82" s="46"/>
      <c r="N82" s="46"/>
      <c r="O82" s="46"/>
      <c r="P82" s="46"/>
      <c r="Q82" s="46"/>
      <c r="R82" s="46"/>
      <c r="S82" s="46"/>
      <c r="T82" s="8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row>
    <row r="83" spans="1:45" ht="17.100000000000001" customHeight="1" x14ac:dyDescent="0.3">
      <c r="A83" s="20"/>
      <c r="B83" s="79"/>
      <c r="C83" s="46"/>
      <c r="D83" s="46"/>
      <c r="E83" s="46"/>
      <c r="F83" s="46"/>
      <c r="G83" s="46"/>
      <c r="H83" s="46"/>
      <c r="I83" s="46"/>
      <c r="J83" s="46"/>
      <c r="K83" s="46"/>
      <c r="L83" s="46"/>
      <c r="M83" s="46"/>
      <c r="N83" s="46"/>
      <c r="O83" s="46"/>
      <c r="P83" s="46"/>
      <c r="Q83" s="46"/>
      <c r="R83" s="46"/>
      <c r="S83" s="46"/>
      <c r="T83" s="8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row>
    <row r="84" spans="1:45" ht="17.100000000000001" customHeight="1" x14ac:dyDescent="0.3">
      <c r="A84" s="20"/>
      <c r="B84" s="79"/>
      <c r="C84" s="46"/>
      <c r="D84" s="46"/>
      <c r="E84" s="46"/>
      <c r="F84" s="46"/>
      <c r="G84" s="46"/>
      <c r="H84" s="46"/>
      <c r="I84" s="46"/>
      <c r="J84" s="46"/>
      <c r="K84" s="46"/>
      <c r="L84" s="46"/>
      <c r="M84" s="46"/>
      <c r="N84" s="46"/>
      <c r="O84" s="46"/>
      <c r="P84" s="46"/>
      <c r="Q84" s="46"/>
      <c r="R84" s="46"/>
      <c r="S84" s="46"/>
      <c r="T84" s="8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row>
    <row r="85" spans="1:45" ht="17.100000000000001" customHeight="1" x14ac:dyDescent="0.3">
      <c r="A85" s="20"/>
      <c r="B85" s="79"/>
      <c r="C85" s="46"/>
      <c r="D85" s="46"/>
      <c r="E85" s="46"/>
      <c r="F85" s="46"/>
      <c r="G85" s="46"/>
      <c r="H85" s="46"/>
      <c r="I85" s="46"/>
      <c r="J85" s="46"/>
      <c r="K85" s="46"/>
      <c r="L85" s="46"/>
      <c r="M85" s="46"/>
      <c r="N85" s="46"/>
      <c r="O85" s="46"/>
      <c r="P85" s="46"/>
      <c r="Q85" s="46"/>
      <c r="R85" s="46"/>
      <c r="S85" s="46"/>
      <c r="T85" s="8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row>
    <row r="86" spans="1:45" ht="17.100000000000001" customHeight="1" x14ac:dyDescent="0.3">
      <c r="A86" s="20"/>
      <c r="B86" s="79"/>
      <c r="C86" s="46"/>
      <c r="D86" s="46"/>
      <c r="E86" s="46"/>
      <c r="F86" s="46"/>
      <c r="G86" s="46"/>
      <c r="H86" s="46"/>
      <c r="I86" s="46"/>
      <c r="J86" s="46"/>
      <c r="K86" s="46"/>
      <c r="L86" s="46"/>
      <c r="M86" s="46"/>
      <c r="N86" s="46"/>
      <c r="O86" s="46"/>
      <c r="P86" s="46"/>
      <c r="Q86" s="46"/>
      <c r="R86" s="46"/>
      <c r="S86" s="46"/>
      <c r="T86" s="8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row>
    <row r="87" spans="1:45" ht="17.100000000000001" customHeight="1" x14ac:dyDescent="0.3">
      <c r="A87" s="20"/>
      <c r="B87" s="79"/>
      <c r="C87" s="46"/>
      <c r="D87" s="46"/>
      <c r="E87" s="46"/>
      <c r="F87" s="46"/>
      <c r="G87" s="46"/>
      <c r="H87" s="46"/>
      <c r="I87" s="46"/>
      <c r="J87" s="46"/>
      <c r="K87" s="46"/>
      <c r="L87" s="46"/>
      <c r="M87" s="46"/>
      <c r="N87" s="46"/>
      <c r="O87" s="46"/>
      <c r="P87" s="46"/>
      <c r="Q87" s="46"/>
      <c r="R87" s="46"/>
      <c r="S87" s="46"/>
      <c r="T87" s="8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row>
    <row r="88" spans="1:45" ht="17.100000000000001" customHeight="1" x14ac:dyDescent="0.3">
      <c r="A88" s="20"/>
      <c r="B88" s="79"/>
      <c r="C88" s="46"/>
      <c r="D88" s="46"/>
      <c r="E88" s="46"/>
      <c r="F88" s="46"/>
      <c r="G88" s="46"/>
      <c r="H88" s="46"/>
      <c r="I88" s="46"/>
      <c r="J88" s="46"/>
      <c r="K88" s="46"/>
      <c r="L88" s="46"/>
      <c r="M88" s="46"/>
      <c r="N88" s="46"/>
      <c r="O88" s="46"/>
      <c r="P88" s="46"/>
      <c r="Q88" s="46"/>
      <c r="R88" s="46"/>
      <c r="S88" s="46"/>
      <c r="T88" s="8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row>
    <row r="89" spans="1:45" ht="17.100000000000001" customHeight="1" x14ac:dyDescent="0.3">
      <c r="A89" s="20"/>
      <c r="B89" s="79"/>
      <c r="C89" s="46"/>
      <c r="D89" s="46"/>
      <c r="E89" s="46"/>
      <c r="F89" s="46"/>
      <c r="G89" s="46"/>
      <c r="H89" s="46"/>
      <c r="I89" s="46"/>
      <c r="J89" s="46"/>
      <c r="K89" s="46"/>
      <c r="L89" s="46"/>
      <c r="M89" s="46"/>
      <c r="N89" s="46"/>
      <c r="O89" s="46"/>
      <c r="P89" s="46"/>
      <c r="Q89" s="46"/>
      <c r="R89" s="46"/>
      <c r="S89" s="46"/>
      <c r="T89" s="8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row>
    <row r="90" spans="1:45" ht="17.100000000000001" customHeight="1" x14ac:dyDescent="0.3">
      <c r="A90" s="20"/>
      <c r="B90" s="79"/>
      <c r="C90" s="46"/>
      <c r="D90" s="46"/>
      <c r="E90" s="46"/>
      <c r="F90" s="46"/>
      <c r="G90" s="46"/>
      <c r="H90" s="46"/>
      <c r="I90" s="46"/>
      <c r="J90" s="46"/>
      <c r="K90" s="46"/>
      <c r="L90" s="46"/>
      <c r="M90" s="46"/>
      <c r="N90" s="46"/>
      <c r="O90" s="46"/>
      <c r="P90" s="46"/>
      <c r="Q90" s="46"/>
      <c r="R90" s="46"/>
      <c r="S90" s="46"/>
      <c r="T90" s="8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row>
    <row r="91" spans="1:45" ht="17.100000000000001" customHeight="1" x14ac:dyDescent="0.3">
      <c r="A91" s="20"/>
      <c r="B91" s="79"/>
      <c r="C91" s="46"/>
      <c r="D91" s="46"/>
      <c r="E91" s="46"/>
      <c r="F91" s="46"/>
      <c r="G91" s="46"/>
      <c r="H91" s="46"/>
      <c r="I91" s="46"/>
      <c r="J91" s="46"/>
      <c r="K91" s="46"/>
      <c r="L91" s="46"/>
      <c r="M91" s="46"/>
      <c r="N91" s="46"/>
      <c r="O91" s="46"/>
      <c r="P91" s="46"/>
      <c r="Q91" s="46"/>
      <c r="R91" s="46"/>
      <c r="S91" s="46"/>
      <c r="T91" s="8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row>
    <row r="92" spans="1:45" ht="17.100000000000001" customHeight="1" x14ac:dyDescent="0.3">
      <c r="A92" s="20"/>
      <c r="B92" s="79"/>
      <c r="C92" s="46"/>
      <c r="D92" s="46"/>
      <c r="E92" s="46"/>
      <c r="F92" s="46"/>
      <c r="G92" s="46"/>
      <c r="H92" s="46"/>
      <c r="I92" s="46"/>
      <c r="J92" s="46"/>
      <c r="K92" s="46"/>
      <c r="L92" s="46"/>
      <c r="M92" s="46"/>
      <c r="N92" s="46"/>
      <c r="O92" s="46"/>
      <c r="P92" s="46"/>
      <c r="Q92" s="46"/>
      <c r="R92" s="46"/>
      <c r="S92" s="46"/>
      <c r="T92" s="8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row>
    <row r="93" spans="1:45" ht="17.100000000000001" customHeight="1" x14ac:dyDescent="0.3">
      <c r="A93" s="20"/>
      <c r="B93" s="79"/>
      <c r="C93" s="46"/>
      <c r="D93" s="46"/>
      <c r="E93" s="46"/>
      <c r="F93" s="46"/>
      <c r="G93" s="46"/>
      <c r="H93" s="46"/>
      <c r="I93" s="46"/>
      <c r="J93" s="46"/>
      <c r="K93" s="46"/>
      <c r="L93" s="46"/>
      <c r="M93" s="46"/>
      <c r="N93" s="46"/>
      <c r="O93" s="46"/>
      <c r="P93" s="46"/>
      <c r="Q93" s="46"/>
      <c r="R93" s="46"/>
      <c r="S93" s="46"/>
      <c r="T93" s="8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row>
    <row r="94" spans="1:45" ht="17.100000000000001" customHeight="1" x14ac:dyDescent="0.3">
      <c r="A94" s="20"/>
      <c r="B94" s="79"/>
      <c r="C94" s="46"/>
      <c r="D94" s="46"/>
      <c r="E94" s="46"/>
      <c r="F94" s="46"/>
      <c r="G94" s="46"/>
      <c r="H94" s="46"/>
      <c r="I94" s="46"/>
      <c r="J94" s="46"/>
      <c r="K94" s="46"/>
      <c r="L94" s="46"/>
      <c r="M94" s="46"/>
      <c r="N94" s="46"/>
      <c r="O94" s="46"/>
      <c r="P94" s="46"/>
      <c r="Q94" s="46"/>
      <c r="R94" s="46"/>
      <c r="S94" s="46"/>
      <c r="T94" s="8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row>
    <row r="95" spans="1:45" ht="17.100000000000001" customHeight="1" x14ac:dyDescent="0.3">
      <c r="A95" s="20"/>
      <c r="B95" s="79"/>
      <c r="C95" s="46"/>
      <c r="D95" s="46"/>
      <c r="E95" s="46"/>
      <c r="F95" s="46"/>
      <c r="G95" s="46"/>
      <c r="H95" s="46"/>
      <c r="I95" s="46"/>
      <c r="J95" s="46"/>
      <c r="K95" s="46"/>
      <c r="L95" s="46"/>
      <c r="M95" s="46"/>
      <c r="N95" s="46"/>
      <c r="O95" s="46"/>
      <c r="P95" s="46"/>
      <c r="Q95" s="46"/>
      <c r="R95" s="46"/>
      <c r="S95" s="46"/>
      <c r="T95" s="8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row>
    <row r="96" spans="1:45" ht="17.100000000000001" customHeight="1" x14ac:dyDescent="0.3">
      <c r="A96" s="20"/>
      <c r="B96" s="79"/>
      <c r="C96" s="46"/>
      <c r="D96" s="46"/>
      <c r="E96" s="46"/>
      <c r="F96" s="46"/>
      <c r="G96" s="46"/>
      <c r="H96" s="46"/>
      <c r="I96" s="46"/>
      <c r="J96" s="46"/>
      <c r="K96" s="46"/>
      <c r="L96" s="46"/>
      <c r="M96" s="46"/>
      <c r="N96" s="46"/>
      <c r="O96" s="46"/>
      <c r="P96" s="46"/>
      <c r="Q96" s="46"/>
      <c r="R96" s="46"/>
      <c r="S96" s="46"/>
      <c r="T96" s="8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row>
    <row r="97" spans="1:45" ht="17.100000000000001" customHeight="1" x14ac:dyDescent="0.3">
      <c r="A97" s="20"/>
      <c r="B97" s="79"/>
      <c r="C97" s="46"/>
      <c r="D97" s="46"/>
      <c r="E97" s="46"/>
      <c r="F97" s="46"/>
      <c r="G97" s="46"/>
      <c r="H97" s="46"/>
      <c r="I97" s="46"/>
      <c r="J97" s="46"/>
      <c r="K97" s="46"/>
      <c r="L97" s="46"/>
      <c r="M97" s="46"/>
      <c r="N97" s="46"/>
      <c r="O97" s="46"/>
      <c r="P97" s="46"/>
      <c r="Q97" s="46"/>
      <c r="R97" s="46"/>
      <c r="S97" s="46"/>
      <c r="T97" s="8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row>
    <row r="98" spans="1:45" ht="17.100000000000001" customHeight="1" x14ac:dyDescent="0.3">
      <c r="A98" s="20"/>
      <c r="B98" s="79"/>
      <c r="C98" s="46"/>
      <c r="D98" s="46"/>
      <c r="E98" s="46"/>
      <c r="F98" s="46"/>
      <c r="G98" s="46"/>
      <c r="H98" s="46"/>
      <c r="I98" s="46"/>
      <c r="J98" s="46"/>
      <c r="K98" s="46"/>
      <c r="L98" s="46"/>
      <c r="M98" s="46"/>
      <c r="N98" s="46"/>
      <c r="O98" s="46"/>
      <c r="P98" s="46"/>
      <c r="Q98" s="46"/>
      <c r="R98" s="46"/>
      <c r="S98" s="46"/>
      <c r="T98" s="8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row>
    <row r="99" spans="1:45" ht="17.100000000000001" customHeight="1" x14ac:dyDescent="0.3">
      <c r="A99" s="20"/>
      <c r="B99" s="79"/>
      <c r="C99" s="46"/>
      <c r="D99" s="46"/>
      <c r="E99" s="46"/>
      <c r="F99" s="46"/>
      <c r="G99" s="46"/>
      <c r="H99" s="46"/>
      <c r="I99" s="46"/>
      <c r="J99" s="46"/>
      <c r="K99" s="46"/>
      <c r="L99" s="46"/>
      <c r="M99" s="46"/>
      <c r="N99" s="46"/>
      <c r="O99" s="46"/>
      <c r="P99" s="46"/>
      <c r="Q99" s="46"/>
      <c r="R99" s="46"/>
      <c r="S99" s="46"/>
      <c r="T99" s="8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row>
    <row r="100" spans="1:45" ht="17.100000000000001" customHeight="1" thickBot="1" x14ac:dyDescent="0.35">
      <c r="A100" s="20"/>
      <c r="B100" s="81"/>
      <c r="C100" s="82"/>
      <c r="D100" s="82"/>
      <c r="E100" s="82"/>
      <c r="F100" s="82"/>
      <c r="G100" s="82"/>
      <c r="H100" s="82"/>
      <c r="I100" s="82"/>
      <c r="J100" s="82"/>
      <c r="K100" s="82"/>
      <c r="L100" s="82"/>
      <c r="M100" s="82"/>
      <c r="N100" s="82"/>
      <c r="O100" s="82"/>
      <c r="P100" s="82"/>
      <c r="Q100" s="82"/>
      <c r="R100" s="82"/>
      <c r="S100" s="82"/>
      <c r="T100" s="83"/>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row>
    <row r="101" spans="1:45" ht="50.1" customHeight="1" x14ac:dyDescent="0.3">
      <c r="A101" s="20"/>
      <c r="B101" s="312" t="s">
        <v>743</v>
      </c>
      <c r="C101" s="77"/>
      <c r="D101" s="77"/>
      <c r="E101" s="77"/>
      <c r="F101" s="77"/>
      <c r="G101" s="77"/>
      <c r="H101" s="77"/>
      <c r="I101" s="77"/>
      <c r="J101" s="77"/>
      <c r="K101" s="77"/>
      <c r="L101" s="77"/>
      <c r="M101" s="77"/>
      <c r="N101" s="77"/>
      <c r="O101" s="77"/>
      <c r="P101" s="77"/>
      <c r="Q101" s="77"/>
      <c r="R101" s="77"/>
      <c r="S101" s="77"/>
      <c r="T101" s="78"/>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row>
    <row r="102" spans="1:45" ht="17.100000000000001" customHeight="1" x14ac:dyDescent="0.3">
      <c r="A102" s="20"/>
      <c r="B102" s="79"/>
      <c r="C102" s="46"/>
      <c r="D102" s="46"/>
      <c r="E102" s="46"/>
      <c r="F102" s="46"/>
      <c r="G102" s="46"/>
      <c r="H102" s="46"/>
      <c r="I102" s="46"/>
      <c r="J102" s="46"/>
      <c r="K102" s="46"/>
      <c r="L102" s="46"/>
      <c r="M102" s="46"/>
      <c r="N102" s="46"/>
      <c r="O102" s="46"/>
      <c r="P102" s="46"/>
      <c r="Q102" s="46"/>
      <c r="R102" s="46"/>
      <c r="S102" s="46"/>
      <c r="T102" s="8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row>
    <row r="103" spans="1:45" ht="17.100000000000001" customHeight="1" x14ac:dyDescent="0.3">
      <c r="A103" s="20"/>
      <c r="B103" s="79"/>
      <c r="C103" s="46"/>
      <c r="D103" s="46"/>
      <c r="E103" s="46"/>
      <c r="F103" s="46"/>
      <c r="G103" s="46"/>
      <c r="H103" s="46"/>
      <c r="I103" s="46"/>
      <c r="J103" s="46"/>
      <c r="K103" s="46"/>
      <c r="L103" s="46"/>
      <c r="M103" s="46"/>
      <c r="N103" s="46"/>
      <c r="O103" s="46"/>
      <c r="P103" s="46"/>
      <c r="Q103" s="46"/>
      <c r="R103" s="46"/>
      <c r="S103" s="46"/>
      <c r="T103" s="8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row>
    <row r="104" spans="1:45" ht="17.100000000000001" customHeight="1" x14ac:dyDescent="0.3">
      <c r="A104" s="20"/>
      <c r="B104" s="79"/>
      <c r="C104" s="46"/>
      <c r="D104" s="46"/>
      <c r="E104" s="46"/>
      <c r="F104" s="46"/>
      <c r="G104" s="46"/>
      <c r="H104" s="46"/>
      <c r="I104" s="46"/>
      <c r="J104" s="46"/>
      <c r="K104" s="46"/>
      <c r="L104" s="46"/>
      <c r="M104" s="46"/>
      <c r="N104" s="46"/>
      <c r="O104" s="46"/>
      <c r="P104" s="46"/>
      <c r="Q104" s="46"/>
      <c r="R104" s="46"/>
      <c r="S104" s="46"/>
      <c r="T104" s="8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row>
    <row r="105" spans="1:45" ht="17.100000000000001" customHeight="1" x14ac:dyDescent="0.3">
      <c r="A105" s="20"/>
      <c r="B105" s="79"/>
      <c r="C105" s="46"/>
      <c r="D105" s="46"/>
      <c r="E105" s="46"/>
      <c r="F105" s="46"/>
      <c r="G105" s="46"/>
      <c r="H105" s="46"/>
      <c r="I105" s="46"/>
      <c r="J105" s="46"/>
      <c r="K105" s="46"/>
      <c r="L105" s="46"/>
      <c r="M105" s="46"/>
      <c r="N105" s="46"/>
      <c r="O105" s="46"/>
      <c r="P105" s="46"/>
      <c r="Q105" s="46"/>
      <c r="R105" s="46"/>
      <c r="S105" s="46"/>
      <c r="T105" s="8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row>
    <row r="106" spans="1:45" ht="17.100000000000001" customHeight="1" x14ac:dyDescent="0.3">
      <c r="A106" s="20"/>
      <c r="B106" s="79"/>
      <c r="C106" s="46"/>
      <c r="D106" s="46"/>
      <c r="E106" s="46"/>
      <c r="F106" s="46"/>
      <c r="G106" s="46"/>
      <c r="H106" s="46"/>
      <c r="I106" s="46"/>
      <c r="J106" s="46"/>
      <c r="K106" s="46"/>
      <c r="L106" s="46"/>
      <c r="M106" s="46"/>
      <c r="N106" s="46"/>
      <c r="O106" s="46"/>
      <c r="P106" s="46"/>
      <c r="Q106" s="46"/>
      <c r="R106" s="46"/>
      <c r="S106" s="46"/>
      <c r="T106" s="8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row>
    <row r="107" spans="1:45" ht="17.100000000000001" customHeight="1" x14ac:dyDescent="0.3">
      <c r="A107" s="20"/>
      <c r="B107" s="79"/>
      <c r="C107" s="46"/>
      <c r="D107" s="46"/>
      <c r="E107" s="46"/>
      <c r="F107" s="46"/>
      <c r="G107" s="46"/>
      <c r="H107" s="46"/>
      <c r="I107" s="46"/>
      <c r="J107" s="46"/>
      <c r="K107" s="46"/>
      <c r="L107" s="46"/>
      <c r="M107" s="46"/>
      <c r="N107" s="46"/>
      <c r="O107" s="46"/>
      <c r="P107" s="46"/>
      <c r="Q107" s="46"/>
      <c r="R107" s="46"/>
      <c r="S107" s="46"/>
      <c r="T107" s="8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row>
    <row r="108" spans="1:45" ht="17.100000000000001" customHeight="1" x14ac:dyDescent="0.3">
      <c r="A108" s="20"/>
      <c r="B108" s="79"/>
      <c r="C108" s="46"/>
      <c r="D108" s="46"/>
      <c r="E108" s="46"/>
      <c r="F108" s="46"/>
      <c r="G108" s="46"/>
      <c r="H108" s="46"/>
      <c r="I108" s="46"/>
      <c r="J108" s="46"/>
      <c r="K108" s="46"/>
      <c r="L108" s="46"/>
      <c r="M108" s="46"/>
      <c r="N108" s="46"/>
      <c r="O108" s="46"/>
      <c r="P108" s="46"/>
      <c r="Q108" s="46"/>
      <c r="R108" s="46"/>
      <c r="S108" s="46"/>
      <c r="T108" s="8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row>
    <row r="109" spans="1:45" ht="17.100000000000001" customHeight="1" x14ac:dyDescent="0.3">
      <c r="A109" s="20"/>
      <c r="B109" s="79"/>
      <c r="C109" s="46"/>
      <c r="D109" s="46"/>
      <c r="E109" s="46"/>
      <c r="F109" s="46"/>
      <c r="G109" s="46"/>
      <c r="H109" s="46"/>
      <c r="I109" s="46"/>
      <c r="J109" s="46"/>
      <c r="K109" s="46"/>
      <c r="L109" s="46"/>
      <c r="M109" s="46"/>
      <c r="N109" s="46"/>
      <c r="O109" s="46"/>
      <c r="P109" s="46"/>
      <c r="Q109" s="46"/>
      <c r="R109" s="46"/>
      <c r="S109" s="46"/>
      <c r="T109" s="8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row>
    <row r="110" spans="1:45" ht="17.100000000000001" customHeight="1" x14ac:dyDescent="0.3">
      <c r="A110" s="20"/>
      <c r="B110" s="79"/>
      <c r="C110" s="46"/>
      <c r="D110" s="46"/>
      <c r="E110" s="46"/>
      <c r="F110" s="46"/>
      <c r="G110" s="46"/>
      <c r="H110" s="46"/>
      <c r="I110" s="46"/>
      <c r="J110" s="46"/>
      <c r="K110" s="46"/>
      <c r="L110" s="46"/>
      <c r="M110" s="46"/>
      <c r="N110" s="46"/>
      <c r="O110" s="46"/>
      <c r="P110" s="46"/>
      <c r="Q110" s="46"/>
      <c r="R110" s="46"/>
      <c r="S110" s="46"/>
      <c r="T110" s="8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row>
    <row r="111" spans="1:45" ht="17.100000000000001" customHeight="1" x14ac:dyDescent="0.3">
      <c r="A111" s="20"/>
      <c r="B111" s="79"/>
      <c r="C111" s="46"/>
      <c r="D111" s="46"/>
      <c r="E111" s="46"/>
      <c r="F111" s="46"/>
      <c r="G111" s="46"/>
      <c r="H111" s="46"/>
      <c r="I111" s="46"/>
      <c r="J111" s="46"/>
      <c r="K111" s="46"/>
      <c r="L111" s="46"/>
      <c r="M111" s="46"/>
      <c r="N111" s="46"/>
      <c r="O111" s="46"/>
      <c r="P111" s="46"/>
      <c r="Q111" s="46"/>
      <c r="R111" s="46"/>
      <c r="S111" s="46"/>
      <c r="T111" s="8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row>
    <row r="112" spans="1:45" ht="17.100000000000001" customHeight="1" x14ac:dyDescent="0.3">
      <c r="A112" s="20"/>
      <c r="B112" s="79"/>
      <c r="C112" s="46"/>
      <c r="D112" s="46"/>
      <c r="E112" s="46"/>
      <c r="F112" s="46"/>
      <c r="G112" s="46"/>
      <c r="H112" s="46"/>
      <c r="I112" s="46"/>
      <c r="J112" s="46"/>
      <c r="K112" s="46"/>
      <c r="L112" s="46"/>
      <c r="M112" s="46"/>
      <c r="N112" s="46"/>
      <c r="O112" s="46"/>
      <c r="P112" s="46"/>
      <c r="Q112" s="46"/>
      <c r="R112" s="46"/>
      <c r="S112" s="46"/>
      <c r="T112" s="8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row>
    <row r="113" spans="1:45" ht="17.100000000000001" customHeight="1" x14ac:dyDescent="0.3">
      <c r="A113" s="20"/>
      <c r="B113" s="79"/>
      <c r="C113" s="46"/>
      <c r="D113" s="46"/>
      <c r="E113" s="46"/>
      <c r="F113" s="46"/>
      <c r="G113" s="46"/>
      <c r="H113" s="46"/>
      <c r="I113" s="46"/>
      <c r="J113" s="46"/>
      <c r="K113" s="46"/>
      <c r="L113" s="46"/>
      <c r="M113" s="46"/>
      <c r="N113" s="46"/>
      <c r="O113" s="46"/>
      <c r="P113" s="46"/>
      <c r="Q113" s="46"/>
      <c r="R113" s="46"/>
      <c r="S113" s="46"/>
      <c r="T113" s="8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row>
    <row r="114" spans="1:45" ht="17.100000000000001" customHeight="1" x14ac:dyDescent="0.3">
      <c r="A114" s="20"/>
      <c r="B114" s="79"/>
      <c r="C114" s="46"/>
      <c r="D114" s="46"/>
      <c r="E114" s="46"/>
      <c r="F114" s="46"/>
      <c r="G114" s="46"/>
      <c r="H114" s="46"/>
      <c r="I114" s="46"/>
      <c r="J114" s="46"/>
      <c r="K114" s="46"/>
      <c r="L114" s="46"/>
      <c r="M114" s="46"/>
      <c r="N114" s="46"/>
      <c r="O114" s="46"/>
      <c r="P114" s="46"/>
      <c r="Q114" s="46"/>
      <c r="R114" s="46"/>
      <c r="S114" s="46"/>
      <c r="T114" s="8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row>
    <row r="115" spans="1:45" ht="17.100000000000001" customHeight="1" x14ac:dyDescent="0.3">
      <c r="A115" s="20"/>
      <c r="B115" s="79"/>
      <c r="C115" s="46"/>
      <c r="D115" s="46"/>
      <c r="E115" s="46"/>
      <c r="F115" s="46"/>
      <c r="G115" s="46"/>
      <c r="H115" s="46"/>
      <c r="I115" s="46"/>
      <c r="J115" s="46"/>
      <c r="K115" s="46"/>
      <c r="L115" s="46"/>
      <c r="M115" s="46"/>
      <c r="N115" s="46"/>
      <c r="O115" s="46"/>
      <c r="P115" s="46"/>
      <c r="Q115" s="46"/>
      <c r="R115" s="46"/>
      <c r="S115" s="46"/>
      <c r="T115" s="8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row>
    <row r="116" spans="1:45" ht="17.100000000000001" customHeight="1" x14ac:dyDescent="0.3">
      <c r="A116" s="20"/>
      <c r="B116" s="79"/>
      <c r="C116" s="46"/>
      <c r="D116" s="46"/>
      <c r="E116" s="46"/>
      <c r="F116" s="46"/>
      <c r="G116" s="46"/>
      <c r="H116" s="46"/>
      <c r="I116" s="46"/>
      <c r="J116" s="46"/>
      <c r="K116" s="46"/>
      <c r="L116" s="46"/>
      <c r="M116" s="46"/>
      <c r="N116" s="46"/>
      <c r="O116" s="46"/>
      <c r="P116" s="46"/>
      <c r="Q116" s="46"/>
      <c r="R116" s="46"/>
      <c r="S116" s="46"/>
      <c r="T116" s="8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row>
    <row r="117" spans="1:45" ht="17.100000000000001" customHeight="1" x14ac:dyDescent="0.3">
      <c r="A117" s="20"/>
      <c r="B117" s="79"/>
      <c r="C117" s="46"/>
      <c r="D117" s="46"/>
      <c r="E117" s="46"/>
      <c r="F117" s="46"/>
      <c r="G117" s="46"/>
      <c r="H117" s="46"/>
      <c r="I117" s="46"/>
      <c r="J117" s="46"/>
      <c r="K117" s="46"/>
      <c r="L117" s="46"/>
      <c r="M117" s="46"/>
      <c r="N117" s="46"/>
      <c r="O117" s="46"/>
      <c r="P117" s="46"/>
      <c r="Q117" s="46"/>
      <c r="R117" s="46"/>
      <c r="S117" s="46"/>
      <c r="T117" s="8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row>
    <row r="118" spans="1:45" ht="17.100000000000001" customHeight="1" x14ac:dyDescent="0.3">
      <c r="A118" s="20"/>
      <c r="B118" s="79"/>
      <c r="C118" s="46"/>
      <c r="D118" s="46"/>
      <c r="E118" s="46"/>
      <c r="F118" s="46"/>
      <c r="G118" s="46"/>
      <c r="H118" s="46"/>
      <c r="I118" s="46"/>
      <c r="J118" s="46"/>
      <c r="K118" s="46"/>
      <c r="L118" s="46"/>
      <c r="M118" s="46"/>
      <c r="N118" s="46"/>
      <c r="O118" s="46"/>
      <c r="P118" s="46"/>
      <c r="Q118" s="46"/>
      <c r="R118" s="46"/>
      <c r="S118" s="46"/>
      <c r="T118" s="8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row>
    <row r="119" spans="1:45" ht="17.100000000000001" customHeight="1" x14ac:dyDescent="0.3">
      <c r="A119" s="20"/>
      <c r="B119" s="79"/>
      <c r="C119" s="46"/>
      <c r="D119" s="46"/>
      <c r="E119" s="46"/>
      <c r="F119" s="46"/>
      <c r="G119" s="46"/>
      <c r="H119" s="46"/>
      <c r="I119" s="46"/>
      <c r="J119" s="46"/>
      <c r="K119" s="46"/>
      <c r="L119" s="46"/>
      <c r="M119" s="46"/>
      <c r="N119" s="46"/>
      <c r="O119" s="46"/>
      <c r="P119" s="46"/>
      <c r="Q119" s="46"/>
      <c r="R119" s="46"/>
      <c r="S119" s="46"/>
      <c r="T119" s="8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row>
    <row r="120" spans="1:45" ht="17.100000000000001" customHeight="1" x14ac:dyDescent="0.3">
      <c r="A120" s="20"/>
      <c r="B120" s="79"/>
      <c r="C120" s="46"/>
      <c r="D120" s="46"/>
      <c r="E120" s="46"/>
      <c r="F120" s="46"/>
      <c r="G120" s="46"/>
      <c r="H120" s="46"/>
      <c r="I120" s="46"/>
      <c r="J120" s="46"/>
      <c r="K120" s="46"/>
      <c r="L120" s="46"/>
      <c r="M120" s="46"/>
      <c r="N120" s="46"/>
      <c r="O120" s="46"/>
      <c r="P120" s="46"/>
      <c r="Q120" s="46"/>
      <c r="R120" s="46"/>
      <c r="S120" s="46"/>
      <c r="T120" s="8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row>
    <row r="121" spans="1:45" ht="17.100000000000001" customHeight="1" x14ac:dyDescent="0.3">
      <c r="A121" s="20"/>
      <c r="B121" s="79"/>
      <c r="C121" s="46"/>
      <c r="D121" s="46"/>
      <c r="E121" s="46"/>
      <c r="F121" s="46"/>
      <c r="G121" s="46"/>
      <c r="H121" s="46"/>
      <c r="I121" s="46"/>
      <c r="J121" s="46"/>
      <c r="K121" s="46"/>
      <c r="L121" s="46"/>
      <c r="M121" s="46"/>
      <c r="N121" s="46"/>
      <c r="O121" s="46"/>
      <c r="P121" s="46"/>
      <c r="Q121" s="46"/>
      <c r="R121" s="46"/>
      <c r="S121" s="46"/>
      <c r="T121" s="8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row>
    <row r="122" spans="1:45" ht="17.100000000000001" customHeight="1" x14ac:dyDescent="0.3">
      <c r="A122" s="20"/>
      <c r="B122" s="79"/>
      <c r="C122" s="46"/>
      <c r="D122" s="46"/>
      <c r="E122" s="46"/>
      <c r="F122" s="46"/>
      <c r="G122" s="46"/>
      <c r="H122" s="46"/>
      <c r="I122" s="46"/>
      <c r="J122" s="46"/>
      <c r="K122" s="46"/>
      <c r="L122" s="46"/>
      <c r="M122" s="46"/>
      <c r="N122" s="46"/>
      <c r="O122" s="46"/>
      <c r="P122" s="46"/>
      <c r="Q122" s="46"/>
      <c r="R122" s="46"/>
      <c r="S122" s="46"/>
      <c r="T122" s="8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row>
    <row r="123" spans="1:45" ht="17.100000000000001" customHeight="1" x14ac:dyDescent="0.3">
      <c r="A123" s="20"/>
      <c r="B123" s="79"/>
      <c r="C123" s="46"/>
      <c r="D123" s="46"/>
      <c r="E123" s="46"/>
      <c r="F123" s="46"/>
      <c r="G123" s="46"/>
      <c r="H123" s="46"/>
      <c r="I123" s="46"/>
      <c r="J123" s="46"/>
      <c r="K123" s="46"/>
      <c r="L123" s="46"/>
      <c r="M123" s="46"/>
      <c r="N123" s="46"/>
      <c r="O123" s="46"/>
      <c r="P123" s="46"/>
      <c r="Q123" s="46"/>
      <c r="R123" s="46"/>
      <c r="S123" s="46"/>
      <c r="T123" s="8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row>
    <row r="124" spans="1:45" ht="17.100000000000001" customHeight="1" x14ac:dyDescent="0.3">
      <c r="A124" s="20"/>
      <c r="B124" s="79"/>
      <c r="C124" s="46"/>
      <c r="D124" s="46"/>
      <c r="E124" s="46"/>
      <c r="F124" s="46"/>
      <c r="G124" s="46"/>
      <c r="H124" s="46"/>
      <c r="I124" s="46"/>
      <c r="J124" s="46"/>
      <c r="K124" s="46"/>
      <c r="L124" s="46"/>
      <c r="M124" s="46"/>
      <c r="N124" s="46"/>
      <c r="O124" s="46"/>
      <c r="P124" s="46"/>
      <c r="Q124" s="46"/>
      <c r="R124" s="46"/>
      <c r="S124" s="46"/>
      <c r="T124" s="8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row>
    <row r="125" spans="1:45" ht="17.100000000000001" customHeight="1" x14ac:dyDescent="0.3">
      <c r="A125" s="20"/>
      <c r="B125" s="79"/>
      <c r="C125" s="46"/>
      <c r="D125" s="46"/>
      <c r="E125" s="46"/>
      <c r="F125" s="46"/>
      <c r="G125" s="46"/>
      <c r="H125" s="46"/>
      <c r="I125" s="46"/>
      <c r="J125" s="46"/>
      <c r="K125" s="46"/>
      <c r="L125" s="46"/>
      <c r="M125" s="46"/>
      <c r="N125" s="46"/>
      <c r="O125" s="46"/>
      <c r="P125" s="46"/>
      <c r="Q125" s="46"/>
      <c r="R125" s="46"/>
      <c r="S125" s="46"/>
      <c r="T125" s="8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row>
    <row r="126" spans="1:45" ht="17.100000000000001" customHeight="1" x14ac:dyDescent="0.3">
      <c r="A126" s="20"/>
      <c r="B126" s="79"/>
      <c r="C126" s="46"/>
      <c r="D126" s="46"/>
      <c r="E126" s="46"/>
      <c r="F126" s="46"/>
      <c r="G126" s="46"/>
      <c r="H126" s="46"/>
      <c r="I126" s="46"/>
      <c r="J126" s="46"/>
      <c r="K126" s="46"/>
      <c r="L126" s="46"/>
      <c r="M126" s="46"/>
      <c r="N126" s="46"/>
      <c r="O126" s="46"/>
      <c r="P126" s="46"/>
      <c r="Q126" s="46"/>
      <c r="R126" s="46"/>
      <c r="S126" s="46"/>
      <c r="T126" s="8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row>
    <row r="127" spans="1:45" ht="17.100000000000001" customHeight="1" x14ac:dyDescent="0.3">
      <c r="A127" s="20"/>
      <c r="B127" s="79"/>
      <c r="C127" s="46"/>
      <c r="D127" s="46"/>
      <c r="E127" s="46"/>
      <c r="F127" s="46"/>
      <c r="G127" s="46"/>
      <c r="H127" s="46"/>
      <c r="I127" s="46"/>
      <c r="J127" s="46"/>
      <c r="K127" s="46"/>
      <c r="L127" s="46"/>
      <c r="M127" s="46"/>
      <c r="N127" s="46"/>
      <c r="O127" s="46"/>
      <c r="P127" s="46"/>
      <c r="Q127" s="46"/>
      <c r="R127" s="46"/>
      <c r="S127" s="46"/>
      <c r="T127" s="8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row>
    <row r="128" spans="1:45" ht="17.100000000000001" customHeight="1" x14ac:dyDescent="0.3">
      <c r="A128" s="20"/>
      <c r="B128" s="79"/>
      <c r="C128" s="46"/>
      <c r="D128" s="46"/>
      <c r="E128" s="46"/>
      <c r="F128" s="46"/>
      <c r="G128" s="46"/>
      <c r="H128" s="46"/>
      <c r="I128" s="46"/>
      <c r="J128" s="46"/>
      <c r="K128" s="46"/>
      <c r="L128" s="46"/>
      <c r="M128" s="46"/>
      <c r="N128" s="46"/>
      <c r="O128" s="46"/>
      <c r="P128" s="46"/>
      <c r="Q128" s="46"/>
      <c r="R128" s="46"/>
      <c r="S128" s="46"/>
      <c r="T128" s="8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row>
    <row r="129" spans="1:45" ht="17.100000000000001" customHeight="1" x14ac:dyDescent="0.3">
      <c r="A129" s="20"/>
      <c r="B129" s="79"/>
      <c r="C129" s="46"/>
      <c r="D129" s="46"/>
      <c r="E129" s="46"/>
      <c r="F129" s="46"/>
      <c r="G129" s="46"/>
      <c r="H129" s="46"/>
      <c r="I129" s="46"/>
      <c r="J129" s="46"/>
      <c r="K129" s="46"/>
      <c r="L129" s="46"/>
      <c r="M129" s="46"/>
      <c r="N129" s="46"/>
      <c r="O129" s="46"/>
      <c r="P129" s="46"/>
      <c r="Q129" s="46"/>
      <c r="R129" s="46"/>
      <c r="S129" s="46"/>
      <c r="T129" s="8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row>
    <row r="130" spans="1:45" ht="17.100000000000001" customHeight="1" x14ac:dyDescent="0.3">
      <c r="A130" s="20"/>
      <c r="B130" s="79"/>
      <c r="C130" s="46"/>
      <c r="D130" s="46"/>
      <c r="E130" s="46"/>
      <c r="F130" s="46"/>
      <c r="G130" s="46"/>
      <c r="H130" s="46"/>
      <c r="I130" s="46"/>
      <c r="J130" s="46"/>
      <c r="K130" s="46"/>
      <c r="L130" s="46"/>
      <c r="M130" s="46"/>
      <c r="N130" s="46"/>
      <c r="O130" s="46"/>
      <c r="P130" s="46"/>
      <c r="Q130" s="46"/>
      <c r="R130" s="46"/>
      <c r="S130" s="46"/>
      <c r="T130" s="8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row>
    <row r="131" spans="1:45" ht="17.100000000000001" customHeight="1" x14ac:dyDescent="0.3">
      <c r="A131" s="20"/>
      <c r="B131" s="79"/>
      <c r="C131" s="46"/>
      <c r="D131" s="46"/>
      <c r="E131" s="46"/>
      <c r="F131" s="46"/>
      <c r="G131" s="46"/>
      <c r="H131" s="46"/>
      <c r="I131" s="46"/>
      <c r="J131" s="46"/>
      <c r="K131" s="46"/>
      <c r="L131" s="46"/>
      <c r="M131" s="46"/>
      <c r="N131" s="46"/>
      <c r="O131" s="46"/>
      <c r="P131" s="46"/>
      <c r="Q131" s="46"/>
      <c r="R131" s="46"/>
      <c r="S131" s="46"/>
      <c r="T131" s="80"/>
      <c r="U131" s="20"/>
      <c r="V131" s="20"/>
      <c r="W131" s="20"/>
      <c r="X131" s="20"/>
      <c r="Y131" s="20"/>
      <c r="Z131" s="20"/>
      <c r="AA131" s="20"/>
      <c r="AC131" s="20"/>
      <c r="AD131" s="20"/>
      <c r="AE131" s="20"/>
      <c r="AF131" s="20"/>
      <c r="AG131" s="20"/>
      <c r="AH131" s="20"/>
      <c r="AI131" s="20"/>
      <c r="AJ131" s="20"/>
      <c r="AK131" s="20"/>
      <c r="AL131" s="20"/>
      <c r="AM131" s="20"/>
      <c r="AN131" s="20"/>
      <c r="AO131" s="20"/>
      <c r="AP131" s="20"/>
      <c r="AQ131" s="20"/>
      <c r="AR131" s="20"/>
      <c r="AS131" s="20"/>
    </row>
    <row r="132" spans="1:45" ht="17.100000000000001" customHeight="1" x14ac:dyDescent="0.3">
      <c r="A132" s="20"/>
      <c r="B132" s="79"/>
      <c r="C132" s="46"/>
      <c r="D132" s="46"/>
      <c r="E132" s="46"/>
      <c r="F132" s="46"/>
      <c r="G132" s="46"/>
      <c r="H132" s="46"/>
      <c r="I132" s="46"/>
      <c r="J132" s="46"/>
      <c r="K132" s="46"/>
      <c r="L132" s="46"/>
      <c r="M132" s="46"/>
      <c r="N132" s="46"/>
      <c r="O132" s="46"/>
      <c r="P132" s="46"/>
      <c r="Q132" s="46"/>
      <c r="R132" s="46"/>
      <c r="S132" s="46"/>
      <c r="T132" s="8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row>
    <row r="133" spans="1:45" ht="17.100000000000001" customHeight="1" x14ac:dyDescent="0.3">
      <c r="A133" s="20"/>
      <c r="B133" s="79"/>
      <c r="C133" s="46"/>
      <c r="D133" s="46"/>
      <c r="E133" s="46"/>
      <c r="F133" s="46"/>
      <c r="G133" s="46"/>
      <c r="H133" s="46"/>
      <c r="I133" s="46"/>
      <c r="J133" s="46"/>
      <c r="K133" s="46"/>
      <c r="L133" s="46"/>
      <c r="M133" s="46"/>
      <c r="N133" s="46"/>
      <c r="O133" s="46"/>
      <c r="P133" s="46"/>
      <c r="Q133" s="46"/>
      <c r="R133" s="46"/>
      <c r="S133" s="46"/>
      <c r="T133" s="8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row>
    <row r="134" spans="1:45" ht="17.100000000000001" customHeight="1" x14ac:dyDescent="0.3">
      <c r="A134" s="20"/>
      <c r="B134" s="79"/>
      <c r="C134" s="46"/>
      <c r="D134" s="46"/>
      <c r="E134" s="46"/>
      <c r="F134" s="46"/>
      <c r="G134" s="46"/>
      <c r="H134" s="46"/>
      <c r="I134" s="46"/>
      <c r="J134" s="46"/>
      <c r="K134" s="46"/>
      <c r="L134" s="46"/>
      <c r="M134" s="46"/>
      <c r="N134" s="46"/>
      <c r="O134" s="46"/>
      <c r="P134" s="46"/>
      <c r="Q134" s="46"/>
      <c r="R134" s="46"/>
      <c r="S134" s="46"/>
      <c r="T134" s="8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row>
    <row r="135" spans="1:45" ht="17.100000000000001" customHeight="1" x14ac:dyDescent="0.3">
      <c r="A135" s="20"/>
      <c r="B135" s="79"/>
      <c r="C135" s="46"/>
      <c r="D135" s="46"/>
      <c r="E135" s="46"/>
      <c r="F135" s="46"/>
      <c r="G135" s="46"/>
      <c r="H135" s="46"/>
      <c r="I135" s="46"/>
      <c r="J135" s="46"/>
      <c r="K135" s="46"/>
      <c r="L135" s="46"/>
      <c r="M135" s="46"/>
      <c r="N135" s="46"/>
      <c r="O135" s="46"/>
      <c r="P135" s="46"/>
      <c r="Q135" s="46"/>
      <c r="R135" s="46"/>
      <c r="S135" s="46"/>
      <c r="T135" s="8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row>
    <row r="136" spans="1:45" ht="17.100000000000001" customHeight="1" x14ac:dyDescent="0.3">
      <c r="A136" s="20"/>
      <c r="B136" s="79"/>
      <c r="C136" s="46"/>
      <c r="D136" s="46"/>
      <c r="E136" s="46"/>
      <c r="F136" s="46"/>
      <c r="G136" s="46"/>
      <c r="H136" s="46"/>
      <c r="I136" s="46"/>
      <c r="J136" s="46"/>
      <c r="K136" s="46"/>
      <c r="L136" s="46"/>
      <c r="M136" s="46"/>
      <c r="N136" s="46"/>
      <c r="O136" s="46"/>
      <c r="P136" s="46"/>
      <c r="Q136" s="46"/>
      <c r="R136" s="46"/>
      <c r="S136" s="46"/>
      <c r="T136" s="8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row>
    <row r="137" spans="1:45" ht="17.100000000000001" customHeight="1" x14ac:dyDescent="0.3">
      <c r="A137" s="20"/>
      <c r="B137" s="79"/>
      <c r="C137" s="46"/>
      <c r="D137" s="46"/>
      <c r="E137" s="46"/>
      <c r="F137" s="46"/>
      <c r="G137" s="46"/>
      <c r="H137" s="46"/>
      <c r="I137" s="46"/>
      <c r="J137" s="46"/>
      <c r="K137" s="46"/>
      <c r="L137" s="46"/>
      <c r="M137" s="46"/>
      <c r="N137" s="46"/>
      <c r="O137" s="46"/>
      <c r="P137" s="46"/>
      <c r="Q137" s="46"/>
      <c r="R137" s="46"/>
      <c r="S137" s="46"/>
      <c r="T137" s="8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row>
    <row r="138" spans="1:45" ht="17.100000000000001" customHeight="1" x14ac:dyDescent="0.3">
      <c r="A138" s="20"/>
      <c r="B138" s="79"/>
      <c r="C138" s="46"/>
      <c r="D138" s="46"/>
      <c r="E138" s="46"/>
      <c r="F138" s="46"/>
      <c r="G138" s="46"/>
      <c r="H138" s="46"/>
      <c r="I138" s="46"/>
      <c r="J138" s="46"/>
      <c r="K138" s="46"/>
      <c r="L138" s="46"/>
      <c r="M138" s="46"/>
      <c r="N138" s="46"/>
      <c r="O138" s="46"/>
      <c r="P138" s="46"/>
      <c r="Q138" s="46"/>
      <c r="R138" s="46"/>
      <c r="S138" s="46"/>
      <c r="T138" s="8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row>
    <row r="139" spans="1:45" ht="17.100000000000001" customHeight="1" x14ac:dyDescent="0.3">
      <c r="A139" s="20"/>
      <c r="B139" s="79"/>
      <c r="C139" s="46"/>
      <c r="D139" s="46"/>
      <c r="E139" s="46"/>
      <c r="F139" s="46"/>
      <c r="G139" s="46"/>
      <c r="H139" s="46"/>
      <c r="I139" s="46"/>
      <c r="J139" s="46"/>
      <c r="K139" s="46"/>
      <c r="L139" s="46"/>
      <c r="M139" s="46"/>
      <c r="N139" s="46"/>
      <c r="O139" s="46"/>
      <c r="P139" s="46"/>
      <c r="Q139" s="46"/>
      <c r="R139" s="46"/>
      <c r="S139" s="46"/>
      <c r="T139" s="8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row>
    <row r="140" spans="1:45" ht="17.100000000000001" customHeight="1" x14ac:dyDescent="0.3">
      <c r="A140" s="20"/>
      <c r="B140" s="79"/>
      <c r="C140" s="46"/>
      <c r="D140" s="46"/>
      <c r="E140" s="46"/>
      <c r="F140" s="46"/>
      <c r="G140" s="46"/>
      <c r="H140" s="46"/>
      <c r="I140" s="46"/>
      <c r="J140" s="46"/>
      <c r="K140" s="46"/>
      <c r="L140" s="46"/>
      <c r="M140" s="46"/>
      <c r="N140" s="46"/>
      <c r="O140" s="46"/>
      <c r="P140" s="46"/>
      <c r="Q140" s="46"/>
      <c r="R140" s="46"/>
      <c r="S140" s="46"/>
      <c r="T140" s="8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row>
    <row r="141" spans="1:45" ht="17.100000000000001" customHeight="1" x14ac:dyDescent="0.3">
      <c r="A141" s="20"/>
      <c r="B141" s="79"/>
      <c r="C141" s="46"/>
      <c r="D141" s="46"/>
      <c r="E141" s="46"/>
      <c r="F141" s="46"/>
      <c r="G141" s="46"/>
      <c r="H141" s="46"/>
      <c r="I141" s="46"/>
      <c r="J141" s="46"/>
      <c r="K141" s="46"/>
      <c r="L141" s="46"/>
      <c r="M141" s="46"/>
      <c r="N141" s="46"/>
      <c r="O141" s="46"/>
      <c r="P141" s="46"/>
      <c r="Q141" s="46"/>
      <c r="R141" s="46"/>
      <c r="S141" s="46"/>
      <c r="T141" s="8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row>
    <row r="142" spans="1:45" ht="17.100000000000001" customHeight="1" x14ac:dyDescent="0.3">
      <c r="A142" s="20"/>
      <c r="B142" s="79"/>
      <c r="C142" s="46"/>
      <c r="D142" s="46"/>
      <c r="E142" s="46"/>
      <c r="F142" s="46"/>
      <c r="G142" s="46"/>
      <c r="H142" s="46"/>
      <c r="I142" s="46"/>
      <c r="J142" s="46"/>
      <c r="K142" s="46"/>
      <c r="L142" s="46"/>
      <c r="M142" s="46"/>
      <c r="N142" s="46"/>
      <c r="O142" s="46"/>
      <c r="P142" s="46"/>
      <c r="Q142" s="46"/>
      <c r="R142" s="46"/>
      <c r="S142" s="46"/>
      <c r="T142" s="8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row>
    <row r="143" spans="1:45" ht="17.100000000000001" customHeight="1" x14ac:dyDescent="0.3">
      <c r="A143" s="20"/>
      <c r="B143" s="79"/>
      <c r="C143" s="46"/>
      <c r="D143" s="46"/>
      <c r="E143" s="46"/>
      <c r="F143" s="46"/>
      <c r="G143" s="46"/>
      <c r="H143" s="46"/>
      <c r="I143" s="46"/>
      <c r="J143" s="46"/>
      <c r="K143" s="46"/>
      <c r="L143" s="46"/>
      <c r="M143" s="46"/>
      <c r="N143" s="46"/>
      <c r="O143" s="46"/>
      <c r="P143" s="46"/>
      <c r="Q143" s="46"/>
      <c r="R143" s="46"/>
      <c r="S143" s="46"/>
      <c r="T143" s="8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row>
    <row r="144" spans="1:45" ht="17.100000000000001" customHeight="1" x14ac:dyDescent="0.3">
      <c r="A144" s="20"/>
      <c r="B144" s="79"/>
      <c r="C144" s="46"/>
      <c r="D144" s="46"/>
      <c r="E144" s="46"/>
      <c r="F144" s="46"/>
      <c r="G144" s="46"/>
      <c r="H144" s="46"/>
      <c r="I144" s="46"/>
      <c r="J144" s="46"/>
      <c r="K144" s="46"/>
      <c r="L144" s="46"/>
      <c r="M144" s="46"/>
      <c r="N144" s="46"/>
      <c r="O144" s="46"/>
      <c r="P144" s="46"/>
      <c r="Q144" s="46"/>
      <c r="R144" s="46"/>
      <c r="S144" s="46"/>
      <c r="T144" s="8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row>
    <row r="145" spans="1:45" ht="17.100000000000001" customHeight="1" x14ac:dyDescent="0.3">
      <c r="A145" s="20"/>
      <c r="B145" s="79"/>
      <c r="C145" s="46"/>
      <c r="D145" s="46"/>
      <c r="E145" s="46"/>
      <c r="F145" s="46"/>
      <c r="G145" s="46"/>
      <c r="H145" s="46"/>
      <c r="I145" s="46"/>
      <c r="J145" s="46"/>
      <c r="K145" s="46"/>
      <c r="L145" s="46"/>
      <c r="M145" s="46"/>
      <c r="N145" s="46"/>
      <c r="O145" s="46"/>
      <c r="P145" s="46"/>
      <c r="Q145" s="46"/>
      <c r="R145" s="46"/>
      <c r="S145" s="46"/>
      <c r="T145" s="8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row>
    <row r="146" spans="1:45" ht="17.100000000000001" customHeight="1" x14ac:dyDescent="0.3">
      <c r="A146" s="20"/>
      <c r="B146" s="79"/>
      <c r="C146" s="46"/>
      <c r="D146" s="46"/>
      <c r="E146" s="46"/>
      <c r="F146" s="46"/>
      <c r="G146" s="46"/>
      <c r="H146" s="46"/>
      <c r="I146" s="46"/>
      <c r="J146" s="46"/>
      <c r="K146" s="46"/>
      <c r="L146" s="46"/>
      <c r="M146" s="46"/>
      <c r="N146" s="46"/>
      <c r="O146" s="46"/>
      <c r="P146" s="46"/>
      <c r="Q146" s="46"/>
      <c r="R146" s="46"/>
      <c r="S146" s="46"/>
      <c r="T146" s="8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row>
    <row r="147" spans="1:45" ht="17.100000000000001" customHeight="1" x14ac:dyDescent="0.3">
      <c r="A147" s="20"/>
      <c r="B147" s="79"/>
      <c r="C147" s="46"/>
      <c r="D147" s="46"/>
      <c r="E147" s="46"/>
      <c r="F147" s="46"/>
      <c r="G147" s="46"/>
      <c r="H147" s="46"/>
      <c r="I147" s="46"/>
      <c r="J147" s="46"/>
      <c r="K147" s="46"/>
      <c r="L147" s="46"/>
      <c r="M147" s="46"/>
      <c r="N147" s="46"/>
      <c r="O147" s="46"/>
      <c r="P147" s="46"/>
      <c r="Q147" s="46"/>
      <c r="R147" s="46"/>
      <c r="S147" s="46"/>
      <c r="T147" s="8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row>
    <row r="148" spans="1:45" ht="17.100000000000001" customHeight="1" x14ac:dyDescent="0.3">
      <c r="A148" s="20"/>
      <c r="B148" s="79"/>
      <c r="C148" s="46"/>
      <c r="D148" s="46"/>
      <c r="E148" s="46"/>
      <c r="F148" s="46"/>
      <c r="G148" s="46"/>
      <c r="H148" s="46"/>
      <c r="I148" s="46"/>
      <c r="J148" s="46"/>
      <c r="K148" s="46"/>
      <c r="L148" s="46"/>
      <c r="M148" s="46"/>
      <c r="N148" s="46"/>
      <c r="O148" s="46"/>
      <c r="P148" s="46"/>
      <c r="Q148" s="46"/>
      <c r="R148" s="46"/>
      <c r="S148" s="46"/>
      <c r="T148" s="8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row>
    <row r="149" spans="1:45" ht="17.100000000000001" customHeight="1" x14ac:dyDescent="0.3">
      <c r="A149" s="20"/>
      <c r="B149" s="79"/>
      <c r="C149" s="46"/>
      <c r="D149" s="46"/>
      <c r="E149" s="46"/>
      <c r="F149" s="46"/>
      <c r="G149" s="46"/>
      <c r="H149" s="46"/>
      <c r="I149" s="46"/>
      <c r="J149" s="46"/>
      <c r="K149" s="46"/>
      <c r="L149" s="46"/>
      <c r="M149" s="46"/>
      <c r="N149" s="46"/>
      <c r="O149" s="46"/>
      <c r="P149" s="46"/>
      <c r="Q149" s="46"/>
      <c r="R149" s="46"/>
      <c r="S149" s="46"/>
      <c r="T149" s="8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row>
    <row r="150" spans="1:45" ht="17.100000000000001" customHeight="1" thickBot="1" x14ac:dyDescent="0.35">
      <c r="A150" s="20"/>
      <c r="B150" s="81"/>
      <c r="C150" s="82"/>
      <c r="D150" s="82"/>
      <c r="E150" s="82"/>
      <c r="F150" s="82"/>
      <c r="G150" s="82"/>
      <c r="H150" s="82"/>
      <c r="I150" s="82"/>
      <c r="J150" s="82"/>
      <c r="K150" s="82"/>
      <c r="L150" s="82"/>
      <c r="M150" s="82"/>
      <c r="N150" s="82"/>
      <c r="O150" s="82"/>
      <c r="P150" s="82"/>
      <c r="Q150" s="82"/>
      <c r="R150" s="82"/>
      <c r="S150" s="82"/>
      <c r="T150" s="83"/>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row>
    <row r="151" spans="1:45" ht="50.1" customHeight="1" x14ac:dyDescent="0.3">
      <c r="A151" s="20"/>
      <c r="B151" s="312" t="s">
        <v>744</v>
      </c>
      <c r="C151" s="77"/>
      <c r="D151" s="77"/>
      <c r="E151" s="77"/>
      <c r="F151" s="77"/>
      <c r="G151" s="77"/>
      <c r="H151" s="77"/>
      <c r="I151" s="77"/>
      <c r="J151" s="77"/>
      <c r="K151" s="77"/>
      <c r="L151" s="77"/>
      <c r="M151" s="77"/>
      <c r="N151" s="77"/>
      <c r="O151" s="77"/>
      <c r="P151" s="77"/>
      <c r="Q151" s="77"/>
      <c r="R151" s="77"/>
      <c r="S151" s="77"/>
      <c r="T151" s="78"/>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row>
    <row r="152" spans="1:45" ht="17.100000000000001" customHeight="1" x14ac:dyDescent="0.3">
      <c r="A152" s="20"/>
      <c r="B152" s="79"/>
      <c r="C152" s="46"/>
      <c r="D152" s="46"/>
      <c r="E152" s="46"/>
      <c r="F152" s="46"/>
      <c r="G152" s="46"/>
      <c r="H152" s="46"/>
      <c r="I152" s="46"/>
      <c r="J152" s="46"/>
      <c r="K152" s="46"/>
      <c r="L152" s="46"/>
      <c r="M152" s="46"/>
      <c r="N152" s="46"/>
      <c r="O152" s="46"/>
      <c r="P152" s="46"/>
      <c r="Q152" s="46"/>
      <c r="R152" s="46"/>
      <c r="S152" s="46"/>
      <c r="T152" s="8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row>
    <row r="153" spans="1:45" ht="17.100000000000001" customHeight="1" x14ac:dyDescent="0.3">
      <c r="A153" s="20"/>
      <c r="B153" s="79"/>
      <c r="C153" s="46"/>
      <c r="D153" s="46"/>
      <c r="E153" s="46"/>
      <c r="F153" s="46"/>
      <c r="G153" s="46"/>
      <c r="H153" s="46"/>
      <c r="I153" s="46"/>
      <c r="J153" s="46"/>
      <c r="K153" s="46"/>
      <c r="L153" s="46"/>
      <c r="M153" s="46"/>
      <c r="N153" s="46"/>
      <c r="O153" s="46"/>
      <c r="P153" s="46"/>
      <c r="Q153" s="46"/>
      <c r="R153" s="46"/>
      <c r="S153" s="46"/>
      <c r="T153" s="8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row>
    <row r="154" spans="1:45" ht="17.100000000000001" customHeight="1" x14ac:dyDescent="0.3">
      <c r="A154" s="20"/>
      <c r="B154" s="79"/>
      <c r="C154" s="46"/>
      <c r="D154" s="46"/>
      <c r="E154" s="46"/>
      <c r="F154" s="46"/>
      <c r="G154" s="46"/>
      <c r="H154" s="46"/>
      <c r="I154" s="46"/>
      <c r="J154" s="46"/>
      <c r="K154" s="46"/>
      <c r="L154" s="46"/>
      <c r="M154" s="46"/>
      <c r="N154" s="46"/>
      <c r="O154" s="46"/>
      <c r="P154" s="46"/>
      <c r="Q154" s="46"/>
      <c r="R154" s="46"/>
      <c r="S154" s="46"/>
      <c r="T154" s="8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row>
    <row r="155" spans="1:45" ht="17.100000000000001" customHeight="1" x14ac:dyDescent="0.3">
      <c r="A155" s="20"/>
      <c r="B155" s="79"/>
      <c r="C155" s="46"/>
      <c r="D155" s="46"/>
      <c r="E155" s="46"/>
      <c r="F155" s="46"/>
      <c r="G155" s="46"/>
      <c r="H155" s="46"/>
      <c r="I155" s="46"/>
      <c r="J155" s="46"/>
      <c r="K155" s="46"/>
      <c r="L155" s="46"/>
      <c r="M155" s="46"/>
      <c r="N155" s="46"/>
      <c r="O155" s="46"/>
      <c r="P155" s="46"/>
      <c r="Q155" s="46"/>
      <c r="R155" s="46"/>
      <c r="S155" s="46"/>
      <c r="T155" s="8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row>
    <row r="156" spans="1:45" ht="17.100000000000001" customHeight="1" x14ac:dyDescent="0.3">
      <c r="A156" s="20"/>
      <c r="B156" s="79"/>
      <c r="C156" s="46"/>
      <c r="D156" s="46"/>
      <c r="E156" s="46"/>
      <c r="F156" s="46"/>
      <c r="G156" s="46"/>
      <c r="H156" s="46"/>
      <c r="I156" s="46"/>
      <c r="J156" s="46"/>
      <c r="K156" s="46"/>
      <c r="L156" s="46"/>
      <c r="M156" s="46"/>
      <c r="N156" s="46"/>
      <c r="O156" s="46"/>
      <c r="P156" s="46"/>
      <c r="Q156" s="46"/>
      <c r="R156" s="46"/>
      <c r="S156" s="46"/>
      <c r="T156" s="8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row>
    <row r="157" spans="1:45" ht="17.100000000000001" customHeight="1" x14ac:dyDescent="0.3">
      <c r="A157" s="20"/>
      <c r="B157" s="79"/>
      <c r="C157" s="46"/>
      <c r="D157" s="46"/>
      <c r="E157" s="46"/>
      <c r="F157" s="46"/>
      <c r="G157" s="46"/>
      <c r="H157" s="46"/>
      <c r="I157" s="46"/>
      <c r="J157" s="46"/>
      <c r="K157" s="46"/>
      <c r="L157" s="46"/>
      <c r="M157" s="46"/>
      <c r="N157" s="46"/>
      <c r="O157" s="46"/>
      <c r="P157" s="46"/>
      <c r="Q157" s="46"/>
      <c r="R157" s="46"/>
      <c r="S157" s="46"/>
      <c r="T157" s="8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row>
    <row r="158" spans="1:45" ht="17.100000000000001" customHeight="1" x14ac:dyDescent="0.3">
      <c r="A158" s="20"/>
      <c r="B158" s="79"/>
      <c r="C158" s="46"/>
      <c r="D158" s="46"/>
      <c r="E158" s="46"/>
      <c r="F158" s="46"/>
      <c r="G158" s="46"/>
      <c r="H158" s="46"/>
      <c r="I158" s="46"/>
      <c r="J158" s="46"/>
      <c r="K158" s="46"/>
      <c r="L158" s="46"/>
      <c r="M158" s="46"/>
      <c r="N158" s="46"/>
      <c r="O158" s="46"/>
      <c r="P158" s="46"/>
      <c r="Q158" s="46"/>
      <c r="R158" s="46"/>
      <c r="S158" s="46"/>
      <c r="T158" s="8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row r="159" spans="1:45" ht="17.100000000000001" customHeight="1" x14ac:dyDescent="0.3">
      <c r="A159" s="20"/>
      <c r="B159" s="79"/>
      <c r="C159" s="46"/>
      <c r="D159" s="46"/>
      <c r="E159" s="46"/>
      <c r="F159" s="46"/>
      <c r="G159" s="46"/>
      <c r="H159" s="46"/>
      <c r="I159" s="46"/>
      <c r="J159" s="46"/>
      <c r="K159" s="46"/>
      <c r="L159" s="46"/>
      <c r="M159" s="46"/>
      <c r="N159" s="46"/>
      <c r="O159" s="46"/>
      <c r="P159" s="46"/>
      <c r="Q159" s="46"/>
      <c r="R159" s="46"/>
      <c r="S159" s="46"/>
      <c r="T159" s="8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row>
    <row r="160" spans="1:45" ht="17.100000000000001" customHeight="1" x14ac:dyDescent="0.3">
      <c r="A160" s="20"/>
      <c r="B160" s="79"/>
      <c r="C160" s="46"/>
      <c r="D160" s="46"/>
      <c r="E160" s="46"/>
      <c r="F160" s="46"/>
      <c r="G160" s="46"/>
      <c r="H160" s="46"/>
      <c r="I160" s="46"/>
      <c r="J160" s="46"/>
      <c r="K160" s="46"/>
      <c r="L160" s="46"/>
      <c r="M160" s="46"/>
      <c r="N160" s="46"/>
      <c r="O160" s="46"/>
      <c r="P160" s="46"/>
      <c r="Q160" s="46"/>
      <c r="R160" s="46"/>
      <c r="S160" s="46"/>
      <c r="T160" s="8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row>
    <row r="161" spans="1:45" ht="17.100000000000001" customHeight="1" x14ac:dyDescent="0.3">
      <c r="A161" s="20"/>
      <c r="B161" s="79"/>
      <c r="C161" s="46"/>
      <c r="D161" s="46"/>
      <c r="E161" s="46"/>
      <c r="F161" s="46"/>
      <c r="G161" s="46"/>
      <c r="H161" s="46"/>
      <c r="I161" s="46"/>
      <c r="J161" s="46"/>
      <c r="K161" s="46"/>
      <c r="L161" s="46"/>
      <c r="M161" s="46"/>
      <c r="N161" s="46"/>
      <c r="O161" s="46"/>
      <c r="P161" s="46"/>
      <c r="Q161" s="46"/>
      <c r="R161" s="46"/>
      <c r="S161" s="46"/>
      <c r="T161" s="8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row>
    <row r="162" spans="1:45" ht="17.100000000000001" customHeight="1" x14ac:dyDescent="0.3">
      <c r="A162" s="20"/>
      <c r="B162" s="79"/>
      <c r="C162" s="46"/>
      <c r="D162" s="46"/>
      <c r="E162" s="46"/>
      <c r="F162" s="46"/>
      <c r="G162" s="46"/>
      <c r="H162" s="46"/>
      <c r="I162" s="46"/>
      <c r="J162" s="46"/>
      <c r="K162" s="46"/>
      <c r="L162" s="46"/>
      <c r="M162" s="46"/>
      <c r="N162" s="46"/>
      <c r="O162" s="46"/>
      <c r="P162" s="46"/>
      <c r="Q162" s="46"/>
      <c r="R162" s="46"/>
      <c r="S162" s="46"/>
      <c r="T162" s="8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row>
    <row r="163" spans="1:45" ht="17.100000000000001" customHeight="1" x14ac:dyDescent="0.3">
      <c r="A163" s="20"/>
      <c r="B163" s="79"/>
      <c r="C163" s="46"/>
      <c r="D163" s="46"/>
      <c r="E163" s="46"/>
      <c r="F163" s="46"/>
      <c r="G163" s="46"/>
      <c r="H163" s="46"/>
      <c r="I163" s="46"/>
      <c r="J163" s="46"/>
      <c r="K163" s="46"/>
      <c r="L163" s="46"/>
      <c r="M163" s="46"/>
      <c r="N163" s="46"/>
      <c r="O163" s="46"/>
      <c r="P163" s="46"/>
      <c r="Q163" s="46"/>
      <c r="R163" s="46"/>
      <c r="S163" s="46"/>
      <c r="T163" s="8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row>
    <row r="164" spans="1:45" ht="17.100000000000001" customHeight="1" x14ac:dyDescent="0.3">
      <c r="A164" s="20"/>
      <c r="B164" s="79"/>
      <c r="C164" s="46"/>
      <c r="D164" s="46"/>
      <c r="E164" s="46"/>
      <c r="F164" s="46"/>
      <c r="G164" s="46"/>
      <c r="H164" s="46"/>
      <c r="I164" s="46"/>
      <c r="J164" s="46"/>
      <c r="K164" s="46"/>
      <c r="L164" s="46"/>
      <c r="M164" s="46"/>
      <c r="N164" s="46"/>
      <c r="O164" s="46"/>
      <c r="P164" s="46"/>
      <c r="Q164" s="46"/>
      <c r="R164" s="46"/>
      <c r="S164" s="46"/>
      <c r="T164" s="8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row>
    <row r="165" spans="1:45" ht="17.100000000000001" customHeight="1" x14ac:dyDescent="0.3">
      <c r="A165" s="20"/>
      <c r="B165" s="79"/>
      <c r="C165" s="46"/>
      <c r="D165" s="46"/>
      <c r="E165" s="46"/>
      <c r="F165" s="46"/>
      <c r="G165" s="46"/>
      <c r="H165" s="46"/>
      <c r="I165" s="46"/>
      <c r="J165" s="46"/>
      <c r="K165" s="46"/>
      <c r="L165" s="46"/>
      <c r="M165" s="46"/>
      <c r="N165" s="46"/>
      <c r="O165" s="46"/>
      <c r="P165" s="46"/>
      <c r="Q165" s="46"/>
      <c r="R165" s="46"/>
      <c r="S165" s="46"/>
      <c r="T165" s="8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row>
    <row r="166" spans="1:45" ht="17.100000000000001" customHeight="1" x14ac:dyDescent="0.3">
      <c r="A166" s="20"/>
      <c r="B166" s="79"/>
      <c r="C166" s="46"/>
      <c r="D166" s="46"/>
      <c r="E166" s="46"/>
      <c r="F166" s="46"/>
      <c r="G166" s="46"/>
      <c r="H166" s="46"/>
      <c r="I166" s="46"/>
      <c r="J166" s="46"/>
      <c r="K166" s="46"/>
      <c r="L166" s="46"/>
      <c r="M166" s="46"/>
      <c r="N166" s="46"/>
      <c r="O166" s="46"/>
      <c r="P166" s="46"/>
      <c r="Q166" s="46"/>
      <c r="R166" s="46"/>
      <c r="S166" s="46"/>
      <c r="T166" s="8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row>
    <row r="167" spans="1:45" ht="17.100000000000001" customHeight="1" x14ac:dyDescent="0.3">
      <c r="A167" s="20"/>
      <c r="B167" s="79"/>
      <c r="C167" s="46"/>
      <c r="D167" s="46"/>
      <c r="E167" s="46"/>
      <c r="F167" s="46"/>
      <c r="G167" s="46"/>
      <c r="H167" s="46"/>
      <c r="I167" s="46"/>
      <c r="J167" s="46"/>
      <c r="K167" s="46"/>
      <c r="L167" s="46"/>
      <c r="M167" s="46"/>
      <c r="N167" s="46"/>
      <c r="O167" s="46"/>
      <c r="P167" s="46"/>
      <c r="Q167" s="46"/>
      <c r="R167" s="46"/>
      <c r="S167" s="46"/>
      <c r="T167" s="8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row>
    <row r="168" spans="1:45" ht="17.100000000000001" customHeight="1" x14ac:dyDescent="0.3">
      <c r="A168" s="20"/>
      <c r="B168" s="79"/>
      <c r="C168" s="46"/>
      <c r="D168" s="46"/>
      <c r="E168" s="46"/>
      <c r="F168" s="46"/>
      <c r="G168" s="46"/>
      <c r="H168" s="46"/>
      <c r="I168" s="46"/>
      <c r="J168" s="46"/>
      <c r="K168" s="46"/>
      <c r="L168" s="46"/>
      <c r="M168" s="46"/>
      <c r="N168" s="46"/>
      <c r="O168" s="46"/>
      <c r="P168" s="46"/>
      <c r="Q168" s="46"/>
      <c r="R168" s="46"/>
      <c r="S168" s="46"/>
      <c r="T168" s="8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row>
    <row r="169" spans="1:45" ht="17.100000000000001" customHeight="1" x14ac:dyDescent="0.3">
      <c r="A169" s="20"/>
      <c r="B169" s="79"/>
      <c r="C169" s="46"/>
      <c r="D169" s="46"/>
      <c r="E169" s="46"/>
      <c r="F169" s="46"/>
      <c r="G169" s="46"/>
      <c r="H169" s="46"/>
      <c r="I169" s="46"/>
      <c r="J169" s="46"/>
      <c r="K169" s="46"/>
      <c r="L169" s="46"/>
      <c r="M169" s="46"/>
      <c r="N169" s="46"/>
      <c r="O169" s="46"/>
      <c r="P169" s="46"/>
      <c r="Q169" s="46"/>
      <c r="R169" s="46"/>
      <c r="S169" s="46"/>
      <c r="T169" s="8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row>
    <row r="170" spans="1:45" ht="17.100000000000001" customHeight="1" x14ac:dyDescent="0.3">
      <c r="A170" s="20"/>
      <c r="B170" s="79"/>
      <c r="C170" s="46"/>
      <c r="D170" s="46"/>
      <c r="E170" s="46"/>
      <c r="F170" s="46"/>
      <c r="G170" s="46"/>
      <c r="H170" s="46"/>
      <c r="I170" s="46"/>
      <c r="J170" s="46"/>
      <c r="K170" s="46"/>
      <c r="L170" s="46"/>
      <c r="M170" s="46"/>
      <c r="N170" s="46"/>
      <c r="O170" s="46"/>
      <c r="P170" s="46"/>
      <c r="Q170" s="46"/>
      <c r="R170" s="46"/>
      <c r="S170" s="46"/>
      <c r="T170" s="8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row>
    <row r="171" spans="1:45" ht="17.100000000000001" customHeight="1" x14ac:dyDescent="0.3">
      <c r="A171" s="20"/>
      <c r="B171" s="79"/>
      <c r="C171" s="46"/>
      <c r="D171" s="46"/>
      <c r="E171" s="46"/>
      <c r="F171" s="46"/>
      <c r="G171" s="46"/>
      <c r="H171" s="46"/>
      <c r="I171" s="46"/>
      <c r="J171" s="46"/>
      <c r="K171" s="46"/>
      <c r="L171" s="46"/>
      <c r="M171" s="46"/>
      <c r="N171" s="46"/>
      <c r="O171" s="46"/>
      <c r="P171" s="46"/>
      <c r="Q171" s="46"/>
      <c r="R171" s="46"/>
      <c r="S171" s="46"/>
      <c r="T171" s="8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row>
    <row r="172" spans="1:45" ht="17.100000000000001" customHeight="1" x14ac:dyDescent="0.3">
      <c r="A172" s="20"/>
      <c r="B172" s="79"/>
      <c r="C172" s="46"/>
      <c r="D172" s="46"/>
      <c r="E172" s="46"/>
      <c r="F172" s="46"/>
      <c r="G172" s="46"/>
      <c r="H172" s="46"/>
      <c r="I172" s="46"/>
      <c r="J172" s="46"/>
      <c r="K172" s="46"/>
      <c r="L172" s="46"/>
      <c r="M172" s="46"/>
      <c r="N172" s="46"/>
      <c r="O172" s="46"/>
      <c r="P172" s="46"/>
      <c r="Q172" s="46"/>
      <c r="R172" s="46"/>
      <c r="S172" s="46"/>
      <c r="T172" s="8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row>
    <row r="173" spans="1:45" ht="17.100000000000001" customHeight="1" x14ac:dyDescent="0.3">
      <c r="A173" s="20"/>
      <c r="B173" s="79"/>
      <c r="C173" s="46"/>
      <c r="D173" s="46"/>
      <c r="E173" s="46"/>
      <c r="F173" s="46"/>
      <c r="G173" s="46"/>
      <c r="H173" s="46"/>
      <c r="I173" s="46"/>
      <c r="J173" s="46"/>
      <c r="K173" s="46"/>
      <c r="L173" s="46"/>
      <c r="M173" s="46"/>
      <c r="N173" s="46"/>
      <c r="O173" s="46"/>
      <c r="P173" s="46"/>
      <c r="Q173" s="46"/>
      <c r="R173" s="46"/>
      <c r="S173" s="46"/>
      <c r="T173" s="8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row>
    <row r="174" spans="1:45" ht="17.100000000000001" customHeight="1" x14ac:dyDescent="0.3">
      <c r="A174" s="20"/>
      <c r="B174" s="79"/>
      <c r="C174" s="46"/>
      <c r="D174" s="46"/>
      <c r="E174" s="46"/>
      <c r="F174" s="46"/>
      <c r="G174" s="46"/>
      <c r="H174" s="46"/>
      <c r="I174" s="46"/>
      <c r="J174" s="46"/>
      <c r="K174" s="46"/>
      <c r="L174" s="46"/>
      <c r="M174" s="46"/>
      <c r="N174" s="46"/>
      <c r="O174" s="46"/>
      <c r="P174" s="46"/>
      <c r="Q174" s="46"/>
      <c r="R174" s="310"/>
      <c r="S174" s="46"/>
      <c r="T174" s="8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row>
    <row r="175" spans="1:45" ht="17.100000000000001" customHeight="1" x14ac:dyDescent="0.3">
      <c r="A175" s="20"/>
      <c r="B175" s="79"/>
      <c r="C175" s="46"/>
      <c r="D175" s="46"/>
      <c r="E175" s="46"/>
      <c r="F175" s="46"/>
      <c r="G175" s="46"/>
      <c r="H175" s="46"/>
      <c r="I175" s="46"/>
      <c r="J175" s="46"/>
      <c r="K175" s="46"/>
      <c r="L175" s="46"/>
      <c r="M175" s="46"/>
      <c r="N175" s="46"/>
      <c r="O175" s="46"/>
      <c r="P175" s="46"/>
      <c r="Q175" s="46"/>
      <c r="R175" s="46"/>
      <c r="S175" s="46"/>
      <c r="T175" s="8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row>
    <row r="176" spans="1:45" ht="17.100000000000001" customHeight="1" x14ac:dyDescent="0.3">
      <c r="A176" s="20"/>
      <c r="B176" s="79"/>
      <c r="C176" s="46"/>
      <c r="D176" s="46"/>
      <c r="E176" s="46"/>
      <c r="F176" s="46"/>
      <c r="G176" s="46"/>
      <c r="H176" s="46"/>
      <c r="I176" s="46"/>
      <c r="J176" s="46"/>
      <c r="K176" s="46"/>
      <c r="L176" s="46"/>
      <c r="M176" s="46"/>
      <c r="N176" s="46"/>
      <c r="O176" s="46"/>
      <c r="P176" s="46"/>
      <c r="Q176" s="46"/>
      <c r="R176" s="46"/>
      <c r="S176" s="46"/>
      <c r="T176" s="8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row>
    <row r="177" spans="1:45" ht="17.100000000000001" customHeight="1" x14ac:dyDescent="0.3">
      <c r="A177" s="20"/>
      <c r="B177" s="79"/>
      <c r="C177" s="46"/>
      <c r="D177" s="46"/>
      <c r="E177" s="46"/>
      <c r="F177" s="46"/>
      <c r="G177" s="46"/>
      <c r="H177" s="46"/>
      <c r="I177" s="46"/>
      <c r="J177" s="46"/>
      <c r="K177" s="46"/>
      <c r="L177" s="46"/>
      <c r="M177" s="46"/>
      <c r="N177" s="46"/>
      <c r="O177" s="46"/>
      <c r="P177" s="46"/>
      <c r="Q177" s="46"/>
      <c r="R177" s="46"/>
      <c r="S177" s="46"/>
      <c r="T177" s="8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row>
    <row r="178" spans="1:45" ht="17.100000000000001" customHeight="1" x14ac:dyDescent="0.3">
      <c r="A178" s="20"/>
      <c r="B178" s="79"/>
      <c r="C178" s="46"/>
      <c r="D178" s="46"/>
      <c r="E178" s="46"/>
      <c r="F178" s="46"/>
      <c r="G178" s="46"/>
      <c r="H178" s="46"/>
      <c r="I178" s="46"/>
      <c r="J178" s="46"/>
      <c r="K178" s="46"/>
      <c r="L178" s="46"/>
      <c r="M178" s="46"/>
      <c r="N178" s="46"/>
      <c r="O178" s="46"/>
      <c r="P178" s="46"/>
      <c r="Q178" s="46"/>
      <c r="R178" s="46"/>
      <c r="S178" s="46"/>
      <c r="T178" s="8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row>
    <row r="179" spans="1:45" ht="17.100000000000001" customHeight="1" x14ac:dyDescent="0.3">
      <c r="A179" s="20"/>
      <c r="B179" s="79"/>
      <c r="C179" s="46"/>
      <c r="D179" s="46"/>
      <c r="E179" s="46"/>
      <c r="F179" s="46"/>
      <c r="G179" s="46"/>
      <c r="H179" s="46"/>
      <c r="I179" s="46"/>
      <c r="J179" s="46"/>
      <c r="K179" s="46"/>
      <c r="L179" s="46"/>
      <c r="M179" s="46"/>
      <c r="N179" s="46"/>
      <c r="O179" s="46"/>
      <c r="P179" s="46"/>
      <c r="Q179" s="46"/>
      <c r="R179" s="46"/>
      <c r="S179" s="46"/>
      <c r="T179" s="8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row>
    <row r="180" spans="1:45" ht="17.100000000000001" customHeight="1" x14ac:dyDescent="0.3">
      <c r="A180" s="20"/>
      <c r="B180" s="79"/>
      <c r="C180" s="46"/>
      <c r="D180" s="46"/>
      <c r="E180" s="46"/>
      <c r="F180" s="46"/>
      <c r="G180" s="46"/>
      <c r="H180" s="46"/>
      <c r="I180" s="46"/>
      <c r="J180" s="46"/>
      <c r="K180" s="46"/>
      <c r="L180" s="46"/>
      <c r="M180" s="46"/>
      <c r="N180" s="46"/>
      <c r="O180" s="46"/>
      <c r="P180" s="46"/>
      <c r="Q180" s="46"/>
      <c r="R180" s="46"/>
      <c r="S180" s="46"/>
      <c r="T180" s="8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row>
    <row r="181" spans="1:45" ht="17.100000000000001" customHeight="1" x14ac:dyDescent="0.3">
      <c r="A181" s="20"/>
      <c r="B181" s="79"/>
      <c r="C181" s="46"/>
      <c r="D181" s="46"/>
      <c r="E181" s="46"/>
      <c r="F181" s="46"/>
      <c r="G181" s="46"/>
      <c r="H181" s="46"/>
      <c r="I181" s="46"/>
      <c r="J181" s="46"/>
      <c r="K181" s="46"/>
      <c r="L181" s="46"/>
      <c r="M181" s="46"/>
      <c r="N181" s="46"/>
      <c r="O181" s="46"/>
      <c r="P181" s="46"/>
      <c r="Q181" s="46"/>
      <c r="R181" s="46"/>
      <c r="S181" s="46"/>
      <c r="T181" s="8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row>
    <row r="182" spans="1:45" ht="17.100000000000001" customHeight="1" x14ac:dyDescent="0.3">
      <c r="A182" s="20"/>
      <c r="B182" s="79"/>
      <c r="C182" s="46"/>
      <c r="D182" s="46"/>
      <c r="E182" s="46"/>
      <c r="F182" s="46"/>
      <c r="G182" s="46"/>
      <c r="H182" s="46"/>
      <c r="I182" s="46"/>
      <c r="J182" s="46"/>
      <c r="K182" s="46"/>
      <c r="L182" s="46"/>
      <c r="M182" s="46"/>
      <c r="N182" s="46"/>
      <c r="O182" s="46"/>
      <c r="P182" s="46"/>
      <c r="Q182" s="46"/>
      <c r="R182" s="46"/>
      <c r="S182" s="46"/>
      <c r="T182" s="8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row>
    <row r="183" spans="1:45" ht="27" customHeight="1" x14ac:dyDescent="0.3">
      <c r="A183" s="20"/>
      <c r="B183" s="311"/>
      <c r="C183" s="46"/>
      <c r="D183" s="46"/>
      <c r="E183" s="46"/>
      <c r="F183" s="46"/>
      <c r="G183" s="46"/>
      <c r="H183" s="46"/>
      <c r="I183" s="46"/>
      <c r="J183" s="46"/>
      <c r="K183" s="46"/>
      <c r="L183" s="46"/>
      <c r="M183" s="46"/>
      <c r="N183" s="46"/>
      <c r="O183" s="46"/>
      <c r="P183" s="46"/>
      <c r="Q183" s="46"/>
      <c r="R183" s="46"/>
      <c r="S183" s="46"/>
      <c r="T183" s="8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row>
    <row r="184" spans="1:45" ht="17.100000000000001" customHeight="1" x14ac:dyDescent="0.3">
      <c r="A184" s="20"/>
      <c r="B184" s="79"/>
      <c r="C184" s="46"/>
      <c r="D184" s="46"/>
      <c r="E184" s="46"/>
      <c r="F184" s="46"/>
      <c r="G184" s="46"/>
      <c r="H184" s="46"/>
      <c r="I184" s="46"/>
      <c r="J184" s="46"/>
      <c r="K184" s="46"/>
      <c r="L184" s="46"/>
      <c r="M184" s="46"/>
      <c r="N184" s="46"/>
      <c r="O184" s="46"/>
      <c r="P184" s="46"/>
      <c r="Q184" s="46"/>
      <c r="R184" s="46"/>
      <c r="S184" s="46"/>
      <c r="T184" s="8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row>
    <row r="185" spans="1:45" ht="17.100000000000001" customHeight="1" x14ac:dyDescent="0.3">
      <c r="A185" s="20"/>
      <c r="B185" s="79"/>
      <c r="C185" s="46"/>
      <c r="D185" s="46"/>
      <c r="E185" s="46"/>
      <c r="F185" s="46"/>
      <c r="G185" s="46"/>
      <c r="H185" s="46"/>
      <c r="I185" s="46"/>
      <c r="J185" s="46"/>
      <c r="K185" s="46"/>
      <c r="L185" s="46"/>
      <c r="M185" s="46"/>
      <c r="N185" s="46"/>
      <c r="O185" s="46"/>
      <c r="P185" s="46"/>
      <c r="Q185" s="46"/>
      <c r="R185" s="46"/>
      <c r="S185" s="46"/>
      <c r="T185" s="8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row>
    <row r="186" spans="1:45" ht="17.100000000000001" customHeight="1" x14ac:dyDescent="0.3">
      <c r="A186" s="20"/>
      <c r="B186" s="79"/>
      <c r="C186" s="46"/>
      <c r="D186" s="46"/>
      <c r="E186" s="46"/>
      <c r="F186" s="46"/>
      <c r="G186" s="46"/>
      <c r="H186" s="46"/>
      <c r="I186" s="46"/>
      <c r="J186" s="46"/>
      <c r="K186" s="46"/>
      <c r="L186" s="46"/>
      <c r="M186" s="46"/>
      <c r="N186" s="46"/>
      <c r="O186" s="46"/>
      <c r="P186" s="46"/>
      <c r="Q186" s="46"/>
      <c r="R186" s="46"/>
      <c r="S186" s="46"/>
      <c r="T186" s="8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row>
    <row r="187" spans="1:45" ht="17.100000000000001" customHeight="1" x14ac:dyDescent="0.3">
      <c r="A187" s="20"/>
      <c r="B187" s="79"/>
      <c r="C187" s="46"/>
      <c r="D187" s="46"/>
      <c r="E187" s="46"/>
      <c r="F187" s="46"/>
      <c r="G187" s="46"/>
      <c r="H187" s="46"/>
      <c r="I187" s="46"/>
      <c r="J187" s="46"/>
      <c r="K187" s="46"/>
      <c r="L187" s="46"/>
      <c r="M187" s="46"/>
      <c r="N187" s="46"/>
      <c r="O187" s="46"/>
      <c r="P187" s="46"/>
      <c r="Q187" s="46"/>
      <c r="R187" s="46"/>
      <c r="S187" s="46"/>
      <c r="T187" s="8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row>
    <row r="188" spans="1:45" ht="17.100000000000001" customHeight="1" x14ac:dyDescent="0.3">
      <c r="A188" s="20"/>
      <c r="B188" s="79"/>
      <c r="C188" s="46"/>
      <c r="D188" s="46"/>
      <c r="E188" s="46"/>
      <c r="F188" s="46"/>
      <c r="G188" s="46"/>
      <c r="H188" s="46"/>
      <c r="I188" s="46"/>
      <c r="J188" s="46"/>
      <c r="K188" s="46"/>
      <c r="L188" s="46"/>
      <c r="M188" s="46"/>
      <c r="N188" s="46"/>
      <c r="O188" s="46"/>
      <c r="P188" s="46"/>
      <c r="Q188" s="46"/>
      <c r="R188" s="46"/>
      <c r="S188" s="46"/>
      <c r="T188" s="8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row>
    <row r="189" spans="1:45" ht="17.100000000000001" customHeight="1" x14ac:dyDescent="0.3">
      <c r="A189" s="20"/>
      <c r="B189" s="79"/>
      <c r="C189" s="46"/>
      <c r="D189" s="46"/>
      <c r="E189" s="46"/>
      <c r="F189" s="46"/>
      <c r="G189" s="46"/>
      <c r="H189" s="46"/>
      <c r="I189" s="46"/>
      <c r="J189" s="46"/>
      <c r="K189" s="46"/>
      <c r="L189" s="46"/>
      <c r="M189" s="46"/>
      <c r="N189" s="46"/>
      <c r="O189" s="46"/>
      <c r="P189" s="46"/>
      <c r="Q189" s="46"/>
      <c r="R189" s="46"/>
      <c r="S189" s="46"/>
      <c r="T189" s="8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row>
    <row r="190" spans="1:45" ht="17.100000000000001" customHeight="1" x14ac:dyDescent="0.3">
      <c r="A190" s="20"/>
      <c r="B190" s="79"/>
      <c r="C190" s="46"/>
      <c r="D190" s="46"/>
      <c r="E190" s="46"/>
      <c r="F190" s="46"/>
      <c r="G190" s="46"/>
      <c r="H190" s="46"/>
      <c r="I190" s="46"/>
      <c r="J190" s="46"/>
      <c r="K190" s="46"/>
      <c r="L190" s="46"/>
      <c r="M190" s="46"/>
      <c r="N190" s="46"/>
      <c r="O190" s="46"/>
      <c r="P190" s="46"/>
      <c r="Q190" s="46"/>
      <c r="R190" s="46"/>
      <c r="S190" s="46"/>
      <c r="T190" s="8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row>
    <row r="191" spans="1:45" ht="17.100000000000001" customHeight="1" x14ac:dyDescent="0.3">
      <c r="A191" s="20"/>
      <c r="B191" s="79"/>
      <c r="C191" s="46"/>
      <c r="D191" s="46"/>
      <c r="E191" s="46"/>
      <c r="F191" s="46"/>
      <c r="G191" s="46"/>
      <c r="H191" s="46"/>
      <c r="I191" s="46"/>
      <c r="J191" s="46"/>
      <c r="K191" s="46"/>
      <c r="L191" s="46"/>
      <c r="M191" s="46"/>
      <c r="N191" s="46"/>
      <c r="O191" s="46"/>
      <c r="P191" s="46"/>
      <c r="Q191" s="46"/>
      <c r="R191" s="46"/>
      <c r="S191" s="46"/>
      <c r="T191" s="8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row>
    <row r="192" spans="1:45" ht="17.100000000000001" customHeight="1" x14ac:dyDescent="0.3">
      <c r="A192" s="20"/>
      <c r="B192" s="79"/>
      <c r="C192" s="46"/>
      <c r="D192" s="46"/>
      <c r="E192" s="46"/>
      <c r="F192" s="46"/>
      <c r="G192" s="46"/>
      <c r="H192" s="46"/>
      <c r="I192" s="46"/>
      <c r="J192" s="46"/>
      <c r="K192" s="46"/>
      <c r="L192" s="46"/>
      <c r="M192" s="46"/>
      <c r="N192" s="46"/>
      <c r="O192" s="46"/>
      <c r="P192" s="46"/>
      <c r="Q192" s="46"/>
      <c r="R192" s="46"/>
      <c r="S192" s="46"/>
      <c r="T192" s="8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row>
    <row r="193" spans="1:45" ht="17.100000000000001" customHeight="1" x14ac:dyDescent="0.3">
      <c r="A193" s="20"/>
      <c r="B193" s="79"/>
      <c r="C193" s="46"/>
      <c r="D193" s="46"/>
      <c r="E193" s="46"/>
      <c r="F193" s="46"/>
      <c r="G193" s="46"/>
      <c r="H193" s="46"/>
      <c r="I193" s="46"/>
      <c r="J193" s="46"/>
      <c r="K193" s="46"/>
      <c r="L193" s="46"/>
      <c r="M193" s="46"/>
      <c r="N193" s="46"/>
      <c r="O193" s="46"/>
      <c r="P193" s="46"/>
      <c r="Q193" s="46"/>
      <c r="R193" s="46"/>
      <c r="S193" s="46"/>
      <c r="T193" s="8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row>
    <row r="194" spans="1:45" ht="17.100000000000001" customHeight="1" x14ac:dyDescent="0.3">
      <c r="A194" s="20"/>
      <c r="B194" s="79"/>
      <c r="C194" s="46"/>
      <c r="D194" s="46"/>
      <c r="E194" s="46"/>
      <c r="F194" s="46"/>
      <c r="G194" s="46"/>
      <c r="H194" s="46"/>
      <c r="I194" s="46"/>
      <c r="J194" s="46"/>
      <c r="K194" s="46"/>
      <c r="L194" s="46"/>
      <c r="M194" s="46"/>
      <c r="N194" s="46"/>
      <c r="O194" s="46"/>
      <c r="P194" s="46"/>
      <c r="Q194" s="46"/>
      <c r="R194" s="46"/>
      <c r="S194" s="46"/>
      <c r="T194" s="8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row>
    <row r="195" spans="1:45" ht="17.100000000000001" customHeight="1" x14ac:dyDescent="0.3">
      <c r="A195" s="20"/>
      <c r="B195" s="79"/>
      <c r="C195" s="46"/>
      <c r="D195" s="46"/>
      <c r="E195" s="46"/>
      <c r="F195" s="46"/>
      <c r="G195" s="46"/>
      <c r="H195" s="46"/>
      <c r="I195" s="46"/>
      <c r="J195" s="46"/>
      <c r="K195" s="46"/>
      <c r="L195" s="46"/>
      <c r="M195" s="46"/>
      <c r="N195" s="46"/>
      <c r="O195" s="46"/>
      <c r="P195" s="46"/>
      <c r="Q195" s="46"/>
      <c r="R195" s="46"/>
      <c r="S195" s="46"/>
      <c r="T195" s="8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row>
    <row r="196" spans="1:45" ht="17.100000000000001" customHeight="1" x14ac:dyDescent="0.3">
      <c r="A196" s="20"/>
      <c r="B196" s="79"/>
      <c r="C196" s="46"/>
      <c r="D196" s="46"/>
      <c r="E196" s="46"/>
      <c r="F196" s="46"/>
      <c r="G196" s="46"/>
      <c r="H196" s="46"/>
      <c r="I196" s="46"/>
      <c r="J196" s="46"/>
      <c r="K196" s="46"/>
      <c r="L196" s="46"/>
      <c r="M196" s="46"/>
      <c r="N196" s="46"/>
      <c r="O196" s="46"/>
      <c r="P196" s="46"/>
      <c r="Q196" s="46"/>
      <c r="R196" s="46"/>
      <c r="S196" s="46"/>
      <c r="T196" s="8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row>
    <row r="197" spans="1:45" ht="17.100000000000001" customHeight="1" x14ac:dyDescent="0.3">
      <c r="A197" s="20"/>
      <c r="B197" s="79"/>
      <c r="C197" s="46"/>
      <c r="D197" s="46"/>
      <c r="E197" s="46"/>
      <c r="F197" s="46"/>
      <c r="G197" s="46"/>
      <c r="H197" s="46"/>
      <c r="I197" s="46"/>
      <c r="J197" s="46"/>
      <c r="K197" s="46"/>
      <c r="L197" s="46"/>
      <c r="M197" s="46"/>
      <c r="N197" s="46"/>
      <c r="O197" s="46"/>
      <c r="P197" s="46"/>
      <c r="Q197" s="46"/>
      <c r="R197" s="46"/>
      <c r="S197" s="46"/>
      <c r="T197" s="8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row>
    <row r="198" spans="1:45" ht="17.100000000000001" customHeight="1" x14ac:dyDescent="0.3">
      <c r="A198" s="20"/>
      <c r="B198" s="79"/>
      <c r="C198" s="46"/>
      <c r="D198" s="46"/>
      <c r="E198" s="46"/>
      <c r="F198" s="46"/>
      <c r="G198" s="46"/>
      <c r="H198" s="46"/>
      <c r="I198" s="46"/>
      <c r="J198" s="46"/>
      <c r="K198" s="46"/>
      <c r="L198" s="46"/>
      <c r="M198" s="46"/>
      <c r="N198" s="46"/>
      <c r="O198" s="46"/>
      <c r="P198" s="46"/>
      <c r="Q198" s="46"/>
      <c r="R198" s="46"/>
      <c r="S198" s="46"/>
      <c r="T198" s="8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row>
    <row r="199" spans="1:45" ht="17.100000000000001" customHeight="1" x14ac:dyDescent="0.3">
      <c r="A199" s="20"/>
      <c r="B199" s="79"/>
      <c r="C199" s="46"/>
      <c r="D199" s="46"/>
      <c r="E199" s="46"/>
      <c r="F199" s="46"/>
      <c r="G199" s="46"/>
      <c r="H199" s="46"/>
      <c r="I199" s="46"/>
      <c r="J199" s="46"/>
      <c r="K199" s="46"/>
      <c r="L199" s="46"/>
      <c r="M199" s="46"/>
      <c r="N199" s="46"/>
      <c r="O199" s="46"/>
      <c r="P199" s="46"/>
      <c r="Q199" s="46"/>
      <c r="R199" s="46"/>
      <c r="S199" s="46"/>
      <c r="T199" s="8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row>
    <row r="200" spans="1:45" ht="17.100000000000001" customHeight="1" thickBot="1" x14ac:dyDescent="0.35">
      <c r="A200" s="20"/>
      <c r="B200" s="81"/>
      <c r="C200" s="82"/>
      <c r="D200" s="82"/>
      <c r="E200" s="82"/>
      <c r="F200" s="82"/>
      <c r="G200" s="82"/>
      <c r="H200" s="82"/>
      <c r="I200" s="82"/>
      <c r="J200" s="82"/>
      <c r="K200" s="82"/>
      <c r="L200" s="82"/>
      <c r="M200" s="82"/>
      <c r="N200" s="82"/>
      <c r="O200" s="82"/>
      <c r="P200" s="82"/>
      <c r="Q200" s="82"/>
      <c r="R200" s="82"/>
      <c r="S200" s="82"/>
      <c r="T200" s="83"/>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row>
    <row r="201" spans="1:45" ht="50.1" customHeight="1" x14ac:dyDescent="0.3">
      <c r="A201" s="20"/>
      <c r="B201" s="312" t="s">
        <v>728</v>
      </c>
      <c r="C201" s="77"/>
      <c r="D201" s="77"/>
      <c r="E201" s="77"/>
      <c r="F201" s="77"/>
      <c r="G201" s="77"/>
      <c r="H201" s="77"/>
      <c r="I201" s="77"/>
      <c r="J201" s="77"/>
      <c r="K201" s="77"/>
      <c r="L201" s="77"/>
      <c r="M201" s="77"/>
      <c r="N201" s="77"/>
      <c r="O201" s="77"/>
      <c r="P201" s="77"/>
      <c r="Q201" s="77"/>
      <c r="R201" s="77"/>
      <c r="S201" s="77"/>
      <c r="T201" s="78"/>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row>
    <row r="202" spans="1:45" ht="17.100000000000001" customHeight="1" x14ac:dyDescent="0.3">
      <c r="A202" s="20"/>
      <c r="B202" s="79"/>
      <c r="C202" s="46"/>
      <c r="D202" s="46"/>
      <c r="E202" s="46"/>
      <c r="F202" s="46"/>
      <c r="G202" s="46"/>
      <c r="H202" s="46"/>
      <c r="I202" s="46"/>
      <c r="J202" s="46"/>
      <c r="K202" s="46"/>
      <c r="L202" s="46"/>
      <c r="M202" s="46"/>
      <c r="N202" s="46"/>
      <c r="O202" s="46"/>
      <c r="P202" s="46"/>
      <c r="Q202" s="46"/>
      <c r="R202" s="46"/>
      <c r="S202" s="46"/>
      <c r="T202" s="8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row>
    <row r="203" spans="1:45" ht="17.100000000000001" customHeight="1" x14ac:dyDescent="0.3">
      <c r="A203" s="20"/>
      <c r="B203" s="79"/>
      <c r="C203" s="46"/>
      <c r="D203" s="46"/>
      <c r="E203" s="46"/>
      <c r="F203" s="46"/>
      <c r="G203" s="46"/>
      <c r="H203" s="46"/>
      <c r="I203" s="46"/>
      <c r="J203" s="46"/>
      <c r="K203" s="46"/>
      <c r="L203" s="46"/>
      <c r="M203" s="46"/>
      <c r="N203" s="46"/>
      <c r="O203" s="46"/>
      <c r="P203" s="46"/>
      <c r="Q203" s="46"/>
      <c r="R203" s="46"/>
      <c r="S203" s="46"/>
      <c r="T203" s="8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row>
    <row r="204" spans="1:45" ht="17.100000000000001" customHeight="1" x14ac:dyDescent="0.3">
      <c r="A204" s="20"/>
      <c r="B204" s="79"/>
      <c r="C204" s="46"/>
      <c r="D204" s="46"/>
      <c r="E204" s="46"/>
      <c r="F204" s="46"/>
      <c r="G204" s="46"/>
      <c r="H204" s="46"/>
      <c r="I204" s="46"/>
      <c r="J204" s="46"/>
      <c r="K204" s="46"/>
      <c r="L204" s="46"/>
      <c r="M204" s="46"/>
      <c r="N204" s="46"/>
      <c r="O204" s="46"/>
      <c r="P204" s="46"/>
      <c r="Q204" s="46"/>
      <c r="R204" s="46"/>
      <c r="S204" s="46"/>
      <c r="T204" s="8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row>
    <row r="205" spans="1:45" ht="17.100000000000001" customHeight="1" x14ac:dyDescent="0.3">
      <c r="A205" s="20"/>
      <c r="B205" s="79"/>
      <c r="C205" s="46"/>
      <c r="D205" s="46"/>
      <c r="E205" s="46"/>
      <c r="F205" s="46"/>
      <c r="G205" s="46"/>
      <c r="H205" s="46"/>
      <c r="I205" s="46"/>
      <c r="J205" s="46"/>
      <c r="K205" s="46"/>
      <c r="L205" s="46"/>
      <c r="M205" s="46"/>
      <c r="N205" s="46"/>
      <c r="O205" s="46"/>
      <c r="P205" s="46"/>
      <c r="Q205" s="46"/>
      <c r="R205" s="46"/>
      <c r="S205" s="46"/>
      <c r="T205" s="8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row>
    <row r="206" spans="1:45" ht="17.100000000000001" customHeight="1" x14ac:dyDescent="0.3">
      <c r="A206" s="20"/>
      <c r="B206" s="79"/>
      <c r="C206" s="46"/>
      <c r="D206" s="46"/>
      <c r="E206" s="46"/>
      <c r="F206" s="46"/>
      <c r="G206" s="46"/>
      <c r="H206" s="46"/>
      <c r="I206" s="46"/>
      <c r="J206" s="46"/>
      <c r="K206" s="46"/>
      <c r="L206" s="46"/>
      <c r="M206" s="46"/>
      <c r="N206" s="46"/>
      <c r="O206" s="46"/>
      <c r="P206" s="46"/>
      <c r="Q206" s="46"/>
      <c r="R206" s="46"/>
      <c r="S206" s="46"/>
      <c r="T206" s="8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row>
    <row r="207" spans="1:45" ht="17.100000000000001" customHeight="1" x14ac:dyDescent="0.3">
      <c r="A207" s="20"/>
      <c r="B207" s="79"/>
      <c r="C207" s="46"/>
      <c r="D207" s="46"/>
      <c r="E207" s="46"/>
      <c r="F207" s="46"/>
      <c r="G207" s="46"/>
      <c r="H207" s="46"/>
      <c r="I207" s="46"/>
      <c r="J207" s="46"/>
      <c r="K207" s="46"/>
      <c r="L207" s="46"/>
      <c r="M207" s="46"/>
      <c r="N207" s="46"/>
      <c r="O207" s="46"/>
      <c r="P207" s="46"/>
      <c r="Q207" s="46"/>
      <c r="R207" s="46"/>
      <c r="S207" s="46"/>
      <c r="T207" s="8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c r="AQ207" s="20"/>
      <c r="AR207" s="20"/>
      <c r="AS207" s="20"/>
    </row>
    <row r="208" spans="1:45" ht="17.100000000000001" customHeight="1" x14ac:dyDescent="0.3">
      <c r="A208" s="20"/>
      <c r="B208" s="79"/>
      <c r="C208" s="46"/>
      <c r="D208" s="46"/>
      <c r="E208" s="46"/>
      <c r="F208" s="46"/>
      <c r="G208" s="46"/>
      <c r="H208" s="46"/>
      <c r="I208" s="46"/>
      <c r="J208" s="46"/>
      <c r="K208" s="46"/>
      <c r="L208" s="46"/>
      <c r="M208" s="46"/>
      <c r="N208" s="46"/>
      <c r="O208" s="46"/>
      <c r="P208" s="46"/>
      <c r="Q208" s="46"/>
      <c r="R208" s="46"/>
      <c r="S208" s="46"/>
      <c r="T208" s="8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row>
    <row r="209" spans="1:45" ht="17.100000000000001" customHeight="1" x14ac:dyDescent="0.3">
      <c r="A209" s="20"/>
      <c r="B209" s="79"/>
      <c r="C209" s="46"/>
      <c r="D209" s="46"/>
      <c r="E209" s="46"/>
      <c r="F209" s="46"/>
      <c r="G209" s="46"/>
      <c r="H209" s="46"/>
      <c r="I209" s="46"/>
      <c r="J209" s="46"/>
      <c r="K209" s="46"/>
      <c r="L209" s="46"/>
      <c r="M209" s="46"/>
      <c r="N209" s="46"/>
      <c r="O209" s="46"/>
      <c r="P209" s="46"/>
      <c r="Q209" s="46"/>
      <c r="R209" s="46"/>
      <c r="S209" s="46"/>
      <c r="T209" s="8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row>
    <row r="210" spans="1:45" ht="17.100000000000001" customHeight="1" x14ac:dyDescent="0.3">
      <c r="A210" s="20"/>
      <c r="B210" s="79"/>
      <c r="C210" s="46"/>
      <c r="D210" s="46"/>
      <c r="E210" s="46"/>
      <c r="F210" s="46"/>
      <c r="G210" s="46"/>
      <c r="H210" s="46"/>
      <c r="I210" s="46"/>
      <c r="J210" s="46"/>
      <c r="K210" s="46"/>
      <c r="L210" s="46"/>
      <c r="M210" s="46"/>
      <c r="N210" s="46"/>
      <c r="O210" s="46"/>
      <c r="P210" s="46"/>
      <c r="Q210" s="46"/>
      <c r="R210" s="46"/>
      <c r="S210" s="46"/>
      <c r="T210" s="8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row>
    <row r="211" spans="1:45" ht="17.100000000000001" customHeight="1" x14ac:dyDescent="0.3">
      <c r="A211" s="20"/>
      <c r="B211" s="79"/>
      <c r="C211" s="46"/>
      <c r="D211" s="46"/>
      <c r="E211" s="46"/>
      <c r="F211" s="46"/>
      <c r="G211" s="46"/>
      <c r="H211" s="46"/>
      <c r="I211" s="46"/>
      <c r="J211" s="46"/>
      <c r="K211" s="46"/>
      <c r="L211" s="46"/>
      <c r="M211" s="46"/>
      <c r="N211" s="46"/>
      <c r="O211" s="46"/>
      <c r="P211" s="46"/>
      <c r="Q211" s="46"/>
      <c r="R211" s="46"/>
      <c r="S211" s="46"/>
      <c r="T211" s="8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row>
    <row r="212" spans="1:45" ht="17.100000000000001" customHeight="1" x14ac:dyDescent="0.3">
      <c r="A212" s="20"/>
      <c r="B212" s="79"/>
      <c r="C212" s="46"/>
      <c r="D212" s="46"/>
      <c r="E212" s="46"/>
      <c r="F212" s="46"/>
      <c r="G212" s="46"/>
      <c r="H212" s="46"/>
      <c r="I212" s="46"/>
      <c r="J212" s="46"/>
      <c r="K212" s="46"/>
      <c r="L212" s="46"/>
      <c r="M212" s="46"/>
      <c r="N212" s="46"/>
      <c r="O212" s="46"/>
      <c r="P212" s="46"/>
      <c r="Q212" s="46"/>
      <c r="R212" s="46"/>
      <c r="S212" s="46"/>
      <c r="T212" s="8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row>
    <row r="213" spans="1:45" ht="17.100000000000001" customHeight="1" x14ac:dyDescent="0.3">
      <c r="A213" s="20"/>
      <c r="B213" s="79"/>
      <c r="C213" s="46"/>
      <c r="D213" s="46"/>
      <c r="E213" s="46"/>
      <c r="F213" s="46"/>
      <c r="G213" s="46"/>
      <c r="H213" s="46"/>
      <c r="I213" s="46"/>
      <c r="J213" s="46"/>
      <c r="K213" s="46"/>
      <c r="L213" s="46"/>
      <c r="M213" s="46"/>
      <c r="N213" s="46"/>
      <c r="O213" s="46"/>
      <c r="P213" s="46"/>
      <c r="Q213" s="46"/>
      <c r="R213" s="46"/>
      <c r="S213" s="46"/>
      <c r="T213" s="8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row>
    <row r="214" spans="1:45" ht="17.100000000000001" customHeight="1" x14ac:dyDescent="0.3">
      <c r="A214" s="20"/>
      <c r="B214" s="79"/>
      <c r="C214" s="46"/>
      <c r="D214" s="46"/>
      <c r="E214" s="46"/>
      <c r="F214" s="46"/>
      <c r="G214" s="46"/>
      <c r="H214" s="46"/>
      <c r="I214" s="46"/>
      <c r="J214" s="46"/>
      <c r="K214" s="46"/>
      <c r="L214" s="46"/>
      <c r="M214" s="46"/>
      <c r="N214" s="46"/>
      <c r="O214" s="46"/>
      <c r="P214" s="46"/>
      <c r="Q214" s="46"/>
      <c r="R214" s="46"/>
      <c r="S214" s="46"/>
      <c r="T214" s="8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row>
    <row r="215" spans="1:45" ht="17.100000000000001" customHeight="1" x14ac:dyDescent="0.3">
      <c r="A215" s="20"/>
      <c r="B215" s="79"/>
      <c r="C215" s="46"/>
      <c r="D215" s="46"/>
      <c r="E215" s="46"/>
      <c r="F215" s="46"/>
      <c r="G215" s="46"/>
      <c r="H215" s="46"/>
      <c r="I215" s="46"/>
      <c r="J215" s="46"/>
      <c r="K215" s="46"/>
      <c r="L215" s="46"/>
      <c r="M215" s="46"/>
      <c r="N215" s="46"/>
      <c r="O215" s="46"/>
      <c r="P215" s="46"/>
      <c r="Q215" s="46"/>
      <c r="R215" s="46"/>
      <c r="S215" s="46"/>
      <c r="T215" s="8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row>
    <row r="216" spans="1:45" ht="17.100000000000001" customHeight="1" x14ac:dyDescent="0.3">
      <c r="A216" s="20"/>
      <c r="B216" s="79"/>
      <c r="C216" s="46"/>
      <c r="D216" s="46"/>
      <c r="E216" s="46"/>
      <c r="F216" s="46"/>
      <c r="G216" s="46"/>
      <c r="H216" s="46"/>
      <c r="I216" s="46"/>
      <c r="J216" s="46"/>
      <c r="K216" s="46"/>
      <c r="L216" s="46"/>
      <c r="M216" s="46"/>
      <c r="N216" s="46"/>
      <c r="O216" s="46"/>
      <c r="P216" s="46"/>
      <c r="Q216" s="46"/>
      <c r="R216" s="46"/>
      <c r="S216" s="46"/>
      <c r="T216" s="8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row>
    <row r="217" spans="1:45" ht="17.100000000000001" customHeight="1" x14ac:dyDescent="0.3">
      <c r="A217" s="20"/>
      <c r="B217" s="79"/>
      <c r="C217" s="46"/>
      <c r="D217" s="46"/>
      <c r="E217" s="46"/>
      <c r="F217" s="46"/>
      <c r="G217" s="46"/>
      <c r="H217" s="46"/>
      <c r="I217" s="46"/>
      <c r="J217" s="46"/>
      <c r="K217" s="46"/>
      <c r="L217" s="46"/>
      <c r="M217" s="46"/>
      <c r="N217" s="46"/>
      <c r="O217" s="46"/>
      <c r="P217" s="46"/>
      <c r="Q217" s="46"/>
      <c r="R217" s="46"/>
      <c r="S217" s="46"/>
      <c r="T217" s="8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row>
    <row r="218" spans="1:45" ht="17.100000000000001" customHeight="1" x14ac:dyDescent="0.3">
      <c r="A218" s="20"/>
      <c r="B218" s="79"/>
      <c r="C218" s="46"/>
      <c r="D218" s="46"/>
      <c r="E218" s="46"/>
      <c r="F218" s="46"/>
      <c r="G218" s="46"/>
      <c r="H218" s="46"/>
      <c r="I218" s="46"/>
      <c r="J218" s="46"/>
      <c r="K218" s="46"/>
      <c r="L218" s="46"/>
      <c r="M218" s="46"/>
      <c r="N218" s="46"/>
      <c r="O218" s="46"/>
      <c r="P218" s="46"/>
      <c r="Q218" s="46"/>
      <c r="R218" s="46"/>
      <c r="S218" s="46"/>
      <c r="T218" s="8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row>
    <row r="219" spans="1:45" ht="17.100000000000001" customHeight="1" x14ac:dyDescent="0.3">
      <c r="A219" s="20"/>
      <c r="B219" s="79"/>
      <c r="C219" s="46"/>
      <c r="D219" s="46"/>
      <c r="E219" s="46"/>
      <c r="F219" s="46"/>
      <c r="G219" s="46"/>
      <c r="H219" s="46"/>
      <c r="I219" s="46"/>
      <c r="J219" s="46"/>
      <c r="K219" s="46"/>
      <c r="L219" s="46"/>
      <c r="M219" s="46"/>
      <c r="N219" s="46"/>
      <c r="O219" s="46"/>
      <c r="P219" s="46"/>
      <c r="Q219" s="46"/>
      <c r="R219" s="46"/>
      <c r="S219" s="46"/>
      <c r="T219" s="8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row>
    <row r="220" spans="1:45" ht="17.100000000000001" customHeight="1" x14ac:dyDescent="0.3">
      <c r="A220" s="20"/>
      <c r="B220" s="79"/>
      <c r="C220" s="46"/>
      <c r="D220" s="46"/>
      <c r="E220" s="46"/>
      <c r="F220" s="46"/>
      <c r="G220" s="46"/>
      <c r="H220" s="46"/>
      <c r="I220" s="46"/>
      <c r="J220" s="46"/>
      <c r="K220" s="46"/>
      <c r="L220" s="46"/>
      <c r="M220" s="46"/>
      <c r="N220" s="46"/>
      <c r="O220" s="46"/>
      <c r="P220" s="46"/>
      <c r="Q220" s="46"/>
      <c r="R220" s="46"/>
      <c r="S220" s="46"/>
      <c r="T220" s="8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row>
    <row r="221" spans="1:45" ht="17.100000000000001" customHeight="1" x14ac:dyDescent="0.3">
      <c r="A221" s="20"/>
      <c r="B221" s="79"/>
      <c r="C221" s="46"/>
      <c r="D221" s="46"/>
      <c r="E221" s="46"/>
      <c r="F221" s="46"/>
      <c r="G221" s="46"/>
      <c r="H221" s="46"/>
      <c r="I221" s="46"/>
      <c r="J221" s="46"/>
      <c r="K221" s="46"/>
      <c r="L221" s="46"/>
      <c r="M221" s="46"/>
      <c r="N221" s="46"/>
      <c r="O221" s="46"/>
      <c r="P221" s="46"/>
      <c r="Q221" s="46"/>
      <c r="R221" s="46"/>
      <c r="S221" s="46"/>
      <c r="T221" s="8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row>
    <row r="222" spans="1:45" ht="17.100000000000001" customHeight="1" x14ac:dyDescent="0.3">
      <c r="A222" s="20"/>
      <c r="B222" s="79"/>
      <c r="C222" s="46"/>
      <c r="D222" s="46"/>
      <c r="E222" s="46"/>
      <c r="F222" s="46"/>
      <c r="G222" s="46"/>
      <c r="H222" s="46"/>
      <c r="I222" s="46"/>
      <c r="J222" s="46"/>
      <c r="K222" s="46"/>
      <c r="L222" s="46"/>
      <c r="M222" s="46"/>
      <c r="N222" s="46"/>
      <c r="O222" s="46"/>
      <c r="P222" s="46"/>
      <c r="Q222" s="46"/>
      <c r="R222" s="46"/>
      <c r="S222" s="46"/>
      <c r="T222" s="8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row>
    <row r="223" spans="1:45" ht="17.100000000000001" customHeight="1" x14ac:dyDescent="0.3">
      <c r="A223" s="20"/>
      <c r="B223" s="79"/>
      <c r="C223" s="46"/>
      <c r="D223" s="46"/>
      <c r="E223" s="46"/>
      <c r="F223" s="46"/>
      <c r="G223" s="46"/>
      <c r="H223" s="46"/>
      <c r="I223" s="46"/>
      <c r="J223" s="46"/>
      <c r="K223" s="46"/>
      <c r="L223" s="46"/>
      <c r="M223" s="46"/>
      <c r="N223" s="46"/>
      <c r="O223" s="46"/>
      <c r="P223" s="46"/>
      <c r="Q223" s="46"/>
      <c r="R223" s="46"/>
      <c r="S223" s="46"/>
      <c r="T223" s="8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row>
    <row r="224" spans="1:45" ht="17.100000000000001" customHeight="1" x14ac:dyDescent="0.3">
      <c r="A224" s="20"/>
      <c r="B224" s="79"/>
      <c r="C224" s="46"/>
      <c r="D224" s="46"/>
      <c r="E224" s="46"/>
      <c r="F224" s="46"/>
      <c r="G224" s="46"/>
      <c r="H224" s="46"/>
      <c r="I224" s="46"/>
      <c r="J224" s="46"/>
      <c r="K224" s="46"/>
      <c r="L224" s="46"/>
      <c r="M224" s="46"/>
      <c r="N224" s="46"/>
      <c r="O224" s="46"/>
      <c r="P224" s="46"/>
      <c r="Q224" s="46"/>
      <c r="R224" s="46"/>
      <c r="S224" s="46"/>
      <c r="T224" s="8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row>
    <row r="225" spans="1:45" ht="17.100000000000001" customHeight="1" x14ac:dyDescent="0.3">
      <c r="A225" s="20"/>
      <c r="B225" s="79"/>
      <c r="C225" s="46"/>
      <c r="D225" s="46"/>
      <c r="E225" s="46"/>
      <c r="F225" s="46"/>
      <c r="G225" s="46"/>
      <c r="H225" s="46"/>
      <c r="I225" s="46"/>
      <c r="J225" s="46"/>
      <c r="K225" s="46"/>
      <c r="L225" s="46"/>
      <c r="M225" s="46"/>
      <c r="N225" s="46"/>
      <c r="O225" s="46"/>
      <c r="P225" s="46"/>
      <c r="Q225" s="46"/>
      <c r="R225" s="46"/>
      <c r="S225" s="46"/>
      <c r="T225" s="8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row>
    <row r="226" spans="1:45" ht="17.100000000000001" customHeight="1" x14ac:dyDescent="0.3">
      <c r="A226" s="20"/>
      <c r="B226" s="79"/>
      <c r="C226" s="46"/>
      <c r="D226" s="46"/>
      <c r="E226" s="46"/>
      <c r="F226" s="46"/>
      <c r="G226" s="46"/>
      <c r="H226" s="46"/>
      <c r="I226" s="46"/>
      <c r="J226" s="46"/>
      <c r="K226" s="46"/>
      <c r="L226" s="46"/>
      <c r="M226" s="46"/>
      <c r="N226" s="46"/>
      <c r="O226" s="46"/>
      <c r="P226" s="46"/>
      <c r="Q226" s="46"/>
      <c r="R226" s="46"/>
      <c r="S226" s="46"/>
      <c r="T226" s="8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row>
    <row r="227" spans="1:45" ht="17.100000000000001" customHeight="1" x14ac:dyDescent="0.3">
      <c r="A227" s="20"/>
      <c r="B227" s="79"/>
      <c r="C227" s="46"/>
      <c r="D227" s="46"/>
      <c r="E227" s="46"/>
      <c r="F227" s="46"/>
      <c r="G227" s="46"/>
      <c r="H227" s="46"/>
      <c r="I227" s="46"/>
      <c r="J227" s="46"/>
      <c r="K227" s="46"/>
      <c r="L227" s="46"/>
      <c r="M227" s="46"/>
      <c r="N227" s="46"/>
      <c r="O227" s="46"/>
      <c r="P227" s="46"/>
      <c r="Q227" s="46"/>
      <c r="R227" s="46"/>
      <c r="S227" s="46"/>
      <c r="T227" s="8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c r="AQ227" s="20"/>
      <c r="AR227" s="20"/>
      <c r="AS227" s="20"/>
    </row>
    <row r="228" spans="1:45" ht="17.100000000000001" customHeight="1" x14ac:dyDescent="0.3">
      <c r="A228" s="20"/>
      <c r="B228" s="79"/>
      <c r="C228" s="46"/>
      <c r="D228" s="46"/>
      <c r="E228" s="46"/>
      <c r="F228" s="46"/>
      <c r="G228" s="46"/>
      <c r="H228" s="46"/>
      <c r="I228" s="46"/>
      <c r="J228" s="46"/>
      <c r="K228" s="46"/>
      <c r="L228" s="46"/>
      <c r="M228" s="46"/>
      <c r="N228" s="46"/>
      <c r="O228" s="46"/>
      <c r="P228" s="46"/>
      <c r="Q228" s="46"/>
      <c r="R228" s="46"/>
      <c r="S228" s="46"/>
      <c r="T228" s="8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c r="AQ228" s="20"/>
      <c r="AR228" s="20"/>
      <c r="AS228" s="20"/>
    </row>
    <row r="229" spans="1:45" ht="17.100000000000001" customHeight="1" x14ac:dyDescent="0.3">
      <c r="A229" s="20"/>
      <c r="B229" s="79"/>
      <c r="C229" s="46"/>
      <c r="D229" s="46"/>
      <c r="E229" s="46"/>
      <c r="F229" s="46"/>
      <c r="G229" s="46"/>
      <c r="H229" s="46"/>
      <c r="I229" s="46"/>
      <c r="J229" s="46"/>
      <c r="K229" s="46"/>
      <c r="L229" s="46"/>
      <c r="M229" s="46"/>
      <c r="N229" s="46"/>
      <c r="O229" s="46"/>
      <c r="P229" s="46"/>
      <c r="Q229" s="46"/>
      <c r="R229" s="46"/>
      <c r="S229" s="46"/>
      <c r="T229" s="8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20"/>
      <c r="AR229" s="20"/>
      <c r="AS229" s="20"/>
    </row>
    <row r="230" spans="1:45" ht="17.100000000000001" customHeight="1" x14ac:dyDescent="0.3">
      <c r="A230" s="20"/>
      <c r="B230" s="79"/>
      <c r="C230" s="46"/>
      <c r="D230" s="46"/>
      <c r="E230" s="46"/>
      <c r="F230" s="46"/>
      <c r="G230" s="46"/>
      <c r="H230" s="46"/>
      <c r="I230" s="46"/>
      <c r="J230" s="46"/>
      <c r="K230" s="46"/>
      <c r="L230" s="46"/>
      <c r="M230" s="46"/>
      <c r="N230" s="46"/>
      <c r="O230" s="46"/>
      <c r="P230" s="46"/>
      <c r="Q230" s="46"/>
      <c r="R230" s="46"/>
      <c r="S230" s="46"/>
      <c r="T230" s="8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c r="AQ230" s="20"/>
      <c r="AR230" s="20"/>
      <c r="AS230" s="20"/>
    </row>
    <row r="231" spans="1:45" ht="17.100000000000001" customHeight="1" x14ac:dyDescent="0.3">
      <c r="A231" s="20"/>
      <c r="B231" s="79"/>
      <c r="C231" s="46"/>
      <c r="D231" s="46"/>
      <c r="E231" s="46"/>
      <c r="F231" s="46"/>
      <c r="G231" s="46"/>
      <c r="H231" s="46"/>
      <c r="I231" s="46"/>
      <c r="J231" s="46"/>
      <c r="K231" s="46"/>
      <c r="L231" s="46"/>
      <c r="M231" s="46"/>
      <c r="N231" s="46"/>
      <c r="O231" s="46"/>
      <c r="P231" s="46"/>
      <c r="Q231" s="46"/>
      <c r="R231" s="46"/>
      <c r="S231" s="46"/>
      <c r="T231" s="8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c r="AQ231" s="20"/>
      <c r="AR231" s="20"/>
      <c r="AS231" s="20"/>
    </row>
    <row r="232" spans="1:45" ht="17.100000000000001" customHeight="1" x14ac:dyDescent="0.3">
      <c r="A232" s="20"/>
      <c r="B232" s="79"/>
      <c r="C232" s="46"/>
      <c r="D232" s="46"/>
      <c r="E232" s="46"/>
      <c r="F232" s="46"/>
      <c r="G232" s="46"/>
      <c r="H232" s="46"/>
      <c r="I232" s="46"/>
      <c r="J232" s="46"/>
      <c r="K232" s="46"/>
      <c r="L232" s="46"/>
      <c r="M232" s="46"/>
      <c r="N232" s="46"/>
      <c r="O232" s="46"/>
      <c r="P232" s="46"/>
      <c r="Q232" s="46"/>
      <c r="R232" s="46"/>
      <c r="S232" s="46"/>
      <c r="T232" s="8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c r="AQ232" s="20"/>
      <c r="AR232" s="20"/>
      <c r="AS232" s="20"/>
    </row>
    <row r="233" spans="1:45" ht="17.100000000000001" customHeight="1" x14ac:dyDescent="0.3">
      <c r="A233" s="20"/>
      <c r="B233" s="79"/>
      <c r="C233" s="46"/>
      <c r="D233" s="46"/>
      <c r="E233" s="46"/>
      <c r="F233" s="46"/>
      <c r="G233" s="46"/>
      <c r="H233" s="46"/>
      <c r="I233" s="46"/>
      <c r="J233" s="46"/>
      <c r="K233" s="46"/>
      <c r="L233" s="46"/>
      <c r="M233" s="46"/>
      <c r="N233" s="46"/>
      <c r="O233" s="46"/>
      <c r="P233" s="46"/>
      <c r="Q233" s="46"/>
      <c r="R233" s="46"/>
      <c r="S233" s="46"/>
      <c r="T233" s="8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c r="AQ233" s="20"/>
      <c r="AR233" s="20"/>
      <c r="AS233" s="20"/>
    </row>
    <row r="234" spans="1:45" ht="17.100000000000001" customHeight="1" x14ac:dyDescent="0.3">
      <c r="A234" s="20"/>
      <c r="B234" s="79"/>
      <c r="C234" s="46"/>
      <c r="D234" s="46"/>
      <c r="E234" s="46"/>
      <c r="F234" s="46"/>
      <c r="G234" s="46"/>
      <c r="H234" s="46"/>
      <c r="I234" s="46"/>
      <c r="J234" s="46"/>
      <c r="K234" s="46"/>
      <c r="L234" s="46"/>
      <c r="M234" s="46"/>
      <c r="N234" s="46"/>
      <c r="O234" s="46"/>
      <c r="P234" s="46"/>
      <c r="Q234" s="46"/>
      <c r="R234" s="46"/>
      <c r="S234" s="46"/>
      <c r="T234" s="8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c r="AQ234" s="20"/>
      <c r="AR234" s="20"/>
      <c r="AS234" s="20"/>
    </row>
    <row r="235" spans="1:45" ht="17.100000000000001" customHeight="1" x14ac:dyDescent="0.3">
      <c r="A235" s="20"/>
      <c r="B235" s="79"/>
      <c r="C235" s="46"/>
      <c r="D235" s="46"/>
      <c r="E235" s="46"/>
      <c r="F235" s="46"/>
      <c r="G235" s="46"/>
      <c r="H235" s="46"/>
      <c r="I235" s="46"/>
      <c r="J235" s="46"/>
      <c r="K235" s="46"/>
      <c r="L235" s="46"/>
      <c r="M235" s="46"/>
      <c r="N235" s="46"/>
      <c r="O235" s="46"/>
      <c r="P235" s="46"/>
      <c r="Q235" s="46"/>
      <c r="R235" s="46"/>
      <c r="S235" s="46"/>
      <c r="T235" s="8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c r="AQ235" s="20"/>
      <c r="AR235" s="20"/>
      <c r="AS235" s="20"/>
    </row>
    <row r="236" spans="1:45" ht="17.100000000000001" customHeight="1" x14ac:dyDescent="0.3">
      <c r="A236" s="20"/>
      <c r="B236" s="79"/>
      <c r="C236" s="46"/>
      <c r="D236" s="46"/>
      <c r="E236" s="46"/>
      <c r="F236" s="46"/>
      <c r="G236" s="46"/>
      <c r="H236" s="46"/>
      <c r="I236" s="46"/>
      <c r="J236" s="46"/>
      <c r="K236" s="46"/>
      <c r="L236" s="46"/>
      <c r="M236" s="46"/>
      <c r="N236" s="46"/>
      <c r="O236" s="46"/>
      <c r="P236" s="46"/>
      <c r="Q236" s="46"/>
      <c r="R236" s="46"/>
      <c r="S236" s="46"/>
      <c r="T236" s="8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c r="AQ236" s="20"/>
      <c r="AR236" s="20"/>
      <c r="AS236" s="20"/>
    </row>
    <row r="237" spans="1:45" ht="17.100000000000001" customHeight="1" x14ac:dyDescent="0.3">
      <c r="A237" s="20"/>
      <c r="B237" s="79"/>
      <c r="C237" s="46"/>
      <c r="D237" s="46"/>
      <c r="E237" s="46"/>
      <c r="F237" s="46"/>
      <c r="G237" s="46"/>
      <c r="H237" s="46"/>
      <c r="I237" s="46"/>
      <c r="J237" s="46"/>
      <c r="K237" s="46"/>
      <c r="L237" s="46"/>
      <c r="M237" s="46"/>
      <c r="N237" s="46"/>
      <c r="O237" s="46"/>
      <c r="P237" s="46"/>
      <c r="Q237" s="46"/>
      <c r="R237" s="46"/>
      <c r="S237" s="46"/>
      <c r="T237" s="8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c r="AQ237" s="20"/>
      <c r="AR237" s="20"/>
      <c r="AS237" s="20"/>
    </row>
    <row r="238" spans="1:45" ht="17.100000000000001" customHeight="1" x14ac:dyDescent="0.3">
      <c r="A238" s="20"/>
      <c r="B238" s="79"/>
      <c r="C238" s="46"/>
      <c r="D238" s="46"/>
      <c r="E238" s="46"/>
      <c r="F238" s="46"/>
      <c r="G238" s="46"/>
      <c r="H238" s="46"/>
      <c r="I238" s="46"/>
      <c r="J238" s="46"/>
      <c r="K238" s="46"/>
      <c r="L238" s="46"/>
      <c r="M238" s="46"/>
      <c r="N238" s="46"/>
      <c r="O238" s="46"/>
      <c r="P238" s="46"/>
      <c r="Q238" s="46"/>
      <c r="R238" s="46"/>
      <c r="S238" s="46"/>
      <c r="T238" s="8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c r="AQ238" s="20"/>
      <c r="AR238" s="20"/>
      <c r="AS238" s="20"/>
    </row>
    <row r="239" spans="1:45" ht="17.100000000000001" customHeight="1" x14ac:dyDescent="0.3">
      <c r="A239" s="20"/>
      <c r="B239" s="79"/>
      <c r="C239" s="46"/>
      <c r="D239" s="46"/>
      <c r="E239" s="46"/>
      <c r="F239" s="46"/>
      <c r="G239" s="46"/>
      <c r="H239" s="46"/>
      <c r="I239" s="46"/>
      <c r="J239" s="46"/>
      <c r="K239" s="46"/>
      <c r="L239" s="46"/>
      <c r="M239" s="46"/>
      <c r="N239" s="46"/>
      <c r="O239" s="46"/>
      <c r="P239" s="46"/>
      <c r="Q239" s="46"/>
      <c r="R239" s="46"/>
      <c r="S239" s="46"/>
      <c r="T239" s="8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c r="AQ239" s="20"/>
      <c r="AR239" s="20"/>
      <c r="AS239" s="20"/>
    </row>
    <row r="240" spans="1:45" ht="17.100000000000001" customHeight="1" x14ac:dyDescent="0.3">
      <c r="A240" s="20"/>
      <c r="B240" s="79"/>
      <c r="C240" s="46"/>
      <c r="D240" s="46"/>
      <c r="E240" s="46"/>
      <c r="F240" s="46"/>
      <c r="G240" s="46"/>
      <c r="H240" s="46"/>
      <c r="I240" s="46"/>
      <c r="J240" s="46"/>
      <c r="K240" s="46"/>
      <c r="L240" s="46"/>
      <c r="M240" s="46"/>
      <c r="N240" s="46"/>
      <c r="O240" s="46"/>
      <c r="P240" s="46"/>
      <c r="Q240" s="46"/>
      <c r="R240" s="46"/>
      <c r="S240" s="46"/>
      <c r="T240" s="8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c r="AQ240" s="20"/>
      <c r="AR240" s="20"/>
      <c r="AS240" s="20"/>
    </row>
    <row r="241" spans="1:45" ht="17.100000000000001" customHeight="1" x14ac:dyDescent="0.3">
      <c r="A241" s="20"/>
      <c r="B241" s="79"/>
      <c r="C241" s="46"/>
      <c r="D241" s="46"/>
      <c r="E241" s="46"/>
      <c r="F241" s="46"/>
      <c r="G241" s="46"/>
      <c r="H241" s="46"/>
      <c r="I241" s="46"/>
      <c r="J241" s="46"/>
      <c r="K241" s="46"/>
      <c r="L241" s="46"/>
      <c r="M241" s="46"/>
      <c r="N241" s="46"/>
      <c r="O241" s="46"/>
      <c r="P241" s="46"/>
      <c r="Q241" s="46"/>
      <c r="R241" s="46"/>
      <c r="S241" s="46"/>
      <c r="T241" s="8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c r="AQ241" s="20"/>
      <c r="AR241" s="20"/>
      <c r="AS241" s="20"/>
    </row>
    <row r="242" spans="1:45" ht="17.100000000000001" customHeight="1" x14ac:dyDescent="0.3">
      <c r="A242" s="20"/>
      <c r="B242" s="79"/>
      <c r="C242" s="46"/>
      <c r="D242" s="46"/>
      <c r="E242" s="46"/>
      <c r="F242" s="46"/>
      <c r="G242" s="46"/>
      <c r="H242" s="46"/>
      <c r="I242" s="46"/>
      <c r="J242" s="46"/>
      <c r="K242" s="46"/>
      <c r="L242" s="46"/>
      <c r="M242" s="46"/>
      <c r="N242" s="46"/>
      <c r="O242" s="46"/>
      <c r="P242" s="46"/>
      <c r="Q242" s="46"/>
      <c r="R242" s="46"/>
      <c r="S242" s="46"/>
      <c r="T242" s="8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c r="AQ242" s="20"/>
      <c r="AR242" s="20"/>
      <c r="AS242" s="20"/>
    </row>
    <row r="243" spans="1:45" ht="17.100000000000001" customHeight="1" x14ac:dyDescent="0.3">
      <c r="A243" s="20"/>
      <c r="B243" s="79"/>
      <c r="C243" s="46"/>
      <c r="D243" s="46"/>
      <c r="E243" s="46"/>
      <c r="F243" s="46"/>
      <c r="G243" s="46"/>
      <c r="H243" s="46"/>
      <c r="I243" s="46"/>
      <c r="J243" s="46"/>
      <c r="K243" s="46"/>
      <c r="L243" s="46"/>
      <c r="M243" s="46"/>
      <c r="N243" s="46"/>
      <c r="O243" s="46"/>
      <c r="P243" s="46"/>
      <c r="Q243" s="46"/>
      <c r="R243" s="46"/>
      <c r="S243" s="46"/>
      <c r="T243" s="8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c r="AQ243" s="20"/>
      <c r="AR243" s="20"/>
      <c r="AS243" s="20"/>
    </row>
    <row r="244" spans="1:45" ht="17.100000000000001" customHeight="1" x14ac:dyDescent="0.3">
      <c r="A244" s="20"/>
      <c r="B244" s="79"/>
      <c r="C244" s="46"/>
      <c r="D244" s="46"/>
      <c r="E244" s="46"/>
      <c r="F244" s="46"/>
      <c r="G244" s="46"/>
      <c r="H244" s="46"/>
      <c r="I244" s="46"/>
      <c r="J244" s="46"/>
      <c r="K244" s="46"/>
      <c r="L244" s="46"/>
      <c r="M244" s="46"/>
      <c r="N244" s="46"/>
      <c r="O244" s="46"/>
      <c r="P244" s="46"/>
      <c r="Q244" s="46"/>
      <c r="R244" s="46"/>
      <c r="S244" s="46"/>
      <c r="T244" s="8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c r="AQ244" s="20"/>
      <c r="AR244" s="20"/>
      <c r="AS244" s="20"/>
    </row>
    <row r="245" spans="1:45" ht="17.100000000000001" customHeight="1" x14ac:dyDescent="0.3">
      <c r="A245" s="20"/>
      <c r="B245" s="79"/>
      <c r="C245" s="46"/>
      <c r="D245" s="46"/>
      <c r="E245" s="46"/>
      <c r="F245" s="46"/>
      <c r="G245" s="46"/>
      <c r="H245" s="46"/>
      <c r="I245" s="46"/>
      <c r="J245" s="46"/>
      <c r="K245" s="46"/>
      <c r="L245" s="46"/>
      <c r="M245" s="46"/>
      <c r="N245" s="46"/>
      <c r="O245" s="46"/>
      <c r="P245" s="46"/>
      <c r="Q245" s="46"/>
      <c r="R245" s="46"/>
      <c r="S245" s="46"/>
      <c r="T245" s="8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c r="AQ245" s="20"/>
      <c r="AR245" s="20"/>
      <c r="AS245" s="20"/>
    </row>
    <row r="246" spans="1:45" ht="17.100000000000001" customHeight="1" x14ac:dyDescent="0.3">
      <c r="A246" s="20"/>
      <c r="B246" s="79"/>
      <c r="C246" s="46"/>
      <c r="D246" s="46"/>
      <c r="E246" s="46"/>
      <c r="F246" s="46"/>
      <c r="G246" s="46"/>
      <c r="H246" s="46"/>
      <c r="I246" s="46"/>
      <c r="J246" s="46"/>
      <c r="K246" s="46"/>
      <c r="L246" s="46"/>
      <c r="M246" s="46"/>
      <c r="N246" s="46"/>
      <c r="O246" s="46"/>
      <c r="P246" s="46"/>
      <c r="Q246" s="46"/>
      <c r="R246" s="46"/>
      <c r="S246" s="46"/>
      <c r="T246" s="8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c r="AQ246" s="20"/>
      <c r="AR246" s="20"/>
      <c r="AS246" s="20"/>
    </row>
    <row r="247" spans="1:45" ht="17.100000000000001" customHeight="1" x14ac:dyDescent="0.3">
      <c r="A247" s="20"/>
      <c r="B247" s="79"/>
      <c r="C247" s="46"/>
      <c r="D247" s="46"/>
      <c r="E247" s="46"/>
      <c r="F247" s="46"/>
      <c r="G247" s="46"/>
      <c r="H247" s="46"/>
      <c r="I247" s="46"/>
      <c r="J247" s="46"/>
      <c r="K247" s="46"/>
      <c r="L247" s="46"/>
      <c r="M247" s="46"/>
      <c r="N247" s="46"/>
      <c r="O247" s="46"/>
      <c r="P247" s="46"/>
      <c r="Q247" s="46"/>
      <c r="R247" s="46"/>
      <c r="S247" s="46"/>
      <c r="T247" s="8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c r="AQ247" s="20"/>
      <c r="AR247" s="20"/>
      <c r="AS247" s="20"/>
    </row>
    <row r="248" spans="1:45" ht="17.100000000000001" customHeight="1" x14ac:dyDescent="0.3">
      <c r="A248" s="20"/>
      <c r="B248" s="79"/>
      <c r="C248" s="46"/>
      <c r="D248" s="46"/>
      <c r="E248" s="46"/>
      <c r="F248" s="46"/>
      <c r="G248" s="46"/>
      <c r="H248" s="46"/>
      <c r="I248" s="46"/>
      <c r="J248" s="46"/>
      <c r="K248" s="46"/>
      <c r="L248" s="46"/>
      <c r="M248" s="46"/>
      <c r="N248" s="46"/>
      <c r="O248" s="46"/>
      <c r="P248" s="46"/>
      <c r="Q248" s="46"/>
      <c r="R248" s="46"/>
      <c r="S248" s="46"/>
      <c r="T248" s="8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c r="AQ248" s="20"/>
      <c r="AR248" s="20"/>
      <c r="AS248" s="20"/>
    </row>
    <row r="249" spans="1:45" ht="17.100000000000001" customHeight="1" x14ac:dyDescent="0.3">
      <c r="A249" s="20"/>
      <c r="B249" s="79"/>
      <c r="C249" s="46"/>
      <c r="D249" s="46"/>
      <c r="E249" s="46"/>
      <c r="F249" s="46"/>
      <c r="G249" s="46"/>
      <c r="H249" s="46"/>
      <c r="I249" s="46"/>
      <c r="J249" s="46"/>
      <c r="K249" s="46"/>
      <c r="L249" s="46"/>
      <c r="M249" s="46"/>
      <c r="N249" s="46"/>
      <c r="O249" s="46"/>
      <c r="P249" s="46"/>
      <c r="Q249" s="46"/>
      <c r="R249" s="46"/>
      <c r="S249" s="46"/>
      <c r="T249" s="8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row r="250" spans="1:45" ht="17.100000000000001" customHeight="1" thickBot="1" x14ac:dyDescent="0.35">
      <c r="A250" s="20"/>
      <c r="B250" s="81"/>
      <c r="C250" s="82"/>
      <c r="D250" s="82"/>
      <c r="E250" s="82"/>
      <c r="F250" s="82"/>
      <c r="G250" s="82"/>
      <c r="H250" s="82"/>
      <c r="I250" s="82"/>
      <c r="J250" s="82"/>
      <c r="K250" s="82"/>
      <c r="L250" s="82"/>
      <c r="M250" s="82"/>
      <c r="N250" s="82"/>
      <c r="O250" s="82"/>
      <c r="P250" s="82"/>
      <c r="Q250" s="82"/>
      <c r="R250" s="82"/>
      <c r="S250" s="82"/>
      <c r="T250" s="83"/>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c r="AQ250" s="20"/>
      <c r="AR250" s="20"/>
      <c r="AS250" s="20"/>
    </row>
    <row r="251" spans="1:45" ht="50.1" customHeight="1" x14ac:dyDescent="0.3">
      <c r="A251" s="20"/>
      <c r="B251" s="312" t="s">
        <v>729</v>
      </c>
      <c r="C251" s="77"/>
      <c r="D251" s="77"/>
      <c r="E251" s="77"/>
      <c r="F251" s="77"/>
      <c r="G251" s="77"/>
      <c r="H251" s="77"/>
      <c r="I251" s="77"/>
      <c r="J251" s="77"/>
      <c r="K251" s="77"/>
      <c r="L251" s="77"/>
      <c r="M251" s="77"/>
      <c r="N251" s="77"/>
      <c r="O251" s="77"/>
      <c r="P251" s="77"/>
      <c r="Q251" s="77"/>
      <c r="R251" s="77"/>
      <c r="S251" s="77"/>
      <c r="T251" s="78"/>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c r="AQ251" s="20"/>
      <c r="AR251" s="20"/>
      <c r="AS251" s="20"/>
    </row>
    <row r="252" spans="1:45" ht="17.100000000000001" customHeight="1" x14ac:dyDescent="0.3">
      <c r="A252" s="20"/>
      <c r="B252" s="79"/>
      <c r="C252" s="46"/>
      <c r="D252" s="46"/>
      <c r="E252" s="46"/>
      <c r="F252" s="46"/>
      <c r="G252" s="46"/>
      <c r="H252" s="46"/>
      <c r="I252" s="46"/>
      <c r="J252" s="46"/>
      <c r="K252" s="46"/>
      <c r="L252" s="46"/>
      <c r="M252" s="46"/>
      <c r="N252" s="46"/>
      <c r="O252" s="46"/>
      <c r="P252" s="46"/>
      <c r="Q252" s="46"/>
      <c r="R252" s="46"/>
      <c r="S252" s="46"/>
      <c r="T252" s="8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c r="AQ252" s="20"/>
      <c r="AR252" s="20"/>
      <c r="AS252" s="20"/>
    </row>
    <row r="253" spans="1:45" ht="17.100000000000001" customHeight="1" x14ac:dyDescent="0.3">
      <c r="A253" s="20"/>
      <c r="B253" s="79"/>
      <c r="C253" s="46"/>
      <c r="D253" s="46"/>
      <c r="E253" s="46"/>
      <c r="F253" s="46"/>
      <c r="G253" s="46"/>
      <c r="H253" s="46"/>
      <c r="I253" s="46"/>
      <c r="J253" s="46"/>
      <c r="K253" s="46"/>
      <c r="L253" s="46"/>
      <c r="M253" s="46"/>
      <c r="N253" s="46"/>
      <c r="O253" s="46"/>
      <c r="P253" s="46"/>
      <c r="Q253" s="46"/>
      <c r="R253" s="46"/>
      <c r="S253" s="46"/>
      <c r="T253" s="8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c r="AQ253" s="20"/>
      <c r="AR253" s="20"/>
      <c r="AS253" s="20"/>
    </row>
    <row r="254" spans="1:45" ht="17.100000000000001" customHeight="1" x14ac:dyDescent="0.3">
      <c r="A254" s="20"/>
      <c r="B254" s="79"/>
      <c r="C254" s="46"/>
      <c r="D254" s="46"/>
      <c r="E254" s="46"/>
      <c r="F254" s="46"/>
      <c r="G254" s="46"/>
      <c r="H254" s="46"/>
      <c r="I254" s="46"/>
      <c r="J254" s="46"/>
      <c r="K254" s="46"/>
      <c r="L254" s="46"/>
      <c r="M254" s="46"/>
      <c r="N254" s="46"/>
      <c r="O254" s="46"/>
      <c r="P254" s="46"/>
      <c r="Q254" s="46"/>
      <c r="R254" s="46"/>
      <c r="S254" s="46"/>
      <c r="T254" s="8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c r="AQ254" s="20"/>
      <c r="AR254" s="20"/>
      <c r="AS254" s="20"/>
    </row>
    <row r="255" spans="1:45" ht="17.100000000000001" customHeight="1" x14ac:dyDescent="0.3">
      <c r="A255" s="20"/>
      <c r="B255" s="79"/>
      <c r="C255" s="46"/>
      <c r="D255" s="46"/>
      <c r="E255" s="46"/>
      <c r="F255" s="46"/>
      <c r="G255" s="46"/>
      <c r="H255" s="46"/>
      <c r="I255" s="46"/>
      <c r="J255" s="46"/>
      <c r="K255" s="46"/>
      <c r="L255" s="46"/>
      <c r="M255" s="46"/>
      <c r="N255" s="46"/>
      <c r="O255" s="46"/>
      <c r="P255" s="46"/>
      <c r="Q255" s="46"/>
      <c r="R255" s="46"/>
      <c r="S255" s="46"/>
      <c r="T255" s="8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c r="AQ255" s="20"/>
      <c r="AR255" s="20"/>
      <c r="AS255" s="20"/>
    </row>
    <row r="256" spans="1:45" ht="17.100000000000001" customHeight="1" x14ac:dyDescent="0.3">
      <c r="A256" s="20"/>
      <c r="B256" s="79"/>
      <c r="C256" s="46"/>
      <c r="D256" s="46"/>
      <c r="E256" s="46"/>
      <c r="F256" s="46"/>
      <c r="G256" s="46"/>
      <c r="H256" s="46"/>
      <c r="I256" s="46"/>
      <c r="J256" s="46"/>
      <c r="K256" s="46"/>
      <c r="L256" s="46"/>
      <c r="M256" s="46"/>
      <c r="N256" s="46"/>
      <c r="O256" s="46"/>
      <c r="P256" s="46"/>
      <c r="Q256" s="46"/>
      <c r="R256" s="46"/>
      <c r="S256" s="46"/>
      <c r="T256" s="8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c r="AQ256" s="20"/>
      <c r="AR256" s="20"/>
      <c r="AS256" s="20"/>
    </row>
    <row r="257" spans="1:45" ht="17.100000000000001" customHeight="1" x14ac:dyDescent="0.3">
      <c r="A257" s="20"/>
      <c r="B257" s="79"/>
      <c r="C257" s="46"/>
      <c r="D257" s="46"/>
      <c r="E257" s="46"/>
      <c r="F257" s="46"/>
      <c r="G257" s="46"/>
      <c r="H257" s="46"/>
      <c r="I257" s="46"/>
      <c r="J257" s="46"/>
      <c r="K257" s="46"/>
      <c r="L257" s="46"/>
      <c r="M257" s="46"/>
      <c r="N257" s="46"/>
      <c r="O257" s="46"/>
      <c r="P257" s="46"/>
      <c r="Q257" s="46"/>
      <c r="R257" s="46"/>
      <c r="S257" s="46"/>
      <c r="T257" s="8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c r="AQ257" s="20"/>
      <c r="AR257" s="20"/>
      <c r="AS257" s="20"/>
    </row>
    <row r="258" spans="1:45" ht="17.100000000000001" customHeight="1" x14ac:dyDescent="0.3">
      <c r="A258" s="20"/>
      <c r="B258" s="79"/>
      <c r="C258" s="46"/>
      <c r="D258" s="46"/>
      <c r="E258" s="46"/>
      <c r="F258" s="46"/>
      <c r="G258" s="46"/>
      <c r="H258" s="46"/>
      <c r="I258" s="46"/>
      <c r="J258" s="46"/>
      <c r="K258" s="46"/>
      <c r="L258" s="46"/>
      <c r="M258" s="46"/>
      <c r="N258" s="46"/>
      <c r="O258" s="46"/>
      <c r="P258" s="46"/>
      <c r="Q258" s="46"/>
      <c r="R258" s="46"/>
      <c r="S258" s="46"/>
      <c r="T258" s="8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c r="AQ258" s="20"/>
      <c r="AR258" s="20"/>
      <c r="AS258" s="20"/>
    </row>
    <row r="259" spans="1:45" ht="17.100000000000001" customHeight="1" x14ac:dyDescent="0.3">
      <c r="A259" s="20"/>
      <c r="B259" s="79"/>
      <c r="C259" s="46"/>
      <c r="D259" s="46"/>
      <c r="E259" s="46"/>
      <c r="F259" s="46"/>
      <c r="G259" s="46"/>
      <c r="H259" s="46"/>
      <c r="I259" s="46"/>
      <c r="J259" s="46"/>
      <c r="K259" s="46"/>
      <c r="L259" s="46"/>
      <c r="M259" s="46"/>
      <c r="N259" s="46"/>
      <c r="O259" s="46"/>
      <c r="P259" s="46"/>
      <c r="Q259" s="46"/>
      <c r="R259" s="46"/>
      <c r="S259" s="46"/>
      <c r="T259" s="8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c r="AQ259" s="20"/>
      <c r="AR259" s="20"/>
      <c r="AS259" s="20"/>
    </row>
    <row r="260" spans="1:45" ht="17.100000000000001" customHeight="1" x14ac:dyDescent="0.3">
      <c r="A260" s="20"/>
      <c r="B260" s="79"/>
      <c r="C260" s="46"/>
      <c r="D260" s="46"/>
      <c r="E260" s="46"/>
      <c r="F260" s="46"/>
      <c r="G260" s="46"/>
      <c r="H260" s="46"/>
      <c r="I260" s="46"/>
      <c r="J260" s="46"/>
      <c r="K260" s="46"/>
      <c r="L260" s="46"/>
      <c r="M260" s="46"/>
      <c r="N260" s="46"/>
      <c r="O260" s="46"/>
      <c r="P260" s="46"/>
      <c r="Q260" s="46"/>
      <c r="R260" s="46"/>
      <c r="S260" s="46"/>
      <c r="T260" s="8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c r="AQ260" s="20"/>
      <c r="AR260" s="20"/>
      <c r="AS260" s="20"/>
    </row>
    <row r="261" spans="1:45" ht="17.100000000000001" customHeight="1" x14ac:dyDescent="0.3">
      <c r="A261" s="20"/>
      <c r="B261" s="79"/>
      <c r="C261" s="46"/>
      <c r="D261" s="46"/>
      <c r="E261" s="46"/>
      <c r="F261" s="46"/>
      <c r="G261" s="46"/>
      <c r="H261" s="46"/>
      <c r="I261" s="46"/>
      <c r="J261" s="46"/>
      <c r="K261" s="46"/>
      <c r="L261" s="46"/>
      <c r="M261" s="46"/>
      <c r="N261" s="46"/>
      <c r="O261" s="46"/>
      <c r="P261" s="46"/>
      <c r="Q261" s="46"/>
      <c r="R261" s="46"/>
      <c r="S261" s="46"/>
      <c r="T261" s="8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c r="AQ261" s="20"/>
      <c r="AR261" s="20"/>
      <c r="AS261" s="20"/>
    </row>
    <row r="262" spans="1:45" ht="17.100000000000001" customHeight="1" x14ac:dyDescent="0.3">
      <c r="A262" s="20"/>
      <c r="B262" s="79"/>
      <c r="C262" s="46"/>
      <c r="D262" s="46"/>
      <c r="E262" s="46"/>
      <c r="F262" s="46"/>
      <c r="G262" s="46"/>
      <c r="H262" s="46"/>
      <c r="I262" s="46"/>
      <c r="J262" s="46"/>
      <c r="K262" s="46"/>
      <c r="L262" s="46"/>
      <c r="M262" s="46"/>
      <c r="N262" s="46"/>
      <c r="O262" s="46"/>
      <c r="P262" s="46"/>
      <c r="Q262" s="46"/>
      <c r="R262" s="46"/>
      <c r="S262" s="46"/>
      <c r="T262" s="8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c r="AQ262" s="20"/>
      <c r="AR262" s="20"/>
      <c r="AS262" s="20"/>
    </row>
    <row r="263" spans="1:45" ht="17.100000000000001" customHeight="1" x14ac:dyDescent="0.3">
      <c r="A263" s="20"/>
      <c r="B263" s="79"/>
      <c r="C263" s="46"/>
      <c r="D263" s="46"/>
      <c r="E263" s="46"/>
      <c r="F263" s="46"/>
      <c r="G263" s="46"/>
      <c r="H263" s="46"/>
      <c r="I263" s="46"/>
      <c r="J263" s="46"/>
      <c r="K263" s="46"/>
      <c r="L263" s="46"/>
      <c r="M263" s="46"/>
      <c r="N263" s="46"/>
      <c r="O263" s="46"/>
      <c r="P263" s="46"/>
      <c r="Q263" s="46"/>
      <c r="R263" s="46"/>
      <c r="S263" s="46"/>
      <c r="T263" s="8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c r="AQ263" s="20"/>
      <c r="AR263" s="20"/>
      <c r="AS263" s="20"/>
    </row>
    <row r="264" spans="1:45" ht="17.100000000000001" customHeight="1" x14ac:dyDescent="0.3">
      <c r="A264" s="20"/>
      <c r="B264" s="79"/>
      <c r="C264" s="46"/>
      <c r="D264" s="46"/>
      <c r="E264" s="46"/>
      <c r="F264" s="46"/>
      <c r="G264" s="46"/>
      <c r="H264" s="46"/>
      <c r="I264" s="46"/>
      <c r="J264" s="46"/>
      <c r="K264" s="46"/>
      <c r="L264" s="46"/>
      <c r="M264" s="46"/>
      <c r="N264" s="46"/>
      <c r="O264" s="46"/>
      <c r="P264" s="46"/>
      <c r="Q264" s="46"/>
      <c r="R264" s="46"/>
      <c r="S264" s="46"/>
      <c r="T264" s="8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c r="AQ264" s="20"/>
      <c r="AR264" s="20"/>
      <c r="AS264" s="20"/>
    </row>
    <row r="265" spans="1:45" ht="17.100000000000001" customHeight="1" x14ac:dyDescent="0.3">
      <c r="A265" s="20"/>
      <c r="B265" s="79"/>
      <c r="C265" s="46"/>
      <c r="D265" s="46"/>
      <c r="E265" s="46"/>
      <c r="F265" s="46"/>
      <c r="G265" s="46"/>
      <c r="H265" s="46"/>
      <c r="I265" s="46"/>
      <c r="J265" s="46"/>
      <c r="K265" s="46"/>
      <c r="L265" s="46"/>
      <c r="M265" s="46"/>
      <c r="N265" s="46"/>
      <c r="O265" s="46"/>
      <c r="P265" s="46"/>
      <c r="Q265" s="46"/>
      <c r="R265" s="46"/>
      <c r="S265" s="46"/>
      <c r="T265" s="8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c r="AQ265" s="20"/>
      <c r="AR265" s="20"/>
      <c r="AS265" s="20"/>
    </row>
    <row r="266" spans="1:45" ht="17.100000000000001" customHeight="1" x14ac:dyDescent="0.3">
      <c r="A266" s="20"/>
      <c r="B266" s="79"/>
      <c r="C266" s="46"/>
      <c r="D266" s="46"/>
      <c r="E266" s="46"/>
      <c r="F266" s="46"/>
      <c r="G266" s="46"/>
      <c r="H266" s="46"/>
      <c r="I266" s="46"/>
      <c r="J266" s="46"/>
      <c r="K266" s="46"/>
      <c r="L266" s="46"/>
      <c r="M266" s="46"/>
      <c r="N266" s="46"/>
      <c r="O266" s="46"/>
      <c r="P266" s="46"/>
      <c r="Q266" s="46"/>
      <c r="R266" s="46"/>
      <c r="S266" s="46"/>
      <c r="T266" s="8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c r="AQ266" s="20"/>
      <c r="AR266" s="20"/>
      <c r="AS266" s="20"/>
    </row>
    <row r="267" spans="1:45" ht="17.100000000000001" customHeight="1" x14ac:dyDescent="0.3">
      <c r="A267" s="20"/>
      <c r="B267" s="79"/>
      <c r="C267" s="46"/>
      <c r="D267" s="46"/>
      <c r="E267" s="46"/>
      <c r="F267" s="46"/>
      <c r="G267" s="46"/>
      <c r="H267" s="46"/>
      <c r="I267" s="46"/>
      <c r="J267" s="46"/>
      <c r="K267" s="46"/>
      <c r="L267" s="46"/>
      <c r="M267" s="46"/>
      <c r="N267" s="46"/>
      <c r="O267" s="46"/>
      <c r="P267" s="46"/>
      <c r="Q267" s="46"/>
      <c r="R267" s="46"/>
      <c r="S267" s="46"/>
      <c r="T267" s="8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c r="AQ267" s="20"/>
      <c r="AR267" s="20"/>
      <c r="AS267" s="20"/>
    </row>
    <row r="268" spans="1:45" ht="17.100000000000001" customHeight="1" x14ac:dyDescent="0.3">
      <c r="A268" s="20"/>
      <c r="B268" s="79"/>
      <c r="C268" s="46"/>
      <c r="D268" s="46"/>
      <c r="E268" s="46"/>
      <c r="F268" s="46"/>
      <c r="G268" s="46"/>
      <c r="H268" s="46"/>
      <c r="I268" s="46"/>
      <c r="J268" s="46"/>
      <c r="K268" s="46"/>
      <c r="L268" s="46"/>
      <c r="M268" s="46"/>
      <c r="N268" s="46"/>
      <c r="O268" s="46"/>
      <c r="P268" s="46"/>
      <c r="Q268" s="46"/>
      <c r="R268" s="46"/>
      <c r="S268" s="46"/>
      <c r="T268" s="8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c r="AQ268" s="20"/>
      <c r="AR268" s="20"/>
      <c r="AS268" s="20"/>
    </row>
    <row r="269" spans="1:45" ht="17.100000000000001" customHeight="1" x14ac:dyDescent="0.3">
      <c r="A269" s="20"/>
      <c r="B269" s="79"/>
      <c r="C269" s="46"/>
      <c r="D269" s="46"/>
      <c r="E269" s="46"/>
      <c r="F269" s="46"/>
      <c r="G269" s="46"/>
      <c r="H269" s="46"/>
      <c r="I269" s="46"/>
      <c r="J269" s="46"/>
      <c r="K269" s="46"/>
      <c r="L269" s="46"/>
      <c r="M269" s="46"/>
      <c r="N269" s="46"/>
      <c r="O269" s="46"/>
      <c r="P269" s="46"/>
      <c r="Q269" s="46"/>
      <c r="R269" s="46"/>
      <c r="S269" s="46"/>
      <c r="T269" s="8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c r="AQ269" s="20"/>
      <c r="AR269" s="20"/>
      <c r="AS269" s="20"/>
    </row>
    <row r="270" spans="1:45" ht="17.100000000000001" customHeight="1" x14ac:dyDescent="0.3">
      <c r="A270" s="20"/>
      <c r="B270" s="79"/>
      <c r="C270" s="46"/>
      <c r="D270" s="46"/>
      <c r="E270" s="46"/>
      <c r="F270" s="46"/>
      <c r="G270" s="46"/>
      <c r="H270" s="46"/>
      <c r="I270" s="46"/>
      <c r="J270" s="46"/>
      <c r="K270" s="46"/>
      <c r="L270" s="46"/>
      <c r="M270" s="46"/>
      <c r="N270" s="46"/>
      <c r="O270" s="46"/>
      <c r="P270" s="46"/>
      <c r="Q270" s="46"/>
      <c r="R270" s="46"/>
      <c r="S270" s="46"/>
      <c r="T270" s="8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c r="AQ270" s="20"/>
      <c r="AR270" s="20"/>
      <c r="AS270" s="20"/>
    </row>
    <row r="271" spans="1:45" ht="17.100000000000001" customHeight="1" x14ac:dyDescent="0.3">
      <c r="A271" s="20"/>
      <c r="B271" s="79"/>
      <c r="C271" s="46"/>
      <c r="D271" s="46"/>
      <c r="E271" s="46"/>
      <c r="F271" s="46"/>
      <c r="G271" s="46"/>
      <c r="H271" s="46"/>
      <c r="I271" s="46"/>
      <c r="J271" s="46"/>
      <c r="K271" s="46"/>
      <c r="L271" s="46"/>
      <c r="M271" s="46"/>
      <c r="N271" s="46"/>
      <c r="O271" s="46"/>
      <c r="P271" s="46"/>
      <c r="Q271" s="46"/>
      <c r="R271" s="46"/>
      <c r="S271" s="46"/>
      <c r="T271" s="8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c r="AQ271" s="20"/>
      <c r="AR271" s="20"/>
      <c r="AS271" s="20"/>
    </row>
    <row r="272" spans="1:45" ht="17.100000000000001" customHeight="1" x14ac:dyDescent="0.3">
      <c r="A272" s="20"/>
      <c r="B272" s="79"/>
      <c r="C272" s="46"/>
      <c r="D272" s="46"/>
      <c r="E272" s="46"/>
      <c r="F272" s="46"/>
      <c r="G272" s="46"/>
      <c r="H272" s="46"/>
      <c r="I272" s="46"/>
      <c r="J272" s="46"/>
      <c r="K272" s="46"/>
      <c r="L272" s="46"/>
      <c r="M272" s="46"/>
      <c r="N272" s="46"/>
      <c r="O272" s="46"/>
      <c r="P272" s="46"/>
      <c r="Q272" s="46"/>
      <c r="R272" s="46"/>
      <c r="S272" s="46"/>
      <c r="T272" s="8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c r="AQ272" s="20"/>
      <c r="AR272" s="20"/>
      <c r="AS272" s="20"/>
    </row>
    <row r="273" spans="1:45" ht="17.100000000000001" customHeight="1" x14ac:dyDescent="0.3">
      <c r="A273" s="20"/>
      <c r="B273" s="79"/>
      <c r="C273" s="46"/>
      <c r="D273" s="46"/>
      <c r="E273" s="46"/>
      <c r="F273" s="46"/>
      <c r="G273" s="46"/>
      <c r="H273" s="46"/>
      <c r="I273" s="46"/>
      <c r="J273" s="46"/>
      <c r="K273" s="46"/>
      <c r="L273" s="46"/>
      <c r="M273" s="46"/>
      <c r="N273" s="46"/>
      <c r="O273" s="46"/>
      <c r="P273" s="46"/>
      <c r="Q273" s="46"/>
      <c r="R273" s="46"/>
      <c r="S273" s="46"/>
      <c r="T273" s="8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c r="AQ273" s="20"/>
      <c r="AR273" s="20"/>
      <c r="AS273" s="20"/>
    </row>
    <row r="274" spans="1:45" ht="17.100000000000001" customHeight="1" x14ac:dyDescent="0.3">
      <c r="A274" s="20"/>
      <c r="B274" s="79"/>
      <c r="C274" s="46"/>
      <c r="D274" s="46"/>
      <c r="E274" s="46"/>
      <c r="F274" s="46"/>
      <c r="G274" s="46"/>
      <c r="H274" s="46"/>
      <c r="I274" s="46"/>
      <c r="J274" s="46"/>
      <c r="K274" s="46"/>
      <c r="L274" s="46"/>
      <c r="M274" s="46"/>
      <c r="N274" s="46"/>
      <c r="O274" s="46"/>
      <c r="P274" s="46"/>
      <c r="Q274" s="46"/>
      <c r="R274" s="46"/>
      <c r="S274" s="46"/>
      <c r="T274" s="8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c r="AQ274" s="20"/>
      <c r="AR274" s="20"/>
      <c r="AS274" s="20"/>
    </row>
    <row r="275" spans="1:45" ht="17.100000000000001" customHeight="1" x14ac:dyDescent="0.3">
      <c r="A275" s="20"/>
      <c r="B275" s="79"/>
      <c r="C275" s="46"/>
      <c r="D275" s="46"/>
      <c r="E275" s="46"/>
      <c r="F275" s="46"/>
      <c r="G275" s="46"/>
      <c r="H275" s="46"/>
      <c r="I275" s="46"/>
      <c r="J275" s="46"/>
      <c r="K275" s="46"/>
      <c r="L275" s="46"/>
      <c r="M275" s="46"/>
      <c r="N275" s="46"/>
      <c r="O275" s="46"/>
      <c r="P275" s="46"/>
      <c r="Q275" s="46"/>
      <c r="R275" s="46"/>
      <c r="S275" s="46"/>
      <c r="T275" s="8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c r="AQ275" s="20"/>
      <c r="AR275" s="20"/>
      <c r="AS275" s="20"/>
    </row>
    <row r="276" spans="1:45" ht="17.100000000000001" customHeight="1" x14ac:dyDescent="0.3">
      <c r="A276" s="20"/>
      <c r="B276" s="79"/>
      <c r="C276" s="46"/>
      <c r="D276" s="46"/>
      <c r="E276" s="46"/>
      <c r="F276" s="46"/>
      <c r="G276" s="46"/>
      <c r="H276" s="46"/>
      <c r="I276" s="46"/>
      <c r="J276" s="46"/>
      <c r="K276" s="46"/>
      <c r="L276" s="46"/>
      <c r="M276" s="46"/>
      <c r="N276" s="46"/>
      <c r="O276" s="46"/>
      <c r="P276" s="46"/>
      <c r="Q276" s="46"/>
      <c r="R276" s="46"/>
      <c r="S276" s="46"/>
      <c r="T276" s="8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c r="AQ276" s="20"/>
      <c r="AR276" s="20"/>
      <c r="AS276" s="20"/>
    </row>
    <row r="277" spans="1:45" ht="17.100000000000001" customHeight="1" x14ac:dyDescent="0.3">
      <c r="A277" s="20"/>
      <c r="B277" s="79"/>
      <c r="C277" s="46"/>
      <c r="D277" s="46"/>
      <c r="E277" s="46"/>
      <c r="F277" s="46"/>
      <c r="G277" s="46"/>
      <c r="H277" s="46"/>
      <c r="I277" s="46"/>
      <c r="J277" s="46"/>
      <c r="K277" s="46"/>
      <c r="L277" s="46"/>
      <c r="M277" s="46"/>
      <c r="N277" s="46"/>
      <c r="O277" s="46"/>
      <c r="P277" s="46"/>
      <c r="Q277" s="46"/>
      <c r="R277" s="46"/>
      <c r="S277" s="46"/>
      <c r="T277" s="8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c r="AQ277" s="20"/>
      <c r="AR277" s="20"/>
      <c r="AS277" s="20"/>
    </row>
    <row r="278" spans="1:45" ht="17.100000000000001" customHeight="1" x14ac:dyDescent="0.3">
      <c r="A278" s="20"/>
      <c r="B278" s="79"/>
      <c r="C278" s="46"/>
      <c r="D278" s="46"/>
      <c r="E278" s="46"/>
      <c r="F278" s="46"/>
      <c r="G278" s="46"/>
      <c r="H278" s="46"/>
      <c r="I278" s="46"/>
      <c r="J278" s="46"/>
      <c r="K278" s="46"/>
      <c r="L278" s="46"/>
      <c r="M278" s="46"/>
      <c r="N278" s="46"/>
      <c r="O278" s="46"/>
      <c r="P278" s="46"/>
      <c r="Q278" s="46"/>
      <c r="R278" s="46"/>
      <c r="S278" s="46"/>
      <c r="T278" s="8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c r="AQ278" s="20"/>
      <c r="AR278" s="20"/>
      <c r="AS278" s="20"/>
    </row>
    <row r="279" spans="1:45" ht="17.100000000000001" customHeight="1" x14ac:dyDescent="0.3">
      <c r="A279" s="20"/>
      <c r="B279" s="79"/>
      <c r="C279" s="46"/>
      <c r="D279" s="46"/>
      <c r="E279" s="46"/>
      <c r="F279" s="46"/>
      <c r="G279" s="46"/>
      <c r="H279" s="46"/>
      <c r="I279" s="46"/>
      <c r="J279" s="46"/>
      <c r="K279" s="46"/>
      <c r="L279" s="46"/>
      <c r="M279" s="46"/>
      <c r="N279" s="46"/>
      <c r="O279" s="46"/>
      <c r="P279" s="46"/>
      <c r="Q279" s="46"/>
      <c r="R279" s="46"/>
      <c r="S279" s="46"/>
      <c r="T279" s="8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c r="AQ279" s="20"/>
      <c r="AR279" s="20"/>
      <c r="AS279" s="20"/>
    </row>
    <row r="280" spans="1:45" ht="17.100000000000001" customHeight="1" x14ac:dyDescent="0.3">
      <c r="A280" s="20"/>
      <c r="B280" s="79"/>
      <c r="C280" s="46"/>
      <c r="D280" s="46"/>
      <c r="E280" s="46"/>
      <c r="F280" s="46"/>
      <c r="G280" s="46"/>
      <c r="H280" s="46"/>
      <c r="I280" s="46"/>
      <c r="J280" s="46"/>
      <c r="K280" s="46"/>
      <c r="L280" s="46"/>
      <c r="M280" s="46"/>
      <c r="N280" s="46"/>
      <c r="O280" s="46"/>
      <c r="P280" s="46"/>
      <c r="Q280" s="46"/>
      <c r="R280" s="46"/>
      <c r="S280" s="46"/>
      <c r="T280" s="8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c r="AQ280" s="20"/>
      <c r="AR280" s="20"/>
      <c r="AS280" s="20"/>
    </row>
    <row r="281" spans="1:45" ht="17.100000000000001" customHeight="1" x14ac:dyDescent="0.3">
      <c r="A281" s="20"/>
      <c r="B281" s="79"/>
      <c r="C281" s="46"/>
      <c r="D281" s="46"/>
      <c r="E281" s="46"/>
      <c r="F281" s="46"/>
      <c r="G281" s="46"/>
      <c r="H281" s="46"/>
      <c r="I281" s="46"/>
      <c r="J281" s="46"/>
      <c r="K281" s="46"/>
      <c r="L281" s="46"/>
      <c r="M281" s="46"/>
      <c r="N281" s="46"/>
      <c r="O281" s="46"/>
      <c r="P281" s="46"/>
      <c r="Q281" s="46"/>
      <c r="R281" s="46"/>
      <c r="S281" s="46"/>
      <c r="T281" s="8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c r="AQ281" s="20"/>
      <c r="AR281" s="20"/>
      <c r="AS281" s="20"/>
    </row>
    <row r="282" spans="1:45" ht="17.100000000000001" customHeight="1" x14ac:dyDescent="0.3">
      <c r="A282" s="20"/>
      <c r="B282" s="79"/>
      <c r="C282" s="46"/>
      <c r="D282" s="46"/>
      <c r="E282" s="46"/>
      <c r="F282" s="46"/>
      <c r="G282" s="46"/>
      <c r="H282" s="46"/>
      <c r="I282" s="46"/>
      <c r="J282" s="46"/>
      <c r="K282" s="46"/>
      <c r="L282" s="46"/>
      <c r="M282" s="46"/>
      <c r="N282" s="46"/>
      <c r="O282" s="46"/>
      <c r="P282" s="46"/>
      <c r="Q282" s="46"/>
      <c r="R282" s="46"/>
      <c r="S282" s="46"/>
      <c r="T282" s="8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c r="AQ282" s="20"/>
      <c r="AR282" s="20"/>
      <c r="AS282" s="20"/>
    </row>
    <row r="283" spans="1:45" ht="17.100000000000001" customHeight="1" x14ac:dyDescent="0.3">
      <c r="A283" s="20"/>
      <c r="B283" s="79"/>
      <c r="C283" s="46"/>
      <c r="D283" s="46"/>
      <c r="E283" s="46"/>
      <c r="F283" s="46"/>
      <c r="G283" s="46"/>
      <c r="H283" s="46"/>
      <c r="I283" s="46"/>
      <c r="J283" s="46"/>
      <c r="K283" s="46"/>
      <c r="L283" s="46"/>
      <c r="M283" s="46"/>
      <c r="N283" s="46"/>
      <c r="O283" s="46"/>
      <c r="P283" s="46"/>
      <c r="Q283" s="46"/>
      <c r="R283" s="46"/>
      <c r="S283" s="46"/>
      <c r="T283" s="8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c r="AQ283" s="20"/>
      <c r="AR283" s="20"/>
      <c r="AS283" s="20"/>
    </row>
    <row r="284" spans="1:45" ht="17.100000000000001" customHeight="1" x14ac:dyDescent="0.3">
      <c r="A284" s="20"/>
      <c r="B284" s="79"/>
      <c r="C284" s="46"/>
      <c r="D284" s="46"/>
      <c r="E284" s="46"/>
      <c r="F284" s="46"/>
      <c r="G284" s="46"/>
      <c r="H284" s="46"/>
      <c r="I284" s="46"/>
      <c r="J284" s="46"/>
      <c r="K284" s="46"/>
      <c r="L284" s="46"/>
      <c r="M284" s="46"/>
      <c r="N284" s="46"/>
      <c r="O284" s="46"/>
      <c r="P284" s="46"/>
      <c r="Q284" s="46"/>
      <c r="R284" s="46"/>
      <c r="S284" s="46"/>
      <c r="T284" s="8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c r="AQ284" s="20"/>
      <c r="AR284" s="20"/>
      <c r="AS284" s="20"/>
    </row>
    <row r="285" spans="1:45" ht="17.100000000000001" customHeight="1" x14ac:dyDescent="0.3">
      <c r="A285" s="20"/>
      <c r="B285" s="79"/>
      <c r="C285" s="46"/>
      <c r="D285" s="46"/>
      <c r="E285" s="46"/>
      <c r="F285" s="46"/>
      <c r="G285" s="46"/>
      <c r="H285" s="46"/>
      <c r="I285" s="46"/>
      <c r="J285" s="46"/>
      <c r="K285" s="46"/>
      <c r="L285" s="46"/>
      <c r="M285" s="46"/>
      <c r="N285" s="46"/>
      <c r="O285" s="46"/>
      <c r="P285" s="46"/>
      <c r="Q285" s="46"/>
      <c r="R285" s="46"/>
      <c r="S285" s="46"/>
      <c r="T285" s="8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c r="AQ285" s="20"/>
      <c r="AR285" s="20"/>
      <c r="AS285" s="20"/>
    </row>
    <row r="286" spans="1:45" ht="17.100000000000001" customHeight="1" x14ac:dyDescent="0.3">
      <c r="A286" s="20"/>
      <c r="B286" s="79"/>
      <c r="C286" s="46"/>
      <c r="D286" s="46"/>
      <c r="E286" s="46"/>
      <c r="F286" s="46"/>
      <c r="G286" s="46"/>
      <c r="H286" s="46"/>
      <c r="I286" s="46"/>
      <c r="J286" s="46"/>
      <c r="K286" s="46"/>
      <c r="L286" s="46"/>
      <c r="M286" s="46"/>
      <c r="N286" s="46"/>
      <c r="O286" s="46"/>
      <c r="P286" s="46"/>
      <c r="Q286" s="46"/>
      <c r="R286" s="46"/>
      <c r="S286" s="46"/>
      <c r="T286" s="8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c r="AQ286" s="20"/>
      <c r="AR286" s="20"/>
      <c r="AS286" s="20"/>
    </row>
    <row r="287" spans="1:45" ht="17.100000000000001" customHeight="1" x14ac:dyDescent="0.3">
      <c r="A287" s="20"/>
      <c r="B287" s="79"/>
      <c r="C287" s="46"/>
      <c r="D287" s="46"/>
      <c r="E287" s="46"/>
      <c r="F287" s="46"/>
      <c r="G287" s="46"/>
      <c r="H287" s="46"/>
      <c r="I287" s="46"/>
      <c r="J287" s="46"/>
      <c r="K287" s="46"/>
      <c r="L287" s="46"/>
      <c r="M287" s="46"/>
      <c r="N287" s="46"/>
      <c r="O287" s="46"/>
      <c r="P287" s="46"/>
      <c r="Q287" s="46"/>
      <c r="R287" s="46"/>
      <c r="S287" s="46"/>
      <c r="T287" s="8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c r="AQ287" s="20"/>
      <c r="AR287" s="20"/>
      <c r="AS287" s="20"/>
    </row>
    <row r="288" spans="1:45" ht="17.100000000000001" customHeight="1" x14ac:dyDescent="0.3">
      <c r="A288" s="20"/>
      <c r="B288" s="79"/>
      <c r="C288" s="46"/>
      <c r="D288" s="46"/>
      <c r="E288" s="46"/>
      <c r="F288" s="46"/>
      <c r="G288" s="46"/>
      <c r="H288" s="46"/>
      <c r="I288" s="46"/>
      <c r="J288" s="46"/>
      <c r="K288" s="46"/>
      <c r="L288" s="46"/>
      <c r="M288" s="46"/>
      <c r="N288" s="46"/>
      <c r="O288" s="46"/>
      <c r="P288" s="46"/>
      <c r="Q288" s="46"/>
      <c r="R288" s="46"/>
      <c r="S288" s="46"/>
      <c r="T288" s="8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c r="AQ288" s="20"/>
      <c r="AR288" s="20"/>
      <c r="AS288" s="20"/>
    </row>
    <row r="289" spans="1:45" ht="17.100000000000001" customHeight="1" x14ac:dyDescent="0.3">
      <c r="A289" s="20"/>
      <c r="B289" s="79"/>
      <c r="C289" s="46"/>
      <c r="D289" s="46"/>
      <c r="E289" s="46"/>
      <c r="F289" s="46"/>
      <c r="G289" s="46"/>
      <c r="H289" s="46"/>
      <c r="I289" s="46"/>
      <c r="J289" s="46"/>
      <c r="K289" s="46"/>
      <c r="L289" s="46"/>
      <c r="M289" s="46"/>
      <c r="N289" s="46"/>
      <c r="O289" s="46"/>
      <c r="P289" s="46"/>
      <c r="Q289" s="46"/>
      <c r="R289" s="46"/>
      <c r="S289" s="46"/>
      <c r="T289" s="8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c r="AQ289" s="20"/>
      <c r="AR289" s="20"/>
      <c r="AS289" s="20"/>
    </row>
    <row r="290" spans="1:45" ht="17.100000000000001" customHeight="1" x14ac:dyDescent="0.3">
      <c r="A290" s="20"/>
      <c r="B290" s="79"/>
      <c r="C290" s="46"/>
      <c r="D290" s="46"/>
      <c r="E290" s="46"/>
      <c r="F290" s="46"/>
      <c r="G290" s="46"/>
      <c r="H290" s="46"/>
      <c r="I290" s="46"/>
      <c r="J290" s="46"/>
      <c r="K290" s="46"/>
      <c r="L290" s="46"/>
      <c r="M290" s="46"/>
      <c r="N290" s="46"/>
      <c r="O290" s="46"/>
      <c r="P290" s="46"/>
      <c r="Q290" s="46"/>
      <c r="R290" s="46"/>
      <c r="S290" s="46"/>
      <c r="T290" s="8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c r="AQ290" s="20"/>
      <c r="AR290" s="20"/>
      <c r="AS290" s="20"/>
    </row>
    <row r="291" spans="1:45" ht="17.100000000000001" customHeight="1" x14ac:dyDescent="0.3">
      <c r="A291" s="20"/>
      <c r="B291" s="79"/>
      <c r="C291" s="46"/>
      <c r="D291" s="46"/>
      <c r="E291" s="46"/>
      <c r="F291" s="46"/>
      <c r="G291" s="46"/>
      <c r="H291" s="46"/>
      <c r="I291" s="46"/>
      <c r="J291" s="46"/>
      <c r="K291" s="46"/>
      <c r="L291" s="46"/>
      <c r="M291" s="46"/>
      <c r="N291" s="46"/>
      <c r="O291" s="46"/>
      <c r="P291" s="46"/>
      <c r="Q291" s="46"/>
      <c r="R291" s="46"/>
      <c r="S291" s="46"/>
      <c r="T291" s="8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c r="AQ291" s="20"/>
      <c r="AR291" s="20"/>
      <c r="AS291" s="20"/>
    </row>
    <row r="292" spans="1:45" ht="17.100000000000001" customHeight="1" x14ac:dyDescent="0.3">
      <c r="A292" s="20"/>
      <c r="B292" s="79"/>
      <c r="C292" s="46"/>
      <c r="D292" s="46"/>
      <c r="E292" s="46"/>
      <c r="F292" s="46"/>
      <c r="G292" s="46"/>
      <c r="H292" s="46"/>
      <c r="I292" s="46"/>
      <c r="J292" s="46"/>
      <c r="K292" s="46"/>
      <c r="L292" s="46"/>
      <c r="M292" s="46"/>
      <c r="N292" s="46"/>
      <c r="O292" s="46"/>
      <c r="P292" s="46"/>
      <c r="Q292" s="46"/>
      <c r="R292" s="46"/>
      <c r="S292" s="46"/>
      <c r="T292" s="8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c r="AQ292" s="20"/>
      <c r="AR292" s="20"/>
      <c r="AS292" s="20"/>
    </row>
    <row r="293" spans="1:45" ht="17.100000000000001" customHeight="1" x14ac:dyDescent="0.3">
      <c r="A293" s="20"/>
      <c r="B293" s="79"/>
      <c r="C293" s="46"/>
      <c r="D293" s="46"/>
      <c r="E293" s="46"/>
      <c r="F293" s="46"/>
      <c r="G293" s="46"/>
      <c r="H293" s="46"/>
      <c r="I293" s="46"/>
      <c r="J293" s="46"/>
      <c r="K293" s="46"/>
      <c r="L293" s="46"/>
      <c r="M293" s="46"/>
      <c r="N293" s="46"/>
      <c r="O293" s="46"/>
      <c r="P293" s="46"/>
      <c r="Q293" s="46"/>
      <c r="R293" s="46"/>
      <c r="S293" s="46"/>
      <c r="T293" s="8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c r="AQ293" s="20"/>
      <c r="AR293" s="20"/>
      <c r="AS293" s="20"/>
    </row>
    <row r="294" spans="1:45" ht="17.100000000000001" customHeight="1" x14ac:dyDescent="0.3">
      <c r="A294" s="20"/>
      <c r="B294" s="79"/>
      <c r="C294" s="46"/>
      <c r="D294" s="46"/>
      <c r="E294" s="46"/>
      <c r="F294" s="46"/>
      <c r="G294" s="46"/>
      <c r="H294" s="46"/>
      <c r="I294" s="46"/>
      <c r="J294" s="46"/>
      <c r="K294" s="46"/>
      <c r="L294" s="46"/>
      <c r="M294" s="46"/>
      <c r="N294" s="46"/>
      <c r="O294" s="46"/>
      <c r="P294" s="46"/>
      <c r="Q294" s="46"/>
      <c r="R294" s="46"/>
      <c r="S294" s="46"/>
      <c r="T294" s="8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c r="AQ294" s="20"/>
      <c r="AR294" s="20"/>
      <c r="AS294" s="20"/>
    </row>
    <row r="295" spans="1:45" ht="17.100000000000001" customHeight="1" x14ac:dyDescent="0.3">
      <c r="A295" s="20"/>
      <c r="B295" s="79"/>
      <c r="C295" s="46"/>
      <c r="D295" s="46"/>
      <c r="E295" s="46"/>
      <c r="F295" s="46"/>
      <c r="G295" s="46"/>
      <c r="H295" s="46"/>
      <c r="I295" s="46"/>
      <c r="J295" s="46"/>
      <c r="K295" s="46"/>
      <c r="L295" s="46"/>
      <c r="M295" s="46"/>
      <c r="N295" s="46"/>
      <c r="O295" s="46"/>
      <c r="P295" s="46"/>
      <c r="Q295" s="46"/>
      <c r="R295" s="46"/>
      <c r="S295" s="46"/>
      <c r="T295" s="8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c r="AQ295" s="20"/>
      <c r="AR295" s="20"/>
      <c r="AS295" s="20"/>
    </row>
    <row r="296" spans="1:45" ht="17.100000000000001" customHeight="1" x14ac:dyDescent="0.3">
      <c r="A296" s="20"/>
      <c r="B296" s="79"/>
      <c r="C296" s="46"/>
      <c r="D296" s="46"/>
      <c r="E296" s="46"/>
      <c r="F296" s="46"/>
      <c r="G296" s="46"/>
      <c r="H296" s="46"/>
      <c r="I296" s="46"/>
      <c r="J296" s="46"/>
      <c r="K296" s="46"/>
      <c r="L296" s="46"/>
      <c r="M296" s="46"/>
      <c r="N296" s="46"/>
      <c r="O296" s="46"/>
      <c r="P296" s="46"/>
      <c r="Q296" s="46"/>
      <c r="R296" s="46"/>
      <c r="S296" s="46"/>
      <c r="T296" s="8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c r="AQ296" s="20"/>
      <c r="AR296" s="20"/>
      <c r="AS296" s="20"/>
    </row>
    <row r="297" spans="1:45" ht="17.100000000000001" customHeight="1" x14ac:dyDescent="0.3">
      <c r="A297" s="20"/>
      <c r="B297" s="79"/>
      <c r="C297" s="46"/>
      <c r="D297" s="46"/>
      <c r="E297" s="46"/>
      <c r="F297" s="46"/>
      <c r="G297" s="46"/>
      <c r="H297" s="46"/>
      <c r="I297" s="46"/>
      <c r="J297" s="46"/>
      <c r="K297" s="46"/>
      <c r="L297" s="46"/>
      <c r="M297" s="46"/>
      <c r="N297" s="46"/>
      <c r="O297" s="46"/>
      <c r="P297" s="46"/>
      <c r="Q297" s="46"/>
      <c r="R297" s="46"/>
      <c r="S297" s="46"/>
      <c r="T297" s="8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c r="AQ297" s="20"/>
      <c r="AR297" s="20"/>
      <c r="AS297" s="20"/>
    </row>
    <row r="298" spans="1:45" ht="17.100000000000001" customHeight="1" x14ac:dyDescent="0.3">
      <c r="A298" s="20"/>
      <c r="B298" s="79"/>
      <c r="C298" s="46"/>
      <c r="D298" s="46"/>
      <c r="E298" s="46"/>
      <c r="F298" s="46"/>
      <c r="G298" s="46"/>
      <c r="H298" s="46"/>
      <c r="I298" s="46"/>
      <c r="J298" s="46"/>
      <c r="K298" s="46"/>
      <c r="L298" s="46"/>
      <c r="M298" s="46"/>
      <c r="N298" s="46"/>
      <c r="O298" s="46"/>
      <c r="P298" s="46"/>
      <c r="Q298" s="46"/>
      <c r="R298" s="46"/>
      <c r="S298" s="46"/>
      <c r="T298" s="8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c r="AQ298" s="20"/>
      <c r="AR298" s="20"/>
      <c r="AS298" s="20"/>
    </row>
    <row r="299" spans="1:45" ht="17.100000000000001" customHeight="1" x14ac:dyDescent="0.3">
      <c r="A299" s="20"/>
      <c r="B299" s="79"/>
      <c r="C299" s="46"/>
      <c r="D299" s="46"/>
      <c r="E299" s="46"/>
      <c r="F299" s="46"/>
      <c r="G299" s="46"/>
      <c r="H299" s="46"/>
      <c r="I299" s="46"/>
      <c r="J299" s="46"/>
      <c r="K299" s="46"/>
      <c r="L299" s="46"/>
      <c r="M299" s="46"/>
      <c r="N299" s="46"/>
      <c r="O299" s="46"/>
      <c r="P299" s="46"/>
      <c r="Q299" s="46"/>
      <c r="R299" s="46"/>
      <c r="S299" s="46"/>
      <c r="T299" s="8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c r="AQ299" s="20"/>
      <c r="AR299" s="20"/>
      <c r="AS299" s="20"/>
    </row>
    <row r="300" spans="1:45" ht="17.100000000000001" customHeight="1" thickBot="1" x14ac:dyDescent="0.35">
      <c r="A300" s="20"/>
      <c r="B300" s="81"/>
      <c r="C300" s="82"/>
      <c r="D300" s="82"/>
      <c r="E300" s="82"/>
      <c r="F300" s="82"/>
      <c r="G300" s="82"/>
      <c r="H300" s="82"/>
      <c r="I300" s="82"/>
      <c r="J300" s="82"/>
      <c r="K300" s="82"/>
      <c r="L300" s="82"/>
      <c r="M300" s="82"/>
      <c r="N300" s="82"/>
      <c r="O300" s="82"/>
      <c r="P300" s="82"/>
      <c r="Q300" s="82"/>
      <c r="R300" s="82"/>
      <c r="S300" s="82"/>
      <c r="T300" s="83"/>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c r="AQ300" s="20"/>
      <c r="AR300" s="20"/>
      <c r="AS300" s="20"/>
    </row>
    <row r="301" spans="1:45" ht="15" customHeight="1" x14ac:dyDescent="0.3">
      <c r="A301" s="20"/>
      <c r="B301" s="46"/>
      <c r="C301" s="46"/>
      <c r="D301" s="46"/>
      <c r="E301" s="46"/>
      <c r="F301" s="46"/>
      <c r="G301" s="46"/>
      <c r="H301" s="46"/>
      <c r="I301" s="46"/>
      <c r="J301" s="46"/>
      <c r="K301" s="46"/>
      <c r="L301" s="46"/>
      <c r="M301" s="46"/>
      <c r="N301" s="46"/>
      <c r="O301" s="46"/>
      <c r="P301" s="46"/>
      <c r="Q301" s="46"/>
      <c r="R301" s="46"/>
      <c r="S301" s="46"/>
      <c r="T301" s="46"/>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c r="AQ301" s="20"/>
      <c r="AR301" s="20"/>
      <c r="AS301" s="20"/>
    </row>
    <row r="302" spans="1:45" ht="15" customHeight="1" x14ac:dyDescent="0.3">
      <c r="A302" s="20"/>
      <c r="B302" s="46"/>
      <c r="C302" s="46"/>
      <c r="D302" s="46"/>
      <c r="E302" s="46"/>
      <c r="F302" s="46"/>
      <c r="G302" s="46"/>
      <c r="H302" s="46"/>
      <c r="I302" s="46"/>
      <c r="J302" s="46"/>
      <c r="K302" s="46"/>
      <c r="L302" s="46"/>
      <c r="M302" s="46"/>
      <c r="N302" s="46"/>
      <c r="O302" s="46"/>
      <c r="P302" s="46"/>
      <c r="Q302" s="46"/>
      <c r="R302" s="46"/>
      <c r="S302" s="46"/>
      <c r="T302" s="46"/>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c r="AQ302" s="20"/>
      <c r="AR302" s="20"/>
      <c r="AS302" s="20"/>
    </row>
    <row r="303" spans="1:45" ht="15" customHeight="1" x14ac:dyDescent="0.3">
      <c r="A303" s="20"/>
      <c r="B303" s="46"/>
      <c r="C303" s="46"/>
      <c r="D303" s="46"/>
      <c r="E303" s="46"/>
      <c r="F303" s="46"/>
      <c r="G303" s="46"/>
      <c r="H303" s="46"/>
      <c r="I303" s="46"/>
      <c r="J303" s="46"/>
      <c r="K303" s="46"/>
      <c r="L303" s="46"/>
      <c r="M303" s="46"/>
      <c r="N303" s="46"/>
      <c r="O303" s="46"/>
      <c r="P303" s="46"/>
      <c r="Q303" s="46"/>
      <c r="R303" s="46"/>
      <c r="S303" s="46"/>
      <c r="T303" s="46"/>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c r="AQ303" s="20"/>
      <c r="AR303" s="20"/>
      <c r="AS303" s="20"/>
    </row>
    <row r="304" spans="1:45" ht="15" customHeight="1" x14ac:dyDescent="0.3">
      <c r="A304" s="20"/>
      <c r="B304" s="46"/>
      <c r="C304" s="46"/>
      <c r="D304" s="46"/>
      <c r="E304" s="46"/>
      <c r="F304" s="46"/>
      <c r="G304" s="46"/>
      <c r="H304" s="46"/>
      <c r="I304" s="46"/>
      <c r="J304" s="46"/>
      <c r="K304" s="46"/>
      <c r="L304" s="46"/>
      <c r="M304" s="46"/>
      <c r="N304" s="46"/>
      <c r="O304" s="46"/>
      <c r="P304" s="46"/>
      <c r="Q304" s="46"/>
      <c r="R304" s="46"/>
      <c r="S304" s="46"/>
      <c r="T304" s="46"/>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c r="AQ304" s="20"/>
      <c r="AR304" s="20"/>
      <c r="AS304" s="20"/>
    </row>
    <row r="305" spans="1:45" ht="15" customHeight="1" x14ac:dyDescent="0.3">
      <c r="A305" s="20"/>
      <c r="B305" s="46"/>
      <c r="C305" s="46"/>
      <c r="D305" s="46"/>
      <c r="E305" s="46"/>
      <c r="F305" s="46"/>
      <c r="G305" s="46"/>
      <c r="H305" s="46"/>
      <c r="I305" s="46"/>
      <c r="J305" s="46"/>
      <c r="K305" s="46"/>
      <c r="L305" s="46"/>
      <c r="M305" s="46"/>
      <c r="N305" s="46"/>
      <c r="O305" s="46"/>
      <c r="P305" s="46"/>
      <c r="Q305" s="46"/>
      <c r="R305" s="46"/>
      <c r="S305" s="46"/>
      <c r="T305" s="46"/>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c r="AQ305" s="20"/>
      <c r="AR305" s="20"/>
      <c r="AS305" s="20"/>
    </row>
    <row r="306" spans="1:45" ht="15" customHeight="1" x14ac:dyDescent="0.3">
      <c r="A306" s="20"/>
      <c r="B306" s="46"/>
      <c r="C306" s="46"/>
      <c r="D306" s="46"/>
      <c r="E306" s="46"/>
      <c r="F306" s="46"/>
      <c r="G306" s="46"/>
      <c r="H306" s="46"/>
      <c r="I306" s="46"/>
      <c r="J306" s="46"/>
      <c r="K306" s="46"/>
      <c r="L306" s="46"/>
      <c r="M306" s="46"/>
      <c r="N306" s="46"/>
      <c r="O306" s="46"/>
      <c r="P306" s="46"/>
      <c r="Q306" s="46"/>
      <c r="R306" s="46"/>
      <c r="S306" s="46"/>
      <c r="T306" s="46"/>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c r="AQ306" s="20"/>
      <c r="AR306" s="20"/>
      <c r="AS306" s="20"/>
    </row>
    <row r="307" spans="1:45" ht="15" customHeight="1" x14ac:dyDescent="0.3">
      <c r="A307" s="20"/>
      <c r="B307" s="46"/>
      <c r="C307" s="46"/>
      <c r="D307" s="46"/>
      <c r="E307" s="46"/>
      <c r="F307" s="46"/>
      <c r="G307" s="46"/>
      <c r="H307" s="46"/>
      <c r="I307" s="46"/>
      <c r="J307" s="46"/>
      <c r="K307" s="46"/>
      <c r="L307" s="46"/>
      <c r="M307" s="46"/>
      <c r="N307" s="46"/>
      <c r="O307" s="46"/>
      <c r="P307" s="46"/>
      <c r="Q307" s="46"/>
      <c r="R307" s="46"/>
      <c r="S307" s="46"/>
      <c r="T307" s="46"/>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c r="AQ307" s="20"/>
      <c r="AR307" s="20"/>
      <c r="AS307" s="20"/>
    </row>
    <row r="308" spans="1:45" ht="15" customHeight="1" x14ac:dyDescent="0.3">
      <c r="A308" s="20"/>
      <c r="B308" s="46"/>
      <c r="C308" s="46"/>
      <c r="D308" s="46"/>
      <c r="E308" s="46"/>
      <c r="F308" s="46"/>
      <c r="G308" s="46"/>
      <c r="H308" s="46"/>
      <c r="I308" s="46"/>
      <c r="J308" s="46"/>
      <c r="K308" s="46"/>
      <c r="L308" s="46"/>
      <c r="M308" s="46"/>
      <c r="N308" s="46"/>
      <c r="O308" s="46"/>
      <c r="P308" s="46"/>
      <c r="Q308" s="46"/>
      <c r="R308" s="46"/>
      <c r="S308" s="46"/>
      <c r="T308" s="46"/>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c r="AQ308" s="20"/>
      <c r="AR308" s="20"/>
      <c r="AS308" s="20"/>
    </row>
    <row r="309" spans="1:45" ht="15" customHeight="1" x14ac:dyDescent="0.3">
      <c r="A309" s="20"/>
      <c r="B309" s="46"/>
      <c r="C309" s="46"/>
      <c r="D309" s="46"/>
      <c r="E309" s="46"/>
      <c r="F309" s="46"/>
      <c r="G309" s="46"/>
      <c r="H309" s="46"/>
      <c r="I309" s="46"/>
      <c r="J309" s="46"/>
      <c r="K309" s="46"/>
      <c r="L309" s="46"/>
      <c r="M309" s="46"/>
      <c r="N309" s="46"/>
      <c r="O309" s="46"/>
      <c r="P309" s="46"/>
      <c r="Q309" s="46"/>
      <c r="R309" s="46"/>
      <c r="S309" s="46"/>
      <c r="T309" s="46"/>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c r="AQ309" s="20"/>
      <c r="AR309" s="20"/>
      <c r="AS309" s="20"/>
    </row>
    <row r="310" spans="1:45" ht="15" customHeight="1" x14ac:dyDescent="0.3">
      <c r="A310" s="20"/>
      <c r="B310" s="46"/>
      <c r="C310" s="46"/>
      <c r="D310" s="46"/>
      <c r="E310" s="46"/>
      <c r="F310" s="46"/>
      <c r="G310" s="46"/>
      <c r="H310" s="46"/>
      <c r="I310" s="46"/>
      <c r="J310" s="46"/>
      <c r="K310" s="46"/>
      <c r="L310" s="46"/>
      <c r="M310" s="46"/>
      <c r="N310" s="46"/>
      <c r="O310" s="46"/>
      <c r="P310" s="46"/>
      <c r="Q310" s="46"/>
      <c r="R310" s="46"/>
      <c r="S310" s="46"/>
      <c r="T310" s="46"/>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c r="AQ310" s="20"/>
      <c r="AR310" s="20"/>
      <c r="AS310" s="20"/>
    </row>
    <row r="311" spans="1:45" ht="15" customHeight="1" x14ac:dyDescent="0.3">
      <c r="A311" s="20"/>
      <c r="B311" s="46"/>
      <c r="C311" s="46"/>
      <c r="D311" s="46"/>
      <c r="E311" s="46"/>
      <c r="F311" s="46"/>
      <c r="G311" s="46"/>
      <c r="H311" s="46"/>
      <c r="I311" s="46"/>
      <c r="J311" s="46"/>
      <c r="K311" s="46"/>
      <c r="L311" s="46"/>
      <c r="M311" s="46"/>
      <c r="N311" s="46"/>
      <c r="O311" s="46"/>
      <c r="P311" s="46"/>
      <c r="Q311" s="46"/>
      <c r="R311" s="46"/>
      <c r="S311" s="46"/>
      <c r="T311" s="46"/>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c r="AQ311" s="20"/>
      <c r="AR311" s="20"/>
      <c r="AS311" s="20"/>
    </row>
    <row r="312" spans="1:45" ht="15" customHeight="1" x14ac:dyDescent="0.3">
      <c r="A312" s="20"/>
      <c r="B312" s="46"/>
      <c r="C312" s="46"/>
      <c r="D312" s="46"/>
      <c r="E312" s="46"/>
      <c r="F312" s="46"/>
      <c r="G312" s="46"/>
      <c r="H312" s="46"/>
      <c r="I312" s="46"/>
      <c r="J312" s="46"/>
      <c r="K312" s="46"/>
      <c r="L312" s="46"/>
      <c r="M312" s="46"/>
      <c r="N312" s="46"/>
      <c r="O312" s="46"/>
      <c r="P312" s="46"/>
      <c r="Q312" s="46"/>
      <c r="R312" s="46"/>
      <c r="S312" s="46"/>
      <c r="T312" s="46"/>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c r="AQ312" s="20"/>
      <c r="AR312" s="20"/>
      <c r="AS312" s="20"/>
    </row>
    <row r="313" spans="1:45" ht="15" customHeight="1" x14ac:dyDescent="0.3">
      <c r="A313" s="20"/>
      <c r="B313" s="20"/>
      <c r="C313" s="20"/>
      <c r="D313" s="20"/>
      <c r="E313" s="20"/>
      <c r="F313" s="20"/>
      <c r="G313" s="20"/>
      <c r="H313" s="20"/>
      <c r="I313" s="20"/>
      <c r="J313" s="20"/>
      <c r="K313" s="20"/>
      <c r="L313" s="20"/>
      <c r="M313" s="20"/>
      <c r="N313" s="20"/>
      <c r="O313" s="20"/>
      <c r="P313" s="46"/>
      <c r="Q313" s="46"/>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c r="AQ313" s="20"/>
      <c r="AR313" s="20"/>
      <c r="AS313" s="20"/>
    </row>
    <row r="314" spans="1:45" ht="15" customHeight="1" x14ac:dyDescent="0.3">
      <c r="A314" s="20"/>
      <c r="B314" s="20"/>
      <c r="C314" s="20"/>
      <c r="D314" s="20"/>
      <c r="E314" s="20"/>
      <c r="F314" s="20"/>
      <c r="G314" s="20"/>
      <c r="H314" s="20"/>
      <c r="I314" s="20"/>
      <c r="J314" s="20"/>
      <c r="K314" s="20"/>
      <c r="L314" s="20"/>
      <c r="M314" s="20"/>
      <c r="N314" s="20"/>
      <c r="O314" s="20"/>
      <c r="P314" s="46"/>
      <c r="Q314" s="46"/>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c r="AQ314" s="20"/>
      <c r="AR314" s="20"/>
      <c r="AS314" s="20"/>
    </row>
    <row r="315" spans="1:45" ht="15" customHeight="1" x14ac:dyDescent="0.3">
      <c r="A315" s="20"/>
      <c r="B315" s="20"/>
      <c r="C315" s="20"/>
      <c r="D315" s="20"/>
      <c r="E315" s="20"/>
      <c r="F315" s="20"/>
      <c r="G315" s="20"/>
      <c r="H315" s="20"/>
      <c r="I315" s="20"/>
      <c r="J315" s="20"/>
      <c r="K315" s="20"/>
      <c r="L315" s="20"/>
      <c r="M315" s="20"/>
      <c r="N315" s="20"/>
      <c r="O315" s="20"/>
      <c r="P315" s="46"/>
      <c r="Q315" s="46"/>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c r="AQ315" s="20"/>
      <c r="AR315" s="20"/>
      <c r="AS315" s="20"/>
    </row>
    <row r="316" spans="1:45" ht="15" customHeight="1" x14ac:dyDescent="0.3">
      <c r="A316" s="20"/>
      <c r="B316" s="20"/>
      <c r="C316" s="20"/>
      <c r="D316" s="20"/>
      <c r="E316" s="20"/>
      <c r="F316" s="20"/>
      <c r="G316" s="20"/>
      <c r="H316" s="20"/>
      <c r="I316" s="20"/>
      <c r="J316" s="20"/>
      <c r="K316" s="20"/>
      <c r="L316" s="20"/>
      <c r="M316" s="20"/>
      <c r="N316" s="20"/>
      <c r="O316" s="20"/>
      <c r="P316" s="46"/>
      <c r="Q316" s="46"/>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c r="AQ316" s="20"/>
      <c r="AR316" s="20"/>
      <c r="AS316" s="20"/>
    </row>
    <row r="317" spans="1:45" ht="15" customHeight="1" x14ac:dyDescent="0.3">
      <c r="A317" s="20"/>
      <c r="B317" s="20"/>
      <c r="C317" s="20"/>
      <c r="D317" s="20"/>
      <c r="E317" s="20"/>
      <c r="F317" s="20"/>
      <c r="G317" s="20"/>
      <c r="H317" s="20"/>
      <c r="I317" s="20"/>
      <c r="J317" s="20"/>
      <c r="K317" s="20"/>
      <c r="L317" s="20"/>
      <c r="M317" s="20"/>
      <c r="N317" s="20"/>
      <c r="O317" s="20"/>
      <c r="P317" s="46"/>
      <c r="Q317" s="46"/>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c r="AQ317" s="20"/>
      <c r="AR317" s="20"/>
      <c r="AS317" s="20"/>
    </row>
    <row r="318" spans="1:45" ht="15" customHeight="1" x14ac:dyDescent="0.3">
      <c r="A318" s="20"/>
      <c r="B318" s="20"/>
      <c r="C318" s="20"/>
      <c r="D318" s="20"/>
      <c r="E318" s="20"/>
      <c r="F318" s="20"/>
      <c r="G318" s="20"/>
      <c r="H318" s="20"/>
      <c r="I318" s="20"/>
      <c r="J318" s="20"/>
      <c r="K318" s="20"/>
      <c r="L318" s="20"/>
      <c r="M318" s="20"/>
      <c r="N318" s="20"/>
      <c r="O318" s="20"/>
      <c r="P318" s="46"/>
      <c r="Q318" s="46"/>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c r="AQ318" s="20"/>
      <c r="AR318" s="20"/>
      <c r="AS318" s="20"/>
    </row>
    <row r="319" spans="1:45" ht="15" customHeight="1" x14ac:dyDescent="0.3">
      <c r="A319" s="20"/>
      <c r="B319" s="20"/>
      <c r="C319" s="20"/>
      <c r="D319" s="20"/>
      <c r="E319" s="20"/>
      <c r="F319" s="20"/>
      <c r="G319" s="20"/>
      <c r="H319" s="20"/>
      <c r="I319" s="20"/>
      <c r="J319" s="20"/>
      <c r="K319" s="20"/>
      <c r="L319" s="20"/>
      <c r="M319" s="20"/>
      <c r="N319" s="20"/>
      <c r="O319" s="20"/>
      <c r="P319" s="46"/>
      <c r="Q319" s="46"/>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c r="AQ319" s="20"/>
      <c r="AR319" s="20"/>
      <c r="AS319" s="20"/>
    </row>
    <row r="320" spans="1:45" ht="15" customHeight="1" x14ac:dyDescent="0.3">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c r="AQ320" s="20"/>
      <c r="AR320" s="20"/>
      <c r="AS320" s="20"/>
    </row>
    <row r="321" spans="1:45" ht="15" customHeight="1" x14ac:dyDescent="0.3">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c r="AQ321" s="20"/>
      <c r="AR321" s="20"/>
      <c r="AS321" s="20"/>
    </row>
    <row r="322" spans="1:45" ht="15" customHeight="1" x14ac:dyDescent="0.3">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c r="AQ322" s="20"/>
      <c r="AR322" s="20"/>
      <c r="AS322" s="20"/>
    </row>
    <row r="323" spans="1:45" ht="15" customHeight="1" x14ac:dyDescent="0.3">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c r="AQ323" s="20"/>
      <c r="AR323" s="20"/>
      <c r="AS323" s="20"/>
    </row>
    <row r="324" spans="1:45" ht="15" customHeight="1" x14ac:dyDescent="0.3">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c r="AQ324" s="20"/>
      <c r="AR324" s="20"/>
      <c r="AS324" s="20"/>
    </row>
    <row r="325" spans="1:45" ht="15" customHeight="1" x14ac:dyDescent="0.3">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c r="AQ325" s="20"/>
      <c r="AR325" s="20"/>
      <c r="AS325" s="20"/>
    </row>
    <row r="326" spans="1:45" ht="15" customHeight="1" x14ac:dyDescent="0.3">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c r="AQ326" s="20"/>
      <c r="AR326" s="20"/>
      <c r="AS326" s="20"/>
    </row>
    <row r="327" spans="1:45" ht="15" customHeight="1" x14ac:dyDescent="0.3">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c r="AQ327" s="20"/>
      <c r="AR327" s="20"/>
      <c r="AS327" s="20"/>
    </row>
    <row r="328" spans="1:45" ht="15" customHeight="1" x14ac:dyDescent="0.3">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c r="AQ328" s="20"/>
      <c r="AR328" s="20"/>
      <c r="AS328" s="20"/>
    </row>
    <row r="329" spans="1:45" ht="15" customHeight="1" x14ac:dyDescent="0.3">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c r="AQ329" s="20"/>
      <c r="AR329" s="20"/>
      <c r="AS329" s="20"/>
    </row>
    <row r="330" spans="1:45" ht="15" customHeight="1" x14ac:dyDescent="0.3">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c r="AQ330" s="20"/>
      <c r="AR330" s="20"/>
      <c r="AS330" s="20"/>
    </row>
    <row r="331" spans="1:45" ht="15" customHeight="1" x14ac:dyDescent="0.3">
      <c r="A331" s="20"/>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c r="AA331" s="20"/>
      <c r="AB331" s="20"/>
      <c r="AC331" s="20"/>
      <c r="AD331" s="20"/>
      <c r="AE331" s="20"/>
      <c r="AF331" s="20"/>
      <c r="AG331" s="20"/>
      <c r="AH331" s="20"/>
      <c r="AI331" s="20"/>
      <c r="AJ331" s="20"/>
      <c r="AK331" s="20"/>
      <c r="AL331" s="20"/>
      <c r="AM331" s="20"/>
      <c r="AN331" s="20"/>
      <c r="AO331" s="20"/>
      <c r="AP331" s="20"/>
      <c r="AQ331" s="20"/>
      <c r="AR331" s="20"/>
      <c r="AS331" s="20"/>
    </row>
    <row r="332" spans="1:45" ht="15" customHeight="1" x14ac:dyDescent="0.3">
      <c r="A332" s="20"/>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20"/>
      <c r="AB332" s="20"/>
      <c r="AC332" s="20"/>
      <c r="AD332" s="20"/>
      <c r="AE332" s="20"/>
      <c r="AF332" s="20"/>
      <c r="AG332" s="20"/>
      <c r="AH332" s="20"/>
      <c r="AI332" s="20"/>
      <c r="AJ332" s="20"/>
      <c r="AK332" s="20"/>
      <c r="AL332" s="20"/>
      <c r="AM332" s="20"/>
      <c r="AN332" s="20"/>
      <c r="AO332" s="20"/>
      <c r="AP332" s="20"/>
      <c r="AQ332" s="20"/>
      <c r="AR332" s="20"/>
      <c r="AS332" s="20"/>
    </row>
    <row r="333" spans="1:45" ht="15" customHeight="1" x14ac:dyDescent="0.3">
      <c r="A333" s="20"/>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20"/>
      <c r="AB333" s="20"/>
      <c r="AC333" s="20"/>
      <c r="AD333" s="20"/>
      <c r="AE333" s="20"/>
      <c r="AF333" s="20"/>
      <c r="AG333" s="20"/>
      <c r="AH333" s="20"/>
      <c r="AI333" s="20"/>
      <c r="AJ333" s="20"/>
      <c r="AK333" s="20"/>
      <c r="AL333" s="20"/>
      <c r="AM333" s="20"/>
      <c r="AN333" s="20"/>
      <c r="AO333" s="20"/>
      <c r="AP333" s="20"/>
      <c r="AQ333" s="20"/>
      <c r="AR333" s="20"/>
      <c r="AS333" s="20"/>
    </row>
    <row r="334" spans="1:45" ht="15" customHeight="1" x14ac:dyDescent="0.3">
      <c r="A334" s="20"/>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c r="AJ334" s="20"/>
      <c r="AK334" s="20"/>
      <c r="AL334" s="20"/>
      <c r="AM334" s="20"/>
      <c r="AN334" s="20"/>
      <c r="AO334" s="20"/>
      <c r="AP334" s="20"/>
      <c r="AQ334" s="20"/>
      <c r="AR334" s="20"/>
      <c r="AS334" s="20"/>
    </row>
    <row r="335" spans="1:45" ht="15" customHeight="1" x14ac:dyDescent="0.3">
      <c r="A335" s="20"/>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20"/>
      <c r="AB335" s="20"/>
      <c r="AC335" s="20"/>
      <c r="AD335" s="20"/>
      <c r="AE335" s="20"/>
      <c r="AF335" s="20"/>
      <c r="AG335" s="20"/>
      <c r="AH335" s="20"/>
      <c r="AI335" s="20"/>
      <c r="AJ335" s="20"/>
      <c r="AK335" s="20"/>
      <c r="AL335" s="20"/>
      <c r="AM335" s="20"/>
      <c r="AN335" s="20"/>
      <c r="AO335" s="20"/>
      <c r="AP335" s="20"/>
      <c r="AQ335" s="20"/>
      <c r="AR335" s="20"/>
      <c r="AS335" s="20"/>
    </row>
    <row r="336" spans="1:45" ht="15" customHeight="1" x14ac:dyDescent="0.3">
      <c r="A336" s="20"/>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20"/>
      <c r="AB336" s="20"/>
      <c r="AC336" s="20"/>
      <c r="AD336" s="20"/>
      <c r="AE336" s="20"/>
      <c r="AF336" s="20"/>
      <c r="AG336" s="20"/>
      <c r="AH336" s="20"/>
      <c r="AI336" s="20"/>
      <c r="AJ336" s="20"/>
      <c r="AK336" s="20"/>
      <c r="AL336" s="20"/>
      <c r="AM336" s="20"/>
      <c r="AN336" s="20"/>
      <c r="AO336" s="20"/>
      <c r="AP336" s="20"/>
      <c r="AQ336" s="20"/>
      <c r="AR336" s="20"/>
      <c r="AS336" s="20"/>
    </row>
    <row r="337" spans="1:45" ht="15" customHeight="1" x14ac:dyDescent="0.3">
      <c r="A337" s="20"/>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20"/>
      <c r="AB337" s="20"/>
      <c r="AC337" s="20"/>
      <c r="AD337" s="20"/>
      <c r="AE337" s="20"/>
      <c r="AF337" s="20"/>
      <c r="AG337" s="20"/>
      <c r="AH337" s="20"/>
      <c r="AI337" s="20"/>
      <c r="AJ337" s="20"/>
      <c r="AK337" s="20"/>
      <c r="AL337" s="20"/>
      <c r="AM337" s="20"/>
      <c r="AN337" s="20"/>
      <c r="AO337" s="20"/>
      <c r="AP337" s="20"/>
      <c r="AQ337" s="20"/>
      <c r="AR337" s="20"/>
      <c r="AS337" s="20"/>
    </row>
    <row r="338" spans="1:45" ht="15" customHeight="1" x14ac:dyDescent="0.3">
      <c r="A338" s="20"/>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20"/>
      <c r="AB338" s="20"/>
      <c r="AC338" s="20"/>
      <c r="AD338" s="20"/>
      <c r="AE338" s="20"/>
      <c r="AF338" s="20"/>
      <c r="AG338" s="20"/>
      <c r="AH338" s="20"/>
      <c r="AI338" s="20"/>
      <c r="AJ338" s="20"/>
      <c r="AK338" s="20"/>
      <c r="AL338" s="20"/>
      <c r="AM338" s="20"/>
      <c r="AN338" s="20"/>
      <c r="AO338" s="20"/>
      <c r="AP338" s="20"/>
      <c r="AQ338" s="20"/>
      <c r="AR338" s="20"/>
      <c r="AS338" s="20"/>
    </row>
    <row r="339" spans="1:45" ht="15" customHeight="1" x14ac:dyDescent="0.3">
      <c r="A339" s="20"/>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20"/>
      <c r="AB339" s="20"/>
      <c r="AC339" s="20"/>
      <c r="AD339" s="20"/>
      <c r="AE339" s="20"/>
      <c r="AF339" s="20"/>
      <c r="AG339" s="20"/>
      <c r="AH339" s="20"/>
      <c r="AI339" s="20"/>
      <c r="AJ339" s="20"/>
      <c r="AK339" s="20"/>
      <c r="AL339" s="20"/>
      <c r="AM339" s="20"/>
      <c r="AN339" s="20"/>
      <c r="AO339" s="20"/>
      <c r="AP339" s="20"/>
      <c r="AQ339" s="20"/>
      <c r="AR339" s="20"/>
      <c r="AS339" s="20"/>
    </row>
    <row r="340" spans="1:45" ht="15" customHeight="1" x14ac:dyDescent="0.3">
      <c r="A340" s="20"/>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20"/>
      <c r="AB340" s="20"/>
      <c r="AC340" s="20"/>
      <c r="AD340" s="20"/>
      <c r="AE340" s="20"/>
      <c r="AF340" s="20"/>
      <c r="AG340" s="20"/>
      <c r="AH340" s="20"/>
      <c r="AI340" s="20"/>
      <c r="AJ340" s="20"/>
      <c r="AK340" s="20"/>
      <c r="AL340" s="20"/>
      <c r="AM340" s="20"/>
      <c r="AN340" s="20"/>
      <c r="AO340" s="20"/>
      <c r="AP340" s="20"/>
      <c r="AQ340" s="20"/>
      <c r="AR340" s="20"/>
      <c r="AS340" s="20"/>
    </row>
    <row r="341" spans="1:45" ht="15" customHeight="1" x14ac:dyDescent="0.3">
      <c r="A341" s="20"/>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c r="AA341" s="20"/>
      <c r="AB341" s="20"/>
      <c r="AC341" s="20"/>
      <c r="AD341" s="20"/>
      <c r="AE341" s="20"/>
      <c r="AF341" s="20"/>
      <c r="AG341" s="20"/>
      <c r="AH341" s="20"/>
      <c r="AI341" s="20"/>
      <c r="AJ341" s="20"/>
      <c r="AK341" s="20"/>
      <c r="AL341" s="20"/>
      <c r="AM341" s="20"/>
      <c r="AN341" s="20"/>
      <c r="AO341" s="20"/>
      <c r="AP341" s="20"/>
      <c r="AQ341" s="20"/>
      <c r="AR341" s="20"/>
      <c r="AS341" s="20"/>
    </row>
    <row r="342" spans="1:45" ht="15" customHeight="1" x14ac:dyDescent="0.3">
      <c r="A342" s="20"/>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20"/>
      <c r="AB342" s="20"/>
      <c r="AC342" s="20"/>
      <c r="AD342" s="20"/>
      <c r="AE342" s="20"/>
      <c r="AF342" s="20"/>
      <c r="AG342" s="20"/>
      <c r="AH342" s="20"/>
      <c r="AI342" s="20"/>
      <c r="AJ342" s="20"/>
      <c r="AK342" s="20"/>
      <c r="AL342" s="20"/>
      <c r="AM342" s="20"/>
      <c r="AN342" s="20"/>
      <c r="AO342" s="20"/>
      <c r="AP342" s="20"/>
      <c r="AQ342" s="20"/>
      <c r="AR342" s="20"/>
      <c r="AS342" s="20"/>
    </row>
    <row r="343" spans="1:45" ht="15" customHeight="1" x14ac:dyDescent="0.3">
      <c r="A343" s="20"/>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c r="AA343" s="20"/>
      <c r="AB343" s="20"/>
      <c r="AC343" s="20"/>
      <c r="AD343" s="20"/>
      <c r="AE343" s="20"/>
      <c r="AF343" s="20"/>
      <c r="AG343" s="20"/>
      <c r="AH343" s="20"/>
      <c r="AI343" s="20"/>
      <c r="AJ343" s="20"/>
      <c r="AK343" s="20"/>
      <c r="AL343" s="20"/>
      <c r="AM343" s="20"/>
      <c r="AN343" s="20"/>
      <c r="AO343" s="20"/>
      <c r="AP343" s="20"/>
      <c r="AQ343" s="20"/>
      <c r="AR343" s="20"/>
      <c r="AS343" s="20"/>
    </row>
    <row r="344" spans="1:45" ht="15" customHeight="1" x14ac:dyDescent="0.3">
      <c r="A344" s="20"/>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20"/>
      <c r="AB344" s="20"/>
      <c r="AC344" s="20"/>
      <c r="AD344" s="20"/>
      <c r="AE344" s="20"/>
      <c r="AF344" s="20"/>
      <c r="AG344" s="20"/>
      <c r="AH344" s="20"/>
      <c r="AI344" s="20"/>
      <c r="AJ344" s="20"/>
      <c r="AK344" s="20"/>
      <c r="AL344" s="20"/>
      <c r="AM344" s="20"/>
      <c r="AN344" s="20"/>
      <c r="AO344" s="20"/>
      <c r="AP344" s="20"/>
      <c r="AQ344" s="20"/>
      <c r="AR344" s="20"/>
      <c r="AS344" s="20"/>
    </row>
    <row r="345" spans="1:45" ht="15" customHeight="1" x14ac:dyDescent="0.3">
      <c r="A345" s="20"/>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20"/>
      <c r="AB345" s="20"/>
      <c r="AC345" s="20"/>
      <c r="AD345" s="20"/>
      <c r="AE345" s="20"/>
      <c r="AF345" s="20"/>
      <c r="AG345" s="20"/>
      <c r="AH345" s="20"/>
      <c r="AI345" s="20"/>
      <c r="AJ345" s="20"/>
      <c r="AK345" s="20"/>
      <c r="AL345" s="20"/>
      <c r="AM345" s="20"/>
      <c r="AN345" s="20"/>
      <c r="AO345" s="20"/>
      <c r="AP345" s="20"/>
      <c r="AQ345" s="20"/>
      <c r="AR345" s="20"/>
      <c r="AS345" s="20"/>
    </row>
    <row r="346" spans="1:45" ht="15" customHeight="1" x14ac:dyDescent="0.3">
      <c r="A346" s="20"/>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20"/>
      <c r="AB346" s="20"/>
      <c r="AC346" s="20"/>
      <c r="AD346" s="20"/>
      <c r="AE346" s="20"/>
      <c r="AF346" s="20"/>
      <c r="AG346" s="20"/>
      <c r="AH346" s="20"/>
      <c r="AI346" s="20"/>
      <c r="AJ346" s="20"/>
      <c r="AK346" s="20"/>
      <c r="AL346" s="20"/>
      <c r="AM346" s="20"/>
      <c r="AN346" s="20"/>
      <c r="AO346" s="20"/>
      <c r="AP346" s="20"/>
      <c r="AQ346" s="20"/>
      <c r="AR346" s="20"/>
      <c r="AS346" s="20"/>
    </row>
    <row r="347" spans="1:45" ht="15" customHeight="1" x14ac:dyDescent="0.3">
      <c r="A347" s="20"/>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20"/>
      <c r="AG347" s="20"/>
      <c r="AH347" s="20"/>
      <c r="AI347" s="20"/>
      <c r="AJ347" s="20"/>
      <c r="AK347" s="20"/>
      <c r="AL347" s="20"/>
      <c r="AM347" s="20"/>
      <c r="AN347" s="20"/>
      <c r="AO347" s="20"/>
      <c r="AP347" s="20"/>
      <c r="AQ347" s="20"/>
      <c r="AR347" s="20"/>
      <c r="AS347" s="20"/>
    </row>
    <row r="348" spans="1:45" ht="15" customHeight="1" x14ac:dyDescent="0.3">
      <c r="A348" s="20"/>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20"/>
      <c r="AB348" s="20"/>
      <c r="AC348" s="20"/>
      <c r="AD348" s="20"/>
      <c r="AE348" s="20"/>
      <c r="AF348" s="20"/>
      <c r="AG348" s="20"/>
      <c r="AH348" s="20"/>
      <c r="AI348" s="20"/>
      <c r="AJ348" s="20"/>
      <c r="AK348" s="20"/>
      <c r="AL348" s="20"/>
      <c r="AM348" s="20"/>
      <c r="AN348" s="20"/>
      <c r="AO348" s="20"/>
      <c r="AP348" s="20"/>
      <c r="AQ348" s="20"/>
      <c r="AR348" s="20"/>
      <c r="AS348" s="20"/>
    </row>
    <row r="349" spans="1:45" ht="15" customHeight="1" x14ac:dyDescent="0.3">
      <c r="A349" s="20"/>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c r="AA349" s="20"/>
      <c r="AB349" s="20"/>
      <c r="AC349" s="20"/>
      <c r="AD349" s="20"/>
      <c r="AE349" s="20"/>
      <c r="AF349" s="20"/>
      <c r="AG349" s="20"/>
      <c r="AH349" s="20"/>
      <c r="AI349" s="20"/>
      <c r="AJ349" s="20"/>
      <c r="AK349" s="20"/>
      <c r="AL349" s="20"/>
      <c r="AM349" s="20"/>
      <c r="AN349" s="20"/>
      <c r="AO349" s="20"/>
      <c r="AP349" s="20"/>
      <c r="AQ349" s="20"/>
      <c r="AR349" s="20"/>
      <c r="AS349" s="20"/>
    </row>
    <row r="350" spans="1:45" ht="15" customHeight="1" x14ac:dyDescent="0.3">
      <c r="A350" s="20"/>
      <c r="B350" s="20"/>
      <c r="C350" s="20"/>
      <c r="D350" s="20"/>
      <c r="E350" s="20"/>
      <c r="F350" s="20"/>
      <c r="G350" s="20"/>
      <c r="H350" s="20"/>
      <c r="I350" s="20"/>
      <c r="J350" s="20"/>
      <c r="K350" s="20"/>
      <c r="L350" s="20"/>
      <c r="M350" s="20"/>
      <c r="N350" s="20"/>
      <c r="O350" s="20"/>
      <c r="P350" s="20"/>
      <c r="Q350" s="20"/>
      <c r="R350" s="20"/>
      <c r="S350" s="20"/>
      <c r="T350" s="20"/>
      <c r="U350" s="20"/>
      <c r="V350" s="20"/>
      <c r="W350" s="20"/>
      <c r="X350" s="20"/>
      <c r="Y350" s="20"/>
      <c r="Z350" s="20"/>
      <c r="AA350" s="20"/>
      <c r="AB350" s="20"/>
      <c r="AC350" s="20"/>
      <c r="AD350" s="20"/>
      <c r="AE350" s="20"/>
      <c r="AF350" s="20"/>
      <c r="AG350" s="20"/>
      <c r="AH350" s="20"/>
      <c r="AI350" s="20"/>
      <c r="AJ350" s="20"/>
      <c r="AK350" s="20"/>
      <c r="AL350" s="20"/>
      <c r="AM350" s="20"/>
      <c r="AN350" s="20"/>
      <c r="AO350" s="20"/>
      <c r="AP350" s="20"/>
      <c r="AQ350" s="20"/>
      <c r="AR350" s="20"/>
      <c r="AS350" s="20"/>
    </row>
    <row r="351" spans="1:45" ht="15" customHeight="1" x14ac:dyDescent="0.3">
      <c r="A351" s="20"/>
      <c r="B351" s="20"/>
      <c r="C351" s="20"/>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20"/>
      <c r="AB351" s="20"/>
      <c r="AC351" s="20"/>
      <c r="AD351" s="20"/>
      <c r="AE351" s="20"/>
      <c r="AF351" s="20"/>
      <c r="AG351" s="20"/>
      <c r="AH351" s="20"/>
      <c r="AI351" s="20"/>
      <c r="AJ351" s="20"/>
      <c r="AK351" s="20"/>
      <c r="AL351" s="20"/>
      <c r="AM351" s="20"/>
      <c r="AN351" s="20"/>
      <c r="AO351" s="20"/>
      <c r="AP351" s="20"/>
      <c r="AQ351" s="20"/>
      <c r="AR351" s="20"/>
      <c r="AS351" s="20"/>
    </row>
    <row r="352" spans="1:45" ht="15" customHeight="1" x14ac:dyDescent="0.3">
      <c r="A352" s="20"/>
      <c r="B352" s="20"/>
      <c r="C352" s="20"/>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20"/>
      <c r="AB352" s="20"/>
      <c r="AC352" s="20"/>
      <c r="AD352" s="20"/>
      <c r="AE352" s="20"/>
      <c r="AF352" s="20"/>
      <c r="AG352" s="20"/>
      <c r="AH352" s="20"/>
      <c r="AI352" s="20"/>
      <c r="AJ352" s="20"/>
      <c r="AK352" s="20"/>
      <c r="AL352" s="20"/>
      <c r="AM352" s="20"/>
      <c r="AN352" s="20"/>
      <c r="AO352" s="20"/>
      <c r="AP352" s="20"/>
      <c r="AQ352" s="20"/>
      <c r="AR352" s="20"/>
      <c r="AS352" s="20"/>
    </row>
    <row r="353" spans="1:45" ht="15" customHeight="1" x14ac:dyDescent="0.3">
      <c r="A353" s="20"/>
      <c r="B353" s="20"/>
      <c r="C353" s="20"/>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20"/>
      <c r="AB353" s="20"/>
      <c r="AC353" s="20"/>
      <c r="AD353" s="20"/>
      <c r="AE353" s="20"/>
      <c r="AF353" s="20"/>
      <c r="AG353" s="20"/>
      <c r="AH353" s="20"/>
      <c r="AI353" s="20"/>
      <c r="AJ353" s="20"/>
      <c r="AK353" s="20"/>
      <c r="AL353" s="20"/>
      <c r="AM353" s="20"/>
      <c r="AN353" s="20"/>
      <c r="AO353" s="20"/>
      <c r="AP353" s="20"/>
      <c r="AQ353" s="20"/>
      <c r="AR353" s="20"/>
      <c r="AS353" s="20"/>
    </row>
    <row r="354" spans="1:45" ht="15" customHeight="1" x14ac:dyDescent="0.3">
      <c r="A354" s="20"/>
      <c r="B354" s="20"/>
      <c r="C354" s="20"/>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20"/>
      <c r="AB354" s="20"/>
      <c r="AC354" s="20"/>
      <c r="AD354" s="20"/>
      <c r="AE354" s="20"/>
      <c r="AF354" s="20"/>
      <c r="AG354" s="20"/>
      <c r="AH354" s="20"/>
      <c r="AI354" s="20"/>
      <c r="AJ354" s="20"/>
      <c r="AK354" s="20"/>
      <c r="AL354" s="20"/>
      <c r="AM354" s="20"/>
      <c r="AN354" s="20"/>
      <c r="AO354" s="20"/>
      <c r="AP354" s="20"/>
      <c r="AQ354" s="20"/>
      <c r="AR354" s="20"/>
      <c r="AS354" s="20"/>
    </row>
    <row r="355" spans="1:45" ht="15" customHeight="1" x14ac:dyDescent="0.3">
      <c r="A355" s="20"/>
      <c r="B355" s="20"/>
      <c r="C355" s="20"/>
      <c r="D355" s="20"/>
      <c r="E355" s="20"/>
      <c r="F355" s="20"/>
      <c r="G355" s="20"/>
      <c r="H355" s="20"/>
      <c r="I355" s="20"/>
      <c r="J355" s="20"/>
      <c r="K355" s="20"/>
      <c r="L355" s="20"/>
      <c r="M355" s="20"/>
      <c r="N355" s="20"/>
      <c r="O355" s="20"/>
      <c r="P355" s="20"/>
      <c r="Q355" s="20"/>
      <c r="R355" s="20"/>
      <c r="S355" s="20"/>
      <c r="T355" s="20"/>
      <c r="U355" s="20"/>
      <c r="V355" s="20"/>
      <c r="W355" s="20"/>
      <c r="X355" s="20"/>
      <c r="Y355" s="20"/>
      <c r="Z355" s="20"/>
      <c r="AA355" s="20"/>
      <c r="AB355" s="20"/>
      <c r="AC355" s="20"/>
      <c r="AD355" s="20"/>
      <c r="AE355" s="20"/>
      <c r="AF355" s="20"/>
      <c r="AG355" s="20"/>
      <c r="AH355" s="20"/>
      <c r="AI355" s="20"/>
      <c r="AJ355" s="20"/>
      <c r="AK355" s="20"/>
      <c r="AL355" s="20"/>
      <c r="AM355" s="20"/>
      <c r="AN355" s="20"/>
      <c r="AO355" s="20"/>
      <c r="AP355" s="20"/>
      <c r="AQ355" s="20"/>
      <c r="AR355" s="20"/>
      <c r="AS355" s="20"/>
    </row>
    <row r="356" spans="1:45" ht="15" customHeight="1" x14ac:dyDescent="0.3"/>
    <row r="357" spans="1:45" ht="15" customHeight="1" x14ac:dyDescent="0.3"/>
    <row r="358" spans="1:45" ht="15" customHeight="1" x14ac:dyDescent="0.3"/>
    <row r="359" spans="1:45" ht="15" customHeight="1" x14ac:dyDescent="0.3"/>
    <row r="360" spans="1:45" ht="15" customHeight="1" x14ac:dyDescent="0.3"/>
    <row r="361" spans="1:45" ht="15" customHeight="1" x14ac:dyDescent="0.3"/>
    <row r="362" spans="1:45" ht="15" customHeight="1" x14ac:dyDescent="0.3"/>
    <row r="363" spans="1:45" ht="15" customHeight="1" x14ac:dyDescent="0.3"/>
    <row r="364" spans="1:45" ht="15" customHeight="1" x14ac:dyDescent="0.3"/>
    <row r="365" spans="1:45" ht="15" customHeight="1" x14ac:dyDescent="0.3"/>
    <row r="366" spans="1:45" ht="15" customHeight="1" x14ac:dyDescent="0.3"/>
    <row r="367" spans="1:45" ht="15" customHeight="1" x14ac:dyDescent="0.3"/>
    <row r="368" spans="1:45" ht="15" customHeight="1" x14ac:dyDescent="0.3"/>
    <row r="369" ht="15" customHeight="1" x14ac:dyDescent="0.3"/>
    <row r="370" ht="15" customHeight="1" x14ac:dyDescent="0.3"/>
    <row r="371" ht="15" customHeight="1" x14ac:dyDescent="0.3"/>
    <row r="372" ht="15" customHeight="1" x14ac:dyDescent="0.3"/>
    <row r="373" ht="15" customHeight="1" x14ac:dyDescent="0.3"/>
    <row r="374" ht="15" customHeight="1" x14ac:dyDescent="0.3"/>
    <row r="375" ht="15" customHeight="1" x14ac:dyDescent="0.3"/>
    <row r="376" ht="15" customHeight="1" x14ac:dyDescent="0.3"/>
    <row r="377" ht="15" customHeight="1" x14ac:dyDescent="0.3"/>
    <row r="378" ht="15" customHeight="1" x14ac:dyDescent="0.3"/>
    <row r="379" ht="15" customHeight="1" x14ac:dyDescent="0.3"/>
    <row r="380" ht="15" customHeight="1" x14ac:dyDescent="0.3"/>
    <row r="381" ht="15" customHeight="1" x14ac:dyDescent="0.3"/>
    <row r="382" ht="15" customHeight="1" x14ac:dyDescent="0.3"/>
    <row r="383" ht="15" customHeight="1" x14ac:dyDescent="0.3"/>
    <row r="384" ht="15" customHeight="1" x14ac:dyDescent="0.3"/>
    <row r="385" ht="15" customHeight="1" x14ac:dyDescent="0.3"/>
    <row r="386" ht="15" customHeight="1" x14ac:dyDescent="0.3"/>
    <row r="387" ht="15" customHeight="1" x14ac:dyDescent="0.3"/>
    <row r="388" ht="15" customHeight="1" x14ac:dyDescent="0.3"/>
    <row r="389" ht="15" customHeight="1" x14ac:dyDescent="0.3"/>
    <row r="390" ht="15" customHeight="1" x14ac:dyDescent="0.3"/>
    <row r="391" ht="15" customHeight="1" x14ac:dyDescent="0.3"/>
    <row r="392" ht="15" customHeight="1" x14ac:dyDescent="0.3"/>
    <row r="393" ht="15" customHeight="1" x14ac:dyDescent="0.3"/>
    <row r="394" ht="15" customHeight="1" x14ac:dyDescent="0.3"/>
    <row r="395" ht="15" customHeight="1" x14ac:dyDescent="0.3"/>
    <row r="396" ht="15" customHeight="1" x14ac:dyDescent="0.3"/>
    <row r="397" ht="15" customHeight="1" x14ac:dyDescent="0.3"/>
    <row r="398" ht="15" customHeight="1" x14ac:dyDescent="0.3"/>
    <row r="399" ht="15" customHeight="1" x14ac:dyDescent="0.3"/>
    <row r="400" ht="15" customHeight="1" x14ac:dyDescent="0.3"/>
  </sheetData>
  <mergeCells count="1">
    <mergeCell ref="B2:T3"/>
  </mergeCells>
  <hyperlinks>
    <hyperlink ref="V2" location="'Facility Information'!A1" display="Go back to facility information tab" xr:uid="{00000000-0004-0000-2400-000000000000}"/>
    <hyperlink ref="V3" location="Indicators!A1" display="Go to indicators" xr:uid="{00000000-0004-0000-2400-000001000000}"/>
  </hyperlinks>
  <pageMargins left="0.7" right="0.7" top="0.75" bottom="0.75" header="0.3" footer="0.3"/>
  <pageSetup scale="56" fitToHeight="6" orientation="landscape" r:id="rId1"/>
  <rowBreaks count="5" manualBreakCount="5">
    <brk id="50" min="1" max="19" man="1"/>
    <brk id="100" min="1" max="19" man="1"/>
    <brk id="150" min="1" max="19" man="1"/>
    <brk id="200" min="1" max="19" man="1"/>
    <brk id="250" min="1" max="19"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dimension ref="A1:DH64"/>
  <sheetViews>
    <sheetView zoomScale="55" zoomScaleNormal="55" workbookViewId="0">
      <pane xSplit="3" ySplit="4" topLeftCell="D5" activePane="bottomRight" state="frozen"/>
      <selection sqref="A1:T3"/>
      <selection pane="topRight" sqref="A1:T3"/>
      <selection pane="bottomLeft" sqref="A1:T3"/>
      <selection pane="bottomRight" activeCell="D5" sqref="D5"/>
    </sheetView>
  </sheetViews>
  <sheetFormatPr defaultColWidth="8.77734375" defaultRowHeight="14.4" x14ac:dyDescent="0.3"/>
  <cols>
    <col min="1" max="1" width="6.77734375" customWidth="1"/>
    <col min="2" max="2" width="20.21875" customWidth="1"/>
    <col min="6" max="12" width="9.21875" customWidth="1"/>
    <col min="13" max="13" width="10" customWidth="1"/>
    <col min="21" max="34" width="8.77734375" customWidth="1"/>
    <col min="35" max="48" width="8.77734375" hidden="1" customWidth="1"/>
  </cols>
  <sheetData>
    <row r="1" spans="1:112" x14ac:dyDescent="0.3">
      <c r="A1" s="43" t="s">
        <v>452</v>
      </c>
      <c r="B1" s="20"/>
      <c r="C1" s="20"/>
      <c r="D1" s="20"/>
      <c r="E1" s="55" t="s">
        <v>131</v>
      </c>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c r="CJ1" s="20"/>
      <c r="CK1" s="20"/>
      <c r="CL1" s="20"/>
      <c r="CM1" s="20"/>
      <c r="CN1" s="20"/>
      <c r="CO1" s="20"/>
      <c r="CP1" s="20"/>
      <c r="CQ1" s="20"/>
      <c r="CR1" s="20"/>
      <c r="CS1" s="20"/>
      <c r="CT1" s="20"/>
      <c r="CU1" s="20"/>
      <c r="CV1" s="20"/>
      <c r="CW1" s="20"/>
      <c r="CX1" s="20"/>
      <c r="CY1" s="20"/>
      <c r="CZ1" s="20"/>
      <c r="DA1" s="20"/>
      <c r="DB1" s="20"/>
      <c r="DC1" s="20"/>
      <c r="DD1" s="20"/>
      <c r="DE1" s="20"/>
      <c r="DF1" s="20"/>
      <c r="DG1" s="20"/>
      <c r="DH1" s="20"/>
    </row>
    <row r="2" spans="1:112" ht="29.55" customHeight="1" thickBot="1" x14ac:dyDescent="0.35">
      <c r="A2" s="20"/>
      <c r="B2" s="20"/>
      <c r="C2" s="20"/>
      <c r="D2" s="20"/>
      <c r="E2" s="261" t="s">
        <v>132</v>
      </c>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0"/>
      <c r="CC2" s="20"/>
      <c r="CD2" s="20"/>
      <c r="CE2" s="20"/>
      <c r="CF2" s="20"/>
      <c r="CG2" s="20"/>
      <c r="CH2" s="20"/>
      <c r="CI2" s="20"/>
      <c r="CJ2" s="20"/>
      <c r="CK2" s="20"/>
      <c r="CL2" s="20"/>
      <c r="CM2" s="20"/>
      <c r="CN2" s="20"/>
      <c r="CO2" s="20"/>
      <c r="CP2" s="20"/>
      <c r="CQ2" s="20"/>
      <c r="CR2" s="20"/>
      <c r="CS2" s="20"/>
      <c r="CT2" s="20"/>
      <c r="CU2" s="20"/>
      <c r="CV2" s="20"/>
      <c r="CW2" s="20"/>
      <c r="CX2" s="20"/>
      <c r="CY2" s="20"/>
      <c r="CZ2" s="20"/>
      <c r="DA2" s="20"/>
      <c r="DB2" s="20"/>
      <c r="DC2" s="20"/>
      <c r="DD2" s="20"/>
      <c r="DE2" s="20"/>
      <c r="DF2" s="20"/>
      <c r="DG2" s="20"/>
      <c r="DH2" s="20"/>
    </row>
    <row r="3" spans="1:112" x14ac:dyDescent="0.3">
      <c r="A3" s="765" t="s">
        <v>453</v>
      </c>
      <c r="B3" s="763" t="str">
        <f>'Facility Information'!D13</f>
        <v>Health facility name</v>
      </c>
      <c r="C3" s="763" t="str">
        <f>IF('Facility Information'!F13=0,"-",'Facility Information'!F13)</f>
        <v xml:space="preserve">District </v>
      </c>
      <c r="D3" s="758" t="str">
        <f>'Health Facility 1'!A13</f>
        <v xml:space="preserve">A. Completeness of Malaria Monthly Report </v>
      </c>
      <c r="E3" s="758" t="str">
        <f>'Health Facility 1'!A16</f>
        <v>B. Timeliness of Submission of Monthly Report</v>
      </c>
      <c r="F3" s="758" t="s">
        <v>444</v>
      </c>
      <c r="G3" s="758" t="s">
        <v>445</v>
      </c>
      <c r="H3" s="758" t="s">
        <v>446</v>
      </c>
      <c r="I3" s="758" t="s">
        <v>447</v>
      </c>
      <c r="J3" s="758" t="s">
        <v>448</v>
      </c>
      <c r="K3" s="758" t="s">
        <v>449</v>
      </c>
      <c r="L3" s="758" t="s">
        <v>450</v>
      </c>
      <c r="M3" s="758" t="s">
        <v>451</v>
      </c>
      <c r="N3" s="758" t="str">
        <f>'Health Facility 1'!$A$28&amp;": "&amp;'Health Facility 1'!$A$32&amp;") "&amp;'Health Facility 1'!$D$32&amp;" - "&amp;'Health Facility 1'!$D$33</f>
        <v>II.  Data Accuracy: 1.) Select type - Select indicator</v>
      </c>
      <c r="O3" s="758"/>
      <c r="P3" s="758"/>
      <c r="Q3" s="758"/>
      <c r="R3" s="758"/>
      <c r="S3" s="758"/>
      <c r="T3" s="758"/>
      <c r="U3" s="758" t="str">
        <f>'Health Facility 1'!$A$28&amp;": "&amp;'Health Facility 1'!$A$41&amp;") "&amp;'Health Facility 1'!$D$41&amp;" - "&amp;'Health Facility 1'!$D$42</f>
        <v>II.  Data Accuracy: 2.) Select type - Select indicator</v>
      </c>
      <c r="V3" s="758"/>
      <c r="W3" s="758"/>
      <c r="X3" s="758"/>
      <c r="Y3" s="758"/>
      <c r="Z3" s="758"/>
      <c r="AA3" s="758"/>
      <c r="AB3" s="758" t="str">
        <f>'Health Facility 1'!$A$28&amp;": "&amp;'Health Facility 1'!$A$50&amp;") "&amp;'Health Facility 1'!$D$50&amp;" - "&amp;'Health Facility 1'!$D$51</f>
        <v>II.  Data Accuracy: 3.) Select type - Select indicator</v>
      </c>
      <c r="AC3" s="758"/>
      <c r="AD3" s="758"/>
      <c r="AE3" s="758"/>
      <c r="AF3" s="758"/>
      <c r="AG3" s="758"/>
      <c r="AH3" s="758"/>
      <c r="AI3" s="758" t="str">
        <f>'Health Facility 1'!$A$28&amp;": "&amp;'Health Facility 1'!$A$59&amp;") "&amp;'Health Facility 1'!$D$59&amp;" - "&amp;'Health Facility 1'!$D$60</f>
        <v>II.  Data Accuracy: 4.) Malaria_treatment - 4.1:  Number of children (&lt; 5) with confirmed malaria receiving ACT</v>
      </c>
      <c r="AJ3" s="758"/>
      <c r="AK3" s="758"/>
      <c r="AL3" s="758"/>
      <c r="AM3" s="758"/>
      <c r="AN3" s="758"/>
      <c r="AO3" s="758"/>
      <c r="AP3" s="758" t="str">
        <f>'Health Facility 1'!$A$28&amp;": "&amp;'Health Facility 1'!$A$68&amp;") "&amp;'Health Facility 1'!$D$68&amp;" - "&amp;'Health Facility 1'!$D$69</f>
        <v>II.  Data Accuracy: 5.) Malaria_commodity_availability - 5.1:  Stock out of ACTs for 7 consecutive days in the past month</v>
      </c>
      <c r="AQ3" s="758"/>
      <c r="AR3" s="758"/>
      <c r="AS3" s="758"/>
      <c r="AT3" s="758"/>
      <c r="AU3" s="758"/>
      <c r="AV3" s="758"/>
      <c r="AW3" s="763" t="str">
        <f>'Health Facility 1'!$A$79&amp;" A:"</f>
        <v>III.  Cross Checks A:</v>
      </c>
      <c r="AX3" s="763"/>
      <c r="AY3" s="763"/>
      <c r="AZ3" s="763"/>
      <c r="BA3" s="763"/>
      <c r="BB3" s="763" t="str">
        <f>'Health Facility 1'!$A$79&amp;" B:"</f>
        <v>III.  Cross Checks B:</v>
      </c>
      <c r="BC3" s="763"/>
      <c r="BD3" s="763"/>
      <c r="BE3" s="763"/>
      <c r="BF3" s="763"/>
      <c r="BG3" s="763" t="str">
        <f>'Health Facility 1'!$A$79&amp;" C:"</f>
        <v>III.  Cross Checks C:</v>
      </c>
      <c r="BH3" s="763"/>
      <c r="BI3" s="763"/>
      <c r="BJ3" s="763"/>
      <c r="BK3" s="763"/>
      <c r="BL3" s="763"/>
      <c r="BM3" s="763"/>
      <c r="BN3" s="763"/>
      <c r="BO3" s="760" t="str">
        <f>'Health Facility 1'!$A$99</f>
        <v>IV.  Consistency Checks - Consistency of data elements over time
Quality target =  &gt;=80%, &lt;=120%)</v>
      </c>
      <c r="BP3" s="761"/>
      <c r="BQ3" s="761"/>
      <c r="BR3" s="761"/>
      <c r="BS3" s="761"/>
      <c r="BT3" s="762"/>
      <c r="BU3" s="767" t="str">
        <f>'Health Facility 1'!$A$111</f>
        <v>V.  System Assessment - Respond Yes or No for the following questions.</v>
      </c>
      <c r="BV3" s="767"/>
      <c r="BW3" s="767"/>
      <c r="BX3" s="767"/>
      <c r="BY3" s="767"/>
      <c r="BZ3" s="767"/>
      <c r="CA3" s="767"/>
      <c r="CB3" s="767"/>
      <c r="CC3" s="767"/>
      <c r="CD3" s="767"/>
      <c r="CE3" s="767"/>
      <c r="CF3" s="768"/>
      <c r="CG3" s="20"/>
      <c r="CH3" s="20"/>
      <c r="CI3" s="20"/>
      <c r="CJ3" s="20"/>
      <c r="CK3" s="20"/>
      <c r="CL3" s="20"/>
      <c r="CM3" s="20"/>
      <c r="CN3" s="20"/>
      <c r="CO3" s="20"/>
      <c r="CP3" s="20"/>
      <c r="CQ3" s="20"/>
      <c r="CR3" s="20"/>
      <c r="CS3" s="20"/>
      <c r="CT3" s="20"/>
      <c r="CU3" s="20"/>
      <c r="CV3" s="20"/>
      <c r="CW3" s="20"/>
      <c r="CX3" s="20"/>
      <c r="CY3" s="20"/>
      <c r="CZ3" s="20"/>
      <c r="DA3" s="20"/>
      <c r="DB3" s="20"/>
      <c r="DC3" s="20"/>
      <c r="DD3" s="20"/>
      <c r="DE3" s="20"/>
      <c r="DF3" s="20"/>
      <c r="DG3" s="20"/>
      <c r="DH3" s="20"/>
    </row>
    <row r="4" spans="1:112" ht="103.05" customHeight="1" x14ac:dyDescent="0.3">
      <c r="A4" s="766"/>
      <c r="B4" s="764"/>
      <c r="C4" s="764"/>
      <c r="D4" s="759"/>
      <c r="E4" s="759"/>
      <c r="F4" s="759"/>
      <c r="G4" s="759"/>
      <c r="H4" s="759"/>
      <c r="I4" s="759"/>
      <c r="J4" s="759"/>
      <c r="K4" s="759"/>
      <c r="L4" s="759"/>
      <c r="M4" s="759"/>
      <c r="N4" s="256" t="str">
        <f>'Health Facility 1'!$B$34</f>
        <v>Source document re-count</v>
      </c>
      <c r="O4" s="256" t="str">
        <f>'Health Facility 1'!$B$35</f>
        <v>HMIS monthly report value</v>
      </c>
      <c r="P4" s="256" t="str">
        <f>'Health Facility 1'!$B$36</f>
        <v>DHIS2 monthly value</v>
      </c>
      <c r="Q4" s="256" t="str">
        <f>'Health Facility 1'!$B$37</f>
        <v xml:space="preserve"> Monthly Report Verification factor(VF):</v>
      </c>
      <c r="R4" s="256" t="str">
        <f>'Health Facility 1'!$B$38</f>
        <v>DHIS 2 Verification factor(VF):</v>
      </c>
      <c r="S4" s="256" t="str">
        <f>'Health Facility 1'!$B$39</f>
        <v>Reasons for discrepancy (use code below - mark all that apply)</v>
      </c>
      <c r="T4" s="256" t="str">
        <f>'Health Facility 1'!$B$40</f>
        <v>Other reason (specify)</v>
      </c>
      <c r="U4" s="256" t="str">
        <f>'Health Facility 1'!$B$43</f>
        <v>Source document re-count</v>
      </c>
      <c r="V4" s="256" t="str">
        <f>'Health Facility 1'!$B$44</f>
        <v>HMIS monthly report value</v>
      </c>
      <c r="W4" s="256" t="str">
        <f>'Health Facility 1'!$B$45</f>
        <v>DHIS2 monthly value</v>
      </c>
      <c r="X4" s="256" t="str">
        <f>'Health Facility 1'!$B$46</f>
        <v xml:space="preserve"> Monthly Report Verification factor(VF):</v>
      </c>
      <c r="Y4" s="256" t="str">
        <f>'Health Facility 1'!$B$47</f>
        <v>DHIS 2 Verification factor(VF):</v>
      </c>
      <c r="Z4" s="256" t="str">
        <f>'Health Facility 1'!$B$48</f>
        <v>Reasons for discrepancy (use code below - mark all that apply)</v>
      </c>
      <c r="AA4" s="256" t="str">
        <f>'Health Facility 1'!$B$49</f>
        <v>Other reason (specify)</v>
      </c>
      <c r="AB4" s="256" t="str">
        <f>'Health Facility 1'!$B$52</f>
        <v>Source document re-count</v>
      </c>
      <c r="AC4" s="256" t="str">
        <f>'Health Facility 1'!$B$53</f>
        <v>HMIS monthly report value</v>
      </c>
      <c r="AD4" s="256" t="str">
        <f>'Health Facility 1'!$B$54</f>
        <v>DHIS2 monthly value</v>
      </c>
      <c r="AE4" s="256" t="str">
        <f>'Health Facility 1'!$B$55</f>
        <v xml:space="preserve"> Monthly Report Verification factor(VF):</v>
      </c>
      <c r="AF4" s="256" t="str">
        <f>'Health Facility 1'!$B$56</f>
        <v>DHIS 2 Verification factor(VF):</v>
      </c>
      <c r="AG4" s="256" t="str">
        <f>'Health Facility 1'!$B$57</f>
        <v>Reasons for discrepancy (use code below - mark all that apply)</v>
      </c>
      <c r="AH4" s="256" t="str">
        <f>'Health Facility 1'!$B$58</f>
        <v>Other reason (specify)</v>
      </c>
      <c r="AI4" s="256" t="str">
        <f>'Health Facility 1'!$B$61</f>
        <v>Source document re-count</v>
      </c>
      <c r="AJ4" s="256" t="str">
        <f>'Health Facility 1'!$B$62</f>
        <v>HMIS monthly report value</v>
      </c>
      <c r="AK4" s="256" t="str">
        <f>'Health Facility 1'!$B$63</f>
        <v>DHIS2 monthly value</v>
      </c>
      <c r="AL4" s="256" t="str">
        <f>'Health Facility 1'!$B$64</f>
        <v xml:space="preserve"> Monthly Report Verification factor(VF):</v>
      </c>
      <c r="AM4" s="256" t="str">
        <f>'Health Facility 1'!$B$65</f>
        <v>DHIS 2 Verification factor(VF):</v>
      </c>
      <c r="AN4" s="256" t="str">
        <f>'Health Facility 1'!$B$66</f>
        <v>Reasons for discrepancy (use code below - mark all that apply)</v>
      </c>
      <c r="AO4" s="256" t="str">
        <f>'Health Facility 1'!$B$67</f>
        <v>Other reason (specify)</v>
      </c>
      <c r="AP4" s="256" t="str">
        <f>'Health Facility 1'!$B$70</f>
        <v>Source document re-count</v>
      </c>
      <c r="AQ4" s="256" t="str">
        <f>'Health Facility 1'!$B$71</f>
        <v>HMIS monthly report value</v>
      </c>
      <c r="AR4" s="256" t="str">
        <f>'Health Facility 1'!$B$72</f>
        <v>DHIS2 monthly value</v>
      </c>
      <c r="AS4" s="256" t="str">
        <f>'Health Facility 1'!$B$73</f>
        <v xml:space="preserve"> Monthly Report Verification factor(VF):</v>
      </c>
      <c r="AT4" s="256" t="str">
        <f>'Health Facility 1'!$B$74</f>
        <v>DHIS 2 Verification factor(VF):</v>
      </c>
      <c r="AU4" s="256" t="str">
        <f>'Health Facility 1'!$B$75</f>
        <v>Reasons for discrepancy (use code below - mark all that apply)</v>
      </c>
      <c r="AV4" s="256" t="str">
        <f>'Health Facility 1'!$B$76</f>
        <v>Other reason (specify)</v>
      </c>
      <c r="AW4" s="37" t="str">
        <f>'Health Facility 1'!$A$80</f>
        <v>A — Malaria case register : Laboratory register (quality target = 90%)</v>
      </c>
      <c r="AX4" s="37" t="str">
        <f>'Health Facility 1'!$A$81</f>
        <v>Randomly select 10 patients who have been treated in the period at the facility from the Malaria case register.</v>
      </c>
      <c r="AY4" s="37" t="str">
        <f>'Health Facility 1'!$A$82</f>
        <v>1. Number of cases sampled from the Malaria case register.</v>
      </c>
      <c r="AZ4" s="37" t="str">
        <f>'Health Facility 1'!$A$83</f>
        <v>2. How many of the patients selected had a corresponding entry with matching information for the patients in the Laboratory register?</v>
      </c>
      <c r="BA4" s="37" t="str">
        <f>'Health Facility 1'!$A$84</f>
        <v>Laboratory register reliability rate:</v>
      </c>
      <c r="BB4" s="37" t="str">
        <f>'Health Facility 1'!$A$85</f>
        <v>B — Malaria case register : Pharmacy dispensation log (quality target = 90%)</v>
      </c>
      <c r="BC4" s="37" t="str">
        <f>'Health Facility 1'!$A$86</f>
        <v>Randomly select 10 cases who have been treated in the period at the facility from the Malaria case register.</v>
      </c>
      <c r="BD4" s="37" t="str">
        <f>'Health Facility 1'!$A$87</f>
        <v>1. Number of cases sampled from the Malaria case register.</v>
      </c>
      <c r="BE4" s="37" t="str">
        <f>'Health Facility 1'!$A$88</f>
        <v>2. How many of the patients selected had a corresponding entry with matching information for the patients in the Pharmacy dispensation log?</v>
      </c>
      <c r="BF4" s="37" t="str">
        <f>'Health Facility 1'!$A$89</f>
        <v>Pharmacy dispensation log reliability rate:</v>
      </c>
      <c r="BG4" s="37" t="str">
        <f>'Health Facility 1'!$A$90</f>
        <v>C — Malaria case register : ACT stock management log (quality target:  &gt;=90%, &lt;=110%)</v>
      </c>
      <c r="BH4" s="37" t="str">
        <f>'Health Facility 1'!$A$91</f>
        <v>Number of units (e.g. doses of medication/vaccine, other commodities) in stock at the site at the beginning of the reporting period (initial in stock)</v>
      </c>
      <c r="BI4" s="37" t="str">
        <f>'Health Facility 1'!$A$92</f>
        <v>Number of units received by the site during the reporting period</v>
      </c>
      <c r="BJ4" s="37" t="str">
        <f>'Health Facility 1'!$A$93</f>
        <v>Number of units in stock at the site at the end of the reporting period (closing in stock)</v>
      </c>
      <c r="BK4" s="37" t="str">
        <f>'Health Facility 1'!$A$94</f>
        <v>Number of units used (e.g. given to patients) by the site during the reporting period</v>
      </c>
      <c r="BL4" s="37" t="str">
        <f>'Health Facility 1'!$A$95</f>
        <v>Verification ratio:   (d/[a+b-c]):</v>
      </c>
      <c r="BM4" s="37" t="str">
        <f>'Health Facility 1'!$A$97</f>
        <v>a) no discrepancy, b) arithmetic errors, c) transcription errors, d) drugs stock management forms not up to date, e) some documents are missing, f) stock out of treatment drugs,</v>
      </c>
      <c r="BN4" s="37" t="str">
        <f>'Health Facility 1'!$A$98</f>
        <v>g) other (specify)</v>
      </c>
      <c r="BO4" s="37" t="str">
        <f>'Health Facility 1'!$A$101</f>
        <v xml:space="preserve">1. What is the current month value </v>
      </c>
      <c r="BP4" s="37" t="str">
        <f>'Health Facility 1'!$A$102</f>
        <v>2. What was the value of the indicator for the current month one year ago</v>
      </c>
      <c r="BQ4" s="37" t="str">
        <f>'Health Facility 1'!$A$103</f>
        <v xml:space="preserve">Consistency ratio:  Divide the value of the current month by the value from the same month last year.  If the value is more than 20% different (i.e. &lt;0.8 or &gt;1.2) this could indicate a data quality problem.  </v>
      </c>
      <c r="BR4" s="37" t="str">
        <f>'Health Facility 1'!$A$104</f>
        <v>IV.b Month-to-month consistency:</v>
      </c>
      <c r="BS4" s="37" t="str">
        <f>'Health Facility 1'!$A$109</f>
        <v xml:space="preserve">a) no discrepancy, b) arithmetic errors, c) transcription errors, d) vaccine stock management forms not up to date, e) some documents are missing, f) vaccine / drugs stock out, </v>
      </c>
      <c r="BT4" s="37" t="str">
        <f>'Health Facility 1'!$A$110</f>
        <v>g) other (specify)</v>
      </c>
      <c r="BU4" s="37" t="str">
        <f>'Health Facility 1'!$A$112&amp;": "&amp;'Health Facility 1'!$B$112</f>
        <v>IV.1: Is there a designated person to enter data and compile reports?</v>
      </c>
      <c r="BV4" s="37" t="str">
        <f>'Health Facility 1'!$A$113&amp;": "&amp;'Health Facility 1'!$B$113</f>
        <v>IV.2: Is there a designated person to review the quality of compiled data prior to submission to the next level?</v>
      </c>
      <c r="BW4" s="37" t="str">
        <f>'Health Facility 1'!$A$114&amp;": "&amp;'Health Facility 1'!$B$114</f>
        <v>IV.3: Does the health facility have written guidelines on data collection and reporting for malaria?</v>
      </c>
      <c r="BX4" s="37" t="str">
        <f>'Health Facility 1'!$A$115&amp;": "&amp;'Health Facility 1'!$B$115</f>
        <v>IV.4: Does the health facility have a reserve stock of blank registers or reporting forms?</v>
      </c>
      <c r="BY4" s="37" t="str">
        <f>'Health Facility 1'!$A$116&amp;": "&amp;'Health Facility 1'!$B$116</f>
        <v>IV.5: Has this health facility experienced any stock out of registers or reporting forms (since last visit)?</v>
      </c>
      <c r="BZ4" s="37" t="str">
        <f>'Health Facility 1'!$A$117&amp;": "&amp;'Health Facility 1'!$B$117</f>
        <v>IV.6: Is a standardized register being used to record information on malaria cases (not improvised forms)?</v>
      </c>
      <c r="CA4" s="37" t="str">
        <f>'Health Facility 1'!$A$118&amp;": "&amp;'Health Facility 1'!$B$118</f>
        <v>IV.7: Can a patient's malaria diagnosis and treatment history be easily found in the facility records?</v>
      </c>
      <c r="CB4" s="37" t="str">
        <f>'Health Facility 1'!$A$119&amp;": "&amp;'Health Facility 1'!$B$119</f>
        <v>IV.8: Are data archives properly maintained with historical patient level (registers) and aggregate (monthly report) results?</v>
      </c>
      <c r="CC4" s="37" t="str">
        <f>'Health Facility 1'!$A$120&amp;": "&amp;'Health Facility 1'!$B$120</f>
        <v>IV.9: Does the facility maintain accurate demographic information for the catchment area (that is, a record current population and the number of births and deaths)?</v>
      </c>
      <c r="CD4" s="37" t="str">
        <f>'Health Facility 1'!$A$121&amp;": "&amp;'Health Facility 1'!$B$121</f>
        <v>IV.10: Does the facility have established targets to monitor progress towards goals and objectives for malaria prevention and treatment?</v>
      </c>
      <c r="CE4" s="37" t="str">
        <f>'Health Facility 1'!$A$122&amp;": "&amp;'Health Facility 1'!$B$122</f>
        <v>IV.11: Does the facility have an up-to-date display (for example, a chart on the wall) of the number of malaria cases diagnosed and treated by reporting period for the year?</v>
      </c>
      <c r="CF4" s="257" t="str">
        <f>'Health Facility 1'!$A$123&amp;": "&amp;'Health Facility 1'!$B$123</f>
        <v>IV.12: Is there a chart of disease incidence by month displayed at the facility?</v>
      </c>
      <c r="CG4" s="20"/>
      <c r="CH4" s="20"/>
      <c r="CI4" s="20"/>
      <c r="CJ4" s="20"/>
      <c r="CK4" s="20"/>
      <c r="CL4" s="20"/>
      <c r="CM4" s="20"/>
      <c r="CN4" s="20"/>
      <c r="CO4" s="20"/>
      <c r="CP4" s="20"/>
      <c r="CQ4" s="20"/>
      <c r="CR4" s="20"/>
      <c r="CS4" s="20"/>
      <c r="CT4" s="20"/>
      <c r="CU4" s="20"/>
      <c r="CV4" s="20"/>
      <c r="CW4" s="20"/>
      <c r="CX4" s="20"/>
      <c r="CY4" s="20"/>
      <c r="CZ4" s="20"/>
      <c r="DA4" s="20"/>
      <c r="DB4" s="20"/>
      <c r="DC4" s="20"/>
      <c r="DD4" s="20"/>
      <c r="DE4" s="20"/>
      <c r="DF4" s="20"/>
      <c r="DG4" s="20"/>
      <c r="DH4" s="20"/>
    </row>
    <row r="5" spans="1:112" x14ac:dyDescent="0.3">
      <c r="A5" s="253" t="s">
        <v>4</v>
      </c>
      <c r="B5" s="255" t="str">
        <f>IF('Facility Information'!D14=0,"-",'Facility Information'!D14)</f>
        <v>-</v>
      </c>
      <c r="C5" s="255" t="str">
        <f>IF('Facility Information'!F14=0,"-",'Facility Information'!F14)</f>
        <v>-</v>
      </c>
      <c r="D5" s="255" t="str">
        <f>IF('Health Facility 1'!$K$15=0,"-",'Facility Information'!$K$20)</f>
        <v>-</v>
      </c>
      <c r="E5" s="255" t="str">
        <f>IF('Health Facility 1'!$K$17=0,"-",'Health Facility 1'!$K$17)</f>
        <v>-</v>
      </c>
      <c r="F5" s="255" t="str">
        <f>IF('Health Facility 1'!$K$20=0,"-",'Health Facility 1'!$K$20)</f>
        <v>-</v>
      </c>
      <c r="G5" s="255" t="str">
        <f>IF('Health Facility 1'!$K$21=0,"-",'Health Facility 1'!$K$21)</f>
        <v>-</v>
      </c>
      <c r="H5" s="255" t="str">
        <f>IF('Health Facility 1'!$K$22=0,"-",'Health Facility 1'!$K$22)</f>
        <v>-</v>
      </c>
      <c r="I5" s="255" t="str">
        <f>IF('Health Facility 1'!$K$23=0,"-",'Health Facility 1'!$K$23)</f>
        <v>-</v>
      </c>
      <c r="J5" s="255" t="str">
        <f>IF('Health Facility 1'!$K$24=0,"-",'Health Facility 1'!$K$24)</f>
        <v>-</v>
      </c>
      <c r="K5" s="255" t="str">
        <f>IF('Health Facility 1'!$K$25=0,"-",'Health Facility 1'!$K$25)</f>
        <v>-</v>
      </c>
      <c r="L5" s="255" t="str">
        <f>IF('Health Facility 1'!$K$26=0,"-",'Health Facility 1'!$K$26)</f>
        <v>-</v>
      </c>
      <c r="M5" s="255" t="str">
        <f>IF('Health Facility 1'!$K$27=0,"-",'Health Facility 1'!$K$27)</f>
        <v>-</v>
      </c>
      <c r="N5" s="255" t="str">
        <f>IF('Health Facility 1'!$K$34=0,"-",'Health Facility 1'!$K$34)</f>
        <v>-</v>
      </c>
      <c r="O5" s="255" t="str">
        <f>IF('Health Facility 1'!$K$35=0,"-",'Health Facility 1'!$K$35)</f>
        <v>-</v>
      </c>
      <c r="P5" s="255" t="str">
        <f>IF('Health Facility 1'!$K$36=0,"-",'Health Facility 1'!$K$36)</f>
        <v>-</v>
      </c>
      <c r="Q5" s="255" t="str">
        <f>IF('Health Facility 1'!$K$37=0,"-",'Health Facility 1'!$K$37)</f>
        <v>-</v>
      </c>
      <c r="R5" s="255" t="str">
        <f>IF('Health Facility 1'!$K$38=0,"-",'Health Facility 1'!$K$38)</f>
        <v>-</v>
      </c>
      <c r="S5" s="255" t="str">
        <f>IF('Health Facility 1'!$K$39=0,"-",'Health Facility 1'!$K$39)</f>
        <v>-</v>
      </c>
      <c r="T5" s="255" t="str">
        <f>IF('Health Facility 1'!$K$40=0,"-",'Health Facility 1'!$K$40)</f>
        <v>-</v>
      </c>
      <c r="U5" s="255" t="str">
        <f>IF('Health Facility 1'!$K$43=0,"-",'Health Facility 1'!$K$43)</f>
        <v>-</v>
      </c>
      <c r="V5" s="255" t="str">
        <f>IF('Health Facility 1'!$K$44=0,"-",'Health Facility 1'!$K$44)</f>
        <v>-</v>
      </c>
      <c r="W5" s="255" t="str">
        <f>IF('Health Facility 1'!$K$45=0,"-",'Health Facility 1'!$K$45)</f>
        <v>-</v>
      </c>
      <c r="X5" s="255" t="str">
        <f>IF('Health Facility 1'!$K$46=0,"-",'Health Facility 1'!$K$46)</f>
        <v>-</v>
      </c>
      <c r="Y5" s="255" t="str">
        <f>IF('Health Facility 1'!$K$47=0,"-",'Health Facility 1'!$K$47)</f>
        <v>-</v>
      </c>
      <c r="Z5" s="255" t="str">
        <f>IF('Health Facility 1'!$K$48=0,"-",'Health Facility 1'!$K$48)</f>
        <v>-</v>
      </c>
      <c r="AA5" s="255" t="str">
        <f>IF('Health Facility 1'!$K$49=0,"-",'Health Facility 1'!$K$49)</f>
        <v>-</v>
      </c>
      <c r="AB5" s="255" t="str">
        <f>IF('Health Facility 1'!$K$52=0,"-",'Health Facility 1'!$K$52)</f>
        <v>-</v>
      </c>
      <c r="AC5" s="255" t="str">
        <f>IF('Health Facility 1'!$K$53=0,"-",'Health Facility 1'!$K$53)</f>
        <v>-</v>
      </c>
      <c r="AD5" s="255" t="str">
        <f>IF('Health Facility 1'!$K$54=0,"-",'Health Facility 1'!$K$54)</f>
        <v>-</v>
      </c>
      <c r="AE5" s="255" t="str">
        <f>IF('Health Facility 1'!$K$55=0,"-",'Health Facility 1'!$K$55)</f>
        <v>-</v>
      </c>
      <c r="AF5" s="255" t="str">
        <f>IF('Health Facility 1'!$K$56=0,"-",'Health Facility 1'!$K$56)</f>
        <v>-</v>
      </c>
      <c r="AG5" s="255" t="str">
        <f>IF('Health Facility 1'!$K$57=0,"-",'Health Facility 1'!$K$57)</f>
        <v>-</v>
      </c>
      <c r="AH5" s="255" t="str">
        <f>IF('Health Facility 1'!$K$58=0,"-",'Health Facility 1'!$K$58)</f>
        <v>-</v>
      </c>
      <c r="AI5" s="255" t="str">
        <f>IF('Health Facility 1'!$K$61=0,"-",'Health Facility 1'!$K$61)</f>
        <v>-</v>
      </c>
      <c r="AJ5" s="255" t="str">
        <f>IF('Health Facility 1'!$K$62=0,"-",'Health Facility 1'!$K$62)</f>
        <v>-</v>
      </c>
      <c r="AK5" s="255" t="str">
        <f>IF('Health Facility 1'!$K$63=0,"-",'Health Facility 1'!$K$63)</f>
        <v>-</v>
      </c>
      <c r="AL5" s="255" t="str">
        <f>IF('Health Facility 1'!$K$64=0,"-",'Health Facility 1'!$K$64)</f>
        <v>-</v>
      </c>
      <c r="AM5" s="255" t="str">
        <f>IF('Health Facility 1'!$K$65=0,"-",'Health Facility 1'!$K$65)</f>
        <v>-</v>
      </c>
      <c r="AN5" s="255" t="str">
        <f>IF('Health Facility 1'!$K$66=0,"-",'Health Facility 1'!$K$66)</f>
        <v>-</v>
      </c>
      <c r="AO5" s="255" t="str">
        <f>IF('Health Facility 1'!$K$67=0,"-",'Health Facility 1'!$K$67)</f>
        <v>-</v>
      </c>
      <c r="AP5" s="255" t="str">
        <f>IF('Health Facility 1'!$K$70=0,"-",'Health Facility 1'!$K$70)</f>
        <v>-</v>
      </c>
      <c r="AQ5" s="255" t="str">
        <f>IF('Health Facility 1'!$K$71=0,"-",'Health Facility 1'!$K$71)</f>
        <v>-</v>
      </c>
      <c r="AR5" s="255" t="str">
        <f>IF('Health Facility 1'!$K$72=0,"-",'Health Facility 1'!$K$72)</f>
        <v>-</v>
      </c>
      <c r="AS5" s="255" t="str">
        <f>IF('Health Facility 1'!$K$73=0,"-",'Health Facility 1'!$K$73)</f>
        <v>-</v>
      </c>
      <c r="AT5" s="255" t="str">
        <f>IF('Health Facility 1'!$K$74=0,"-",'Health Facility 1'!$K$74)</f>
        <v>-</v>
      </c>
      <c r="AU5" s="255" t="str">
        <f>IF('Health Facility 1'!$K$75=0,"-",'Health Facility 1'!$K$75)</f>
        <v>-</v>
      </c>
      <c r="AV5" s="255" t="str">
        <f>IF('Health Facility 1'!$K$76=0,"-",'Health Facility 1'!$K$76)</f>
        <v>-</v>
      </c>
      <c r="AW5" s="255" t="str">
        <f>IF('Health Facility 1'!$K$80=0,"-",'Health Facility 1'!$K$80)</f>
        <v>-</v>
      </c>
      <c r="AX5" s="255" t="str">
        <f>IF('Health Facility 1'!$K$81=0,"-",'Health Facility 1'!$K$81)</f>
        <v>-</v>
      </c>
      <c r="AY5" s="255" t="str">
        <f>IF('Health Facility 1'!$K$82=0,"-",'Health Facility 1'!$K$82)</f>
        <v>-</v>
      </c>
      <c r="AZ5" s="255" t="str">
        <f>IF('Health Facility 1'!$K$83=0,"-",'Health Facility 1'!$K$83)</f>
        <v>-</v>
      </c>
      <c r="BA5" s="255" t="str">
        <f>IF('Health Facility 1'!$K$84=0,"-",'Health Facility 1'!$K$84)</f>
        <v>-</v>
      </c>
      <c r="BB5" s="255" t="str">
        <f>IF('Health Facility 1'!$K$85=0,"-",'Health Facility 1'!$K$85)</f>
        <v>-</v>
      </c>
      <c r="BC5" s="255" t="str">
        <f>IF('Health Facility 1'!$K$86=0,"-",'Health Facility 1'!$K$86)</f>
        <v>-</v>
      </c>
      <c r="BD5" s="255" t="str">
        <f>IF('Health Facility 1'!$K$87=0,"-",'Health Facility 1'!$K$87)</f>
        <v>-</v>
      </c>
      <c r="BE5" s="255" t="str">
        <f>IF('Health Facility 1'!$K$88=0,"-",'Health Facility 1'!$K$88)</f>
        <v>-</v>
      </c>
      <c r="BF5" s="255" t="str">
        <f>IF('Health Facility 1'!$K$89=0,"-",'Health Facility 1'!$K$89)</f>
        <v>-</v>
      </c>
      <c r="BG5" s="255" t="str">
        <f>IF('Health Facility 1'!$K$90=0,"-",'Health Facility 1'!$K$90)</f>
        <v>-</v>
      </c>
      <c r="BH5" s="255" t="str">
        <f>IF('Health Facility 1'!$K$91=0,"-",'Health Facility 1'!$K$91)</f>
        <v>-</v>
      </c>
      <c r="BI5" s="255" t="str">
        <f>IF('Health Facility 1'!$K$92=0,"-",'Health Facility 1'!$K$92)</f>
        <v>-</v>
      </c>
      <c r="BJ5" s="255" t="str">
        <f>IF('Health Facility 1'!$K$93=0,"-",'Health Facility 1'!$K$93)</f>
        <v>-</v>
      </c>
      <c r="BK5" s="255" t="str">
        <f>IF('Health Facility 1'!$K$94=0,"-",'Health Facility 1'!$K$94)</f>
        <v>-</v>
      </c>
      <c r="BL5" s="255" t="str">
        <f>IF('Health Facility 1'!$K$95=0,"-",'Health Facility 1'!$K$95)</f>
        <v>-</v>
      </c>
      <c r="BM5" s="255" t="str">
        <f>IF('Health Facility 1'!$K$97=0,"-",'Health Facility 1'!$K$97)</f>
        <v>-</v>
      </c>
      <c r="BN5" s="255" t="str">
        <f>IF('Health Facility 1'!$K$98=0,"-",'Health Facility 1'!$K$98)</f>
        <v>-</v>
      </c>
      <c r="BO5" s="255" t="str">
        <f>IF('Health Facility 1'!$K$101=0,"-",'Health Facility 1'!$K$101)</f>
        <v>-</v>
      </c>
      <c r="BP5" s="255" t="str">
        <f>IF('Health Facility 1'!$K$102=0,"-",'Health Facility 1'!$K$102)</f>
        <v>-</v>
      </c>
      <c r="BQ5" s="255" t="str">
        <f>IF('Health Facility 1'!$K$103=0,"-",'Health Facility 1'!$K$103)</f>
        <v>-</v>
      </c>
      <c r="BR5" s="255" t="str">
        <f>IF('Health Facility 1'!$K$107=0,"-",'Health Facility 1'!$K$107)</f>
        <v>-</v>
      </c>
      <c r="BS5" s="255" t="str">
        <f>IF('Health Facility 1'!$K$109=0,"-",'Health Facility 1'!$K$109)</f>
        <v>-</v>
      </c>
      <c r="BT5" s="255" t="str">
        <f>IF('Health Facility 1'!$K$110=0,"-",'Health Facility 1'!$K$110)</f>
        <v>-</v>
      </c>
      <c r="BU5" s="255" t="str">
        <f>IF('Health Facility 1'!$K$112=0,"-",'Health Facility 1'!$K$112)</f>
        <v>-</v>
      </c>
      <c r="BV5" s="255" t="str">
        <f>IF('Health Facility 1'!$K$113=0,"-",'Health Facility 1'!$K$113)</f>
        <v>-</v>
      </c>
      <c r="BW5" s="255" t="str">
        <f>IF('Health Facility 1'!$K$114=0,"-",'Health Facility 1'!$K$114)</f>
        <v>-</v>
      </c>
      <c r="BX5" s="255" t="str">
        <f>IF('Health Facility 1'!$K$115=0,"-",'Health Facility 1'!$K$115)</f>
        <v>-</v>
      </c>
      <c r="BY5" s="255" t="str">
        <f>IF('Health Facility 1'!$K$116=0,"-",'Health Facility 1'!$K$116)</f>
        <v>-</v>
      </c>
      <c r="BZ5" s="255" t="str">
        <f>IF('Health Facility 1'!$K$117=0,"-",'Health Facility 1'!$K$117)</f>
        <v>-</v>
      </c>
      <c r="CA5" s="255" t="str">
        <f>IF('Health Facility 1'!$K$118=0,"-",'Health Facility 1'!$K$118)</f>
        <v>-</v>
      </c>
      <c r="CB5" s="255" t="str">
        <f>IF('Health Facility 1'!$K$119=0,"-",'Health Facility 1'!$K$119)</f>
        <v>-</v>
      </c>
      <c r="CC5" s="255" t="str">
        <f>IF('Health Facility 1'!$K$120=0,"-",'Health Facility 1'!$K$120)</f>
        <v>-</v>
      </c>
      <c r="CD5" s="255" t="str">
        <f>IF('Health Facility 1'!$K$121=0,"-",'Health Facility 1'!$K$121)</f>
        <v>-</v>
      </c>
      <c r="CE5" s="255" t="str">
        <f>IF('Health Facility 1'!$K$122=0,"-",'Health Facility 1'!$K$122)</f>
        <v>-</v>
      </c>
      <c r="CF5" s="258" t="str">
        <f>IF('Health Facility 1'!$K$123=0,"-",'Health Facility 1'!$K$123)</f>
        <v>-</v>
      </c>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row>
    <row r="6" spans="1:112" x14ac:dyDescent="0.3">
      <c r="A6" s="207" t="s">
        <v>6</v>
      </c>
      <c r="B6" s="254" t="str">
        <f>IF('Facility Information'!D15=0,"-",'Facility Information'!D15)</f>
        <v>-</v>
      </c>
      <c r="C6" s="254" t="str">
        <f>IF('Facility Information'!F15=0,"-",'Facility Information'!F15)</f>
        <v>-</v>
      </c>
      <c r="D6" s="255" t="str">
        <f>IF('Health Facility 2'!$K$15=0,"-",'Facility Information'!$K$20)</f>
        <v>-</v>
      </c>
      <c r="E6" s="255" t="str">
        <f>IF('Health Facility 2'!$K$17=0,"-",'Health Facility 2'!$K$17)</f>
        <v>-</v>
      </c>
      <c r="F6" s="255" t="str">
        <f>IF('Health Facility 2'!$K$20=0,"-",'Health Facility 2'!$K$20)</f>
        <v>-</v>
      </c>
      <c r="G6" s="255" t="str">
        <f>IF('Health Facility 2'!$K$21=0,"-",'Health Facility 2'!$K$21)</f>
        <v>-</v>
      </c>
      <c r="H6" s="255" t="str">
        <f>IF('Health Facility 2'!$K$22=0,"-",'Health Facility 2'!$K$22)</f>
        <v>-</v>
      </c>
      <c r="I6" s="255" t="str">
        <f>IF('Health Facility 2'!$K$23=0,"-",'Health Facility 2'!$K$23)</f>
        <v>-</v>
      </c>
      <c r="J6" s="255" t="str">
        <f>IF('Health Facility 2'!$K$24=0,"-",'Health Facility 2'!$K$24)</f>
        <v>-</v>
      </c>
      <c r="K6" s="255" t="str">
        <f>IF('Health Facility 2'!$K$25=0,"-",'Health Facility 2'!$K$25)</f>
        <v>-</v>
      </c>
      <c r="L6" s="255" t="str">
        <f>IF('Health Facility 2'!$K$26=0,"-",'Health Facility 2'!$K$26)</f>
        <v>-</v>
      </c>
      <c r="M6" s="255" t="str">
        <f>IF('Health Facility 2'!$K$27=0,"-",'Health Facility 2'!$K$27)</f>
        <v>-</v>
      </c>
      <c r="N6" s="255" t="str">
        <f>IF('Health Facility 2'!$K$34=0,"-",'Health Facility 2'!$K$34)</f>
        <v>-</v>
      </c>
      <c r="O6" s="255" t="str">
        <f>IF('Health Facility 2'!$K$35=0,"-",'Health Facility 2'!$K$35)</f>
        <v>-</v>
      </c>
      <c r="P6" s="255" t="str">
        <f>IF('Health Facility 2'!$K$36=0,"-",'Health Facility 2'!$K$36)</f>
        <v>-</v>
      </c>
      <c r="Q6" s="255" t="str">
        <f>IF('Health Facility 2'!$K$37=0,"-",'Health Facility 2'!$K$37)</f>
        <v>-</v>
      </c>
      <c r="R6" s="255" t="str">
        <f>IF('Health Facility 2'!$K$38=0,"-",'Health Facility 2'!$K$38)</f>
        <v>-</v>
      </c>
      <c r="S6" s="255" t="str">
        <f>IF('Health Facility 2'!$K$39=0,"-",'Health Facility 2'!$K$39)</f>
        <v>-</v>
      </c>
      <c r="T6" s="255" t="str">
        <f>IF('Health Facility 2'!$K$40=0,"-",'Health Facility 2'!$K$40)</f>
        <v>-</v>
      </c>
      <c r="U6" s="255" t="str">
        <f>IF('Health Facility 2'!$K$43=0,"-",'Health Facility 2'!$K$43)</f>
        <v>-</v>
      </c>
      <c r="V6" s="255" t="str">
        <f>IF('Health Facility 2'!$K$44=0,"-",'Health Facility 2'!$K$44)</f>
        <v>-</v>
      </c>
      <c r="W6" s="255" t="str">
        <f>IF('Health Facility 2'!$K$45=0,"-",'Health Facility 2'!$K$45)</f>
        <v>-</v>
      </c>
      <c r="X6" s="255" t="str">
        <f>IF('Health Facility 2'!$K$46=0,"-",'Health Facility 2'!$K$46)</f>
        <v>-</v>
      </c>
      <c r="Y6" s="255" t="str">
        <f>IF('Health Facility 2'!$K$47=0,"-",'Health Facility 2'!$K$47)</f>
        <v>-</v>
      </c>
      <c r="Z6" s="255" t="str">
        <f>IF('Health Facility 2'!$K$48=0,"-",'Health Facility 2'!$K$48)</f>
        <v>-</v>
      </c>
      <c r="AA6" s="255" t="str">
        <f>IF('Health Facility 2'!$K$49=0,"-",'Health Facility 2'!$K$49)</f>
        <v>-</v>
      </c>
      <c r="AB6" s="255" t="str">
        <f>IF('Health Facility 2'!$K$52=0,"-",'Health Facility 2'!$K$52)</f>
        <v>-</v>
      </c>
      <c r="AC6" s="255" t="str">
        <f>IF('Health Facility 2'!$K$53=0,"-",'Health Facility 2'!$K$53)</f>
        <v>-</v>
      </c>
      <c r="AD6" s="255" t="str">
        <f>IF('Health Facility 2'!$K$54=0,"-",'Health Facility 2'!$K$54)</f>
        <v>-</v>
      </c>
      <c r="AE6" s="255" t="str">
        <f>IF('Health Facility 2'!$K$55=0,"-",'Health Facility 2'!$K$55)</f>
        <v>-</v>
      </c>
      <c r="AF6" s="255" t="str">
        <f>IF('Health Facility 2'!$K$56=0,"-",'Health Facility 2'!$K$56)</f>
        <v>-</v>
      </c>
      <c r="AG6" s="255" t="str">
        <f>IF('Health Facility 2'!$K$57=0,"-",'Health Facility 2'!$K$57)</f>
        <v>-</v>
      </c>
      <c r="AH6" s="255" t="str">
        <f>IF('Health Facility 2'!$K$58=0,"-",'Health Facility 2'!$K$58)</f>
        <v>-</v>
      </c>
      <c r="AI6" s="255" t="str">
        <f>IF('Health Facility 2'!$K$61=0,"-",'Health Facility 2'!$K$61)</f>
        <v>-</v>
      </c>
      <c r="AJ6" s="255" t="str">
        <f>IF('Health Facility 2'!$K$62=0,"-",'Health Facility 2'!$K$62)</f>
        <v>-</v>
      </c>
      <c r="AK6" s="255" t="str">
        <f>IF('Health Facility 2'!$K$63=0,"-",'Health Facility 2'!$K$63)</f>
        <v>-</v>
      </c>
      <c r="AL6" s="255" t="str">
        <f>IF('Health Facility 2'!$K$64=0,"-",'Health Facility 2'!$K$64)</f>
        <v>-</v>
      </c>
      <c r="AM6" s="255" t="str">
        <f>IF('Health Facility 2'!$K$65=0,"-",'Health Facility 2'!$K$65)</f>
        <v>-</v>
      </c>
      <c r="AN6" s="255" t="str">
        <f>IF('Health Facility 2'!$K$66=0,"-",'Health Facility 2'!$K$66)</f>
        <v>-</v>
      </c>
      <c r="AO6" s="255" t="str">
        <f>IF('Health Facility 2'!$K$67=0,"-",'Health Facility 2'!$K$67)</f>
        <v>-</v>
      </c>
      <c r="AP6" s="255" t="str">
        <f>IF('Health Facility 2'!$K$70=0,"-",'Health Facility 2'!$K$70)</f>
        <v>-</v>
      </c>
      <c r="AQ6" s="255" t="str">
        <f>IF('Health Facility 2'!$K$71=0,"-",'Health Facility 2'!$K$71)</f>
        <v>-</v>
      </c>
      <c r="AR6" s="255" t="str">
        <f>IF('Health Facility 2'!$K$72=0,"-",'Health Facility 2'!$K$72)</f>
        <v>-</v>
      </c>
      <c r="AS6" s="255" t="str">
        <f>IF('Health Facility 2'!$K$73=0,"-",'Health Facility 2'!$K$73)</f>
        <v>-</v>
      </c>
      <c r="AT6" s="255" t="str">
        <f>IF('Health Facility 2'!$K$74=0,"-",'Health Facility 2'!$K$74)</f>
        <v>-</v>
      </c>
      <c r="AU6" s="255" t="str">
        <f>IF('Health Facility 2'!$K$75=0,"-",'Health Facility 2'!$K$75)</f>
        <v>-</v>
      </c>
      <c r="AV6" s="255" t="str">
        <f>IF('Health Facility 2'!$K$76=0,"-",'Health Facility 2'!$K$76)</f>
        <v>-</v>
      </c>
      <c r="AW6" s="255" t="str">
        <f>IF('Health Facility 2'!$K$80=0,"-",'Health Facility 2'!$K$80)</f>
        <v>-</v>
      </c>
      <c r="AX6" s="255" t="str">
        <f>IF('Health Facility 2'!$K$81=0,"-",'Health Facility 2'!$K$81)</f>
        <v>-</v>
      </c>
      <c r="AY6" s="255" t="str">
        <f>IF('Health Facility 2'!$K$82=0,"-",'Health Facility 2'!$K$82)</f>
        <v>-</v>
      </c>
      <c r="AZ6" s="255" t="str">
        <f>IF('Health Facility 2'!$K$83=0,"-",'Health Facility 2'!$K$83)</f>
        <v>-</v>
      </c>
      <c r="BA6" s="255" t="str">
        <f>IF('Health Facility 2'!$K$84=0,"-",'Health Facility 2'!$K$84)</f>
        <v>-</v>
      </c>
      <c r="BB6" s="255" t="str">
        <f>IF('Health Facility 2'!$K$85=0,"-",'Health Facility 2'!$K$85)</f>
        <v>-</v>
      </c>
      <c r="BC6" s="255" t="str">
        <f>IF('Health Facility 2'!$K$86=0,"-",'Health Facility 2'!$K$86)</f>
        <v>-</v>
      </c>
      <c r="BD6" s="255" t="str">
        <f>IF('Health Facility 2'!$K$87=0,"-",'Health Facility 2'!$K$87)</f>
        <v>-</v>
      </c>
      <c r="BE6" s="255" t="str">
        <f>IF('Health Facility 2'!$K$88=0,"-",'Health Facility 2'!$K$88)</f>
        <v>-</v>
      </c>
      <c r="BF6" s="255" t="str">
        <f>IF('Health Facility 2'!$K$89=0,"-",'Health Facility 2'!$K$89)</f>
        <v>-</v>
      </c>
      <c r="BG6" s="255" t="str">
        <f>IF('Health Facility 2'!$K$90=0,"-",'Health Facility 2'!$K$90)</f>
        <v>-</v>
      </c>
      <c r="BH6" s="255" t="str">
        <f>IF('Health Facility 2'!$K$91=0,"-",'Health Facility 2'!$K$91)</f>
        <v>-</v>
      </c>
      <c r="BI6" s="255" t="str">
        <f>IF('Health Facility 2'!$K$92=0,"-",'Health Facility 2'!$K$92)</f>
        <v>-</v>
      </c>
      <c r="BJ6" s="255" t="str">
        <f>IF('Health Facility 2'!$K$93=0,"-",'Health Facility 2'!$K$93)</f>
        <v>-</v>
      </c>
      <c r="BK6" s="255" t="str">
        <f>IF('Health Facility 2'!$K$94=0,"-",'Health Facility 2'!$K$94)</f>
        <v>-</v>
      </c>
      <c r="BL6" s="255" t="str">
        <f>IF('Health Facility 2'!$K$95=0,"-",'Health Facility 2'!$K$95)</f>
        <v>-</v>
      </c>
      <c r="BM6" s="255" t="str">
        <f>IF('Health Facility 2'!$K$97=0,"-",'Health Facility 2'!$K$97)</f>
        <v>-</v>
      </c>
      <c r="BN6" s="255" t="str">
        <f>IF('Health Facility 2'!$K$98=0,"-",'Health Facility 2'!$K$98)</f>
        <v>-</v>
      </c>
      <c r="BO6" s="255" t="str">
        <f>IF('Health Facility 2'!$K$101=0,"-",'Health Facility 2'!$K$101)</f>
        <v>-</v>
      </c>
      <c r="BP6" s="255" t="str">
        <f>IF('Health Facility 2'!$K$102=0,"-",'Health Facility 2'!$K$102)</f>
        <v>-</v>
      </c>
      <c r="BQ6" s="255" t="str">
        <f>IF('Health Facility 2'!$K$103=0,"-",'Health Facility 2'!$K$103)</f>
        <v>-</v>
      </c>
      <c r="BR6" s="255" t="str">
        <f>IF('Health Facility 2'!$K$107=0,"-",'Health Facility 2'!$K$107)</f>
        <v>-</v>
      </c>
      <c r="BS6" s="255" t="str">
        <f>IF('Health Facility 2'!$K$109=0,"-",'Health Facility 2'!$K$109)</f>
        <v>-</v>
      </c>
      <c r="BT6" s="255" t="str">
        <f>IF('Health Facility 2'!$K$110=0,"-",'Health Facility 2'!$K$110)</f>
        <v>-</v>
      </c>
      <c r="BU6" s="255" t="str">
        <f>IF('Health Facility 2'!$K$112=0,"-",'Health Facility 2'!$K$112)</f>
        <v>-</v>
      </c>
      <c r="BV6" s="255" t="str">
        <f>IF('Health Facility 2'!$K$113=0,"-",'Health Facility 2'!$K$113)</f>
        <v>-</v>
      </c>
      <c r="BW6" s="255" t="str">
        <f>IF('Health Facility 2'!$K$114=0,"-",'Health Facility 2'!$K$114)</f>
        <v>-</v>
      </c>
      <c r="BX6" s="255" t="str">
        <f>IF('Health Facility 2'!$K$115=0,"-",'Health Facility 2'!$K$115)</f>
        <v>-</v>
      </c>
      <c r="BY6" s="255" t="str">
        <f>IF('Health Facility 2'!$K$116=0,"-",'Health Facility 2'!$K$116)</f>
        <v>-</v>
      </c>
      <c r="BZ6" s="255" t="str">
        <f>IF('Health Facility 2'!$K$117=0,"-",'Health Facility 2'!$K$117)</f>
        <v>-</v>
      </c>
      <c r="CA6" s="255" t="str">
        <f>IF('Health Facility 2'!$K$118=0,"-",'Health Facility 2'!$K$118)</f>
        <v>-</v>
      </c>
      <c r="CB6" s="255" t="str">
        <f>IF('Health Facility 2'!$K$119=0,"-",'Health Facility 2'!$K$119)</f>
        <v>-</v>
      </c>
      <c r="CC6" s="255" t="str">
        <f>IF('Health Facility 2'!$K$120=0,"-",'Health Facility 2'!$K$120)</f>
        <v>-</v>
      </c>
      <c r="CD6" s="255" t="str">
        <f>IF('Health Facility 2'!$K$121=0,"-",'Health Facility 2'!$K$121)</f>
        <v>-</v>
      </c>
      <c r="CE6" s="255" t="str">
        <f>IF('Health Facility 2'!$K$122=0,"-",'Health Facility 2'!$K$122)</f>
        <v>-</v>
      </c>
      <c r="CF6" s="258" t="str">
        <f>IF('Health Facility 2'!$K$123=0,"-",'Health Facility 2'!$K$123)</f>
        <v>-</v>
      </c>
      <c r="CG6" s="20"/>
      <c r="CH6" s="20"/>
      <c r="CI6" s="20"/>
      <c r="CJ6" s="20"/>
      <c r="CK6" s="20"/>
      <c r="CL6" s="20"/>
      <c r="CM6" s="20"/>
      <c r="CN6" s="20"/>
      <c r="CO6" s="20"/>
      <c r="CP6" s="20"/>
      <c r="CQ6" s="20"/>
      <c r="CR6" s="20"/>
      <c r="CS6" s="20"/>
      <c r="CT6" s="20"/>
      <c r="CU6" s="20"/>
      <c r="CV6" s="20"/>
      <c r="CW6" s="20"/>
      <c r="CX6" s="20"/>
      <c r="CY6" s="20"/>
      <c r="CZ6" s="20"/>
      <c r="DA6" s="20"/>
      <c r="DB6" s="20"/>
      <c r="DC6" s="20"/>
      <c r="DD6" s="20"/>
      <c r="DE6" s="20"/>
      <c r="DF6" s="20"/>
      <c r="DG6" s="20"/>
      <c r="DH6" s="20"/>
    </row>
    <row r="7" spans="1:112" x14ac:dyDescent="0.3">
      <c r="A7" s="207" t="s">
        <v>7</v>
      </c>
      <c r="B7" s="254" t="str">
        <f>IF('Facility Information'!D16=0,"-",'Facility Information'!D16)</f>
        <v>-</v>
      </c>
      <c r="C7" s="254" t="str">
        <f>IF('Facility Information'!F16=0,"-",'Facility Information'!F16)</f>
        <v>-</v>
      </c>
      <c r="D7" s="255" t="str">
        <f>IF('Health Facility 3'!$K$15=0,"-",'Facility Information'!$K$20)</f>
        <v>-</v>
      </c>
      <c r="E7" s="255" t="str">
        <f>IF('Health Facility 3'!$K$17=0,"-",'Health Facility 3'!$K$17)</f>
        <v>-</v>
      </c>
      <c r="F7" s="255" t="str">
        <f>IF('Health Facility 3'!$K$20=0,"-",'Health Facility 3'!$K$20)</f>
        <v>-</v>
      </c>
      <c r="G7" s="255" t="str">
        <f>IF('Health Facility 3'!$K$21=0,"-",'Health Facility 3'!$K$21)</f>
        <v>-</v>
      </c>
      <c r="H7" s="255" t="str">
        <f>IF('Health Facility 3'!$K$22=0,"-",'Health Facility 3'!$K$22)</f>
        <v>-</v>
      </c>
      <c r="I7" s="255" t="str">
        <f>IF('Health Facility 3'!$K$23=0,"-",'Health Facility 3'!$K$23)</f>
        <v>-</v>
      </c>
      <c r="J7" s="255" t="str">
        <f>IF('Health Facility 3'!$K$24=0,"-",'Health Facility 3'!$K$24)</f>
        <v>-</v>
      </c>
      <c r="K7" s="255" t="str">
        <f>IF('Health Facility 3'!$K$25=0,"-",'Health Facility 3'!$K$25)</f>
        <v>-</v>
      </c>
      <c r="L7" s="255" t="str">
        <f>IF('Health Facility 3'!$K$26=0,"-",'Health Facility 3'!$K$26)</f>
        <v>-</v>
      </c>
      <c r="M7" s="255" t="str">
        <f>IF('Health Facility 3'!$K$27=0,"-",'Health Facility 3'!$K$27)</f>
        <v>-</v>
      </c>
      <c r="N7" s="255" t="str">
        <f>IF('Health Facility 3'!$K$34=0,"-",'Health Facility 3'!$K$34)</f>
        <v>-</v>
      </c>
      <c r="O7" s="255" t="str">
        <f>IF('Health Facility 3'!$K$35=0,"-",'Health Facility 3'!$K$35)</f>
        <v>-</v>
      </c>
      <c r="P7" s="255" t="str">
        <f>IF('Health Facility 3'!$K$36=0,"-",'Health Facility 3'!$K$36)</f>
        <v>-</v>
      </c>
      <c r="Q7" s="255" t="str">
        <f>IF('Health Facility 3'!$K$37=0,"-",'Health Facility 3'!$K$37)</f>
        <v>-</v>
      </c>
      <c r="R7" s="255" t="str">
        <f>IF('Health Facility 3'!$K$38=0,"-",'Health Facility 3'!$K$38)</f>
        <v>-</v>
      </c>
      <c r="S7" s="255" t="str">
        <f>IF('Health Facility 3'!$K$39=0,"-",'Health Facility 3'!$K$39)</f>
        <v>-</v>
      </c>
      <c r="T7" s="255" t="str">
        <f>IF('Health Facility 3'!$K$40=0,"-",'Health Facility 3'!$K$40)</f>
        <v>-</v>
      </c>
      <c r="U7" s="255" t="str">
        <f>IF('Health Facility 3'!$K$43=0,"-",'Health Facility 3'!$K$43)</f>
        <v>-</v>
      </c>
      <c r="V7" s="255" t="str">
        <f>IF('Health Facility 3'!$K$44=0,"-",'Health Facility 3'!$K$44)</f>
        <v>-</v>
      </c>
      <c r="W7" s="255" t="str">
        <f>IF('Health Facility 3'!$K$45=0,"-",'Health Facility 3'!$K$45)</f>
        <v>-</v>
      </c>
      <c r="X7" s="255" t="str">
        <f>IF('Health Facility 3'!$K$46=0,"-",'Health Facility 3'!$K$46)</f>
        <v>-</v>
      </c>
      <c r="Y7" s="255" t="str">
        <f>IF('Health Facility 3'!$K$47=0,"-",'Health Facility 3'!$K$47)</f>
        <v>-</v>
      </c>
      <c r="Z7" s="255" t="str">
        <f>IF('Health Facility 3'!$K$48=0,"-",'Health Facility 3'!$K$48)</f>
        <v>-</v>
      </c>
      <c r="AA7" s="255" t="str">
        <f>IF('Health Facility 3'!$K$49=0,"-",'Health Facility 3'!$K$49)</f>
        <v>-</v>
      </c>
      <c r="AB7" s="255" t="str">
        <f>IF('Health Facility 3'!$K$52=0,"-",'Health Facility 3'!$K$52)</f>
        <v>-</v>
      </c>
      <c r="AC7" s="255" t="str">
        <f>IF('Health Facility 3'!$K$53=0,"-",'Health Facility 3'!$K$53)</f>
        <v>-</v>
      </c>
      <c r="AD7" s="255" t="str">
        <f>IF('Health Facility 3'!$K$54=0,"-",'Health Facility 3'!$K$54)</f>
        <v>-</v>
      </c>
      <c r="AE7" s="255" t="str">
        <f>IF('Health Facility 3'!$K$55=0,"-",'Health Facility 3'!$K$55)</f>
        <v>-</v>
      </c>
      <c r="AF7" s="255" t="str">
        <f>IF('Health Facility 3'!$K$56=0,"-",'Health Facility 3'!$K$56)</f>
        <v>-</v>
      </c>
      <c r="AG7" s="255" t="str">
        <f>IF('Health Facility 3'!$K$57=0,"-",'Health Facility 3'!$K$57)</f>
        <v>-</v>
      </c>
      <c r="AH7" s="255" t="str">
        <f>IF('Health Facility 3'!$K$58=0,"-",'Health Facility 3'!$K$58)</f>
        <v>-</v>
      </c>
      <c r="AI7" s="255" t="str">
        <f>IF('Health Facility 3'!$K$61=0,"-",'Health Facility 3'!$K$61)</f>
        <v>-</v>
      </c>
      <c r="AJ7" s="255" t="str">
        <f>IF('Health Facility 3'!$K$62=0,"-",'Health Facility 3'!$K$62)</f>
        <v>-</v>
      </c>
      <c r="AK7" s="255" t="str">
        <f>IF('Health Facility 3'!$K$63=0,"-",'Health Facility 3'!$K$63)</f>
        <v>-</v>
      </c>
      <c r="AL7" s="255" t="str">
        <f>IF('Health Facility 3'!$K$64=0,"-",'Health Facility 3'!$K$64)</f>
        <v>-</v>
      </c>
      <c r="AM7" s="255" t="str">
        <f>IF('Health Facility 3'!$K$65=0,"-",'Health Facility 3'!$K$65)</f>
        <v>-</v>
      </c>
      <c r="AN7" s="255" t="str">
        <f>IF('Health Facility 3'!$K$66=0,"-",'Health Facility 3'!$K$66)</f>
        <v>-</v>
      </c>
      <c r="AO7" s="255" t="str">
        <f>IF('Health Facility 3'!$K$67=0,"-",'Health Facility 3'!$K$67)</f>
        <v>-</v>
      </c>
      <c r="AP7" s="255" t="str">
        <f>IF('Health Facility 3'!$K$70=0,"-",'Health Facility 3'!$K$70)</f>
        <v>-</v>
      </c>
      <c r="AQ7" s="255" t="str">
        <f>IF('Health Facility 3'!$K$71=0,"-",'Health Facility 3'!$K$71)</f>
        <v>-</v>
      </c>
      <c r="AR7" s="255" t="str">
        <f>IF('Health Facility 3'!$K$72=0,"-",'Health Facility 3'!$K$72)</f>
        <v>-</v>
      </c>
      <c r="AS7" s="255" t="str">
        <f>IF('Health Facility 3'!$K$73=0,"-",'Health Facility 3'!$K$73)</f>
        <v>-</v>
      </c>
      <c r="AT7" s="255" t="str">
        <f>IF('Health Facility 3'!$K$74=0,"-",'Health Facility 3'!$K$74)</f>
        <v>-</v>
      </c>
      <c r="AU7" s="255" t="str">
        <f>IF('Health Facility 3'!$K$75=0,"-",'Health Facility 3'!$K$75)</f>
        <v>-</v>
      </c>
      <c r="AV7" s="255" t="str">
        <f>IF('Health Facility 3'!$K$76=0,"-",'Health Facility 3'!$K$76)</f>
        <v>-</v>
      </c>
      <c r="AW7" s="255" t="str">
        <f>IF('Health Facility 3'!$K$80=0,"-",'Health Facility 3'!$K$80)</f>
        <v>-</v>
      </c>
      <c r="AX7" s="255" t="str">
        <f>IF('Health Facility 3'!$K$81=0,"-",'Health Facility 3'!$K$81)</f>
        <v>-</v>
      </c>
      <c r="AY7" s="255" t="str">
        <f>IF('Health Facility 3'!$K$82=0,"-",'Health Facility 3'!$K$82)</f>
        <v>-</v>
      </c>
      <c r="AZ7" s="255" t="str">
        <f>IF('Health Facility 3'!$K$83=0,"-",'Health Facility 3'!$K$83)</f>
        <v>-</v>
      </c>
      <c r="BA7" s="255" t="str">
        <f>IF('Health Facility 3'!$K$84=0,"-",'Health Facility 3'!$K$84)</f>
        <v>-</v>
      </c>
      <c r="BB7" s="255" t="str">
        <f>IF('Health Facility 3'!$K$85=0,"-",'Health Facility 3'!$K$85)</f>
        <v>-</v>
      </c>
      <c r="BC7" s="255" t="str">
        <f>IF('Health Facility 3'!$K$86=0,"-",'Health Facility 3'!$K$86)</f>
        <v>-</v>
      </c>
      <c r="BD7" s="255" t="str">
        <f>IF('Health Facility 3'!$K$87=0,"-",'Health Facility 3'!$K$87)</f>
        <v>-</v>
      </c>
      <c r="BE7" s="255" t="str">
        <f>IF('Health Facility 3'!$K$88=0,"-",'Health Facility 3'!$K$88)</f>
        <v>-</v>
      </c>
      <c r="BF7" s="255" t="str">
        <f>IF('Health Facility 3'!$K$89=0,"-",'Health Facility 3'!$K$89)</f>
        <v>-</v>
      </c>
      <c r="BG7" s="255" t="str">
        <f>IF('Health Facility 3'!$K$90=0,"-",'Health Facility 3'!$K$90)</f>
        <v>-</v>
      </c>
      <c r="BH7" s="255" t="str">
        <f>IF('Health Facility 3'!$K$91=0,"-",'Health Facility 3'!$K$91)</f>
        <v>-</v>
      </c>
      <c r="BI7" s="255" t="str">
        <f>IF('Health Facility 3'!$K$92=0,"-",'Health Facility 3'!$K$92)</f>
        <v>-</v>
      </c>
      <c r="BJ7" s="255" t="str">
        <f>IF('Health Facility 3'!$K$93=0,"-",'Health Facility 3'!$K$93)</f>
        <v>-</v>
      </c>
      <c r="BK7" s="255" t="str">
        <f>IF('Health Facility 3'!$K$94=0,"-",'Health Facility 3'!$K$94)</f>
        <v>-</v>
      </c>
      <c r="BL7" s="255" t="str">
        <f>IF('Health Facility 3'!$K$95=0,"-",'Health Facility 3'!$K$95)</f>
        <v>-</v>
      </c>
      <c r="BM7" s="255" t="str">
        <f>IF('Health Facility 3'!$K$97=0,"-",'Health Facility 3'!$K$97)</f>
        <v>-</v>
      </c>
      <c r="BN7" s="255" t="str">
        <f>IF('Health Facility 3'!$K$98=0,"-",'Health Facility 3'!$K$98)</f>
        <v>-</v>
      </c>
      <c r="BO7" s="255" t="str">
        <f>IF('Health Facility 3'!$K$101=0,"-",'Health Facility 3'!$K$101)</f>
        <v>-</v>
      </c>
      <c r="BP7" s="255" t="str">
        <f>IF('Health Facility 3'!$K$102=0,"-",'Health Facility 3'!$K$102)</f>
        <v>-</v>
      </c>
      <c r="BQ7" s="255" t="str">
        <f>IF('Health Facility 3'!$K$103=0,"-",'Health Facility 3'!$K$103)</f>
        <v>-</v>
      </c>
      <c r="BR7" s="255" t="str">
        <f>IF('Health Facility 3'!$K$107=0,"-",'Health Facility 3'!$K$107)</f>
        <v>-</v>
      </c>
      <c r="BS7" s="255" t="str">
        <f>IF('Health Facility 3'!$K$109=0,"-",'Health Facility 3'!$K$109)</f>
        <v>-</v>
      </c>
      <c r="BT7" s="255" t="str">
        <f>IF('Health Facility 3'!$K$110=0,"-",'Health Facility 3'!$K$110)</f>
        <v>-</v>
      </c>
      <c r="BU7" s="255" t="str">
        <f>IF('Health Facility 3'!$K$112=0,"-",'Health Facility 3'!$K$112)</f>
        <v>-</v>
      </c>
      <c r="BV7" s="255" t="str">
        <f>IF('Health Facility 3'!$K$113=0,"-",'Health Facility 3'!$K$113)</f>
        <v>-</v>
      </c>
      <c r="BW7" s="255" t="str">
        <f>IF('Health Facility 3'!$K$114=0,"-",'Health Facility 3'!$K$114)</f>
        <v>-</v>
      </c>
      <c r="BX7" s="255" t="str">
        <f>IF('Health Facility 3'!$K$115=0,"-",'Health Facility 3'!$K$115)</f>
        <v>-</v>
      </c>
      <c r="BY7" s="255" t="str">
        <f>IF('Health Facility 3'!$K$116=0,"-",'Health Facility 3'!$K$116)</f>
        <v>-</v>
      </c>
      <c r="BZ7" s="255" t="str">
        <f>IF('Health Facility 3'!$K$117=0,"-",'Health Facility 3'!$K$117)</f>
        <v>-</v>
      </c>
      <c r="CA7" s="255" t="str">
        <f>IF('Health Facility 3'!$K$118=0,"-",'Health Facility 3'!$K$118)</f>
        <v>-</v>
      </c>
      <c r="CB7" s="255" t="str">
        <f>IF('Health Facility 3'!$K$119=0,"-",'Health Facility 3'!$K$119)</f>
        <v>-</v>
      </c>
      <c r="CC7" s="255" t="str">
        <f>IF('Health Facility 3'!$K$120=0,"-",'Health Facility 3'!$K$120)</f>
        <v>-</v>
      </c>
      <c r="CD7" s="255" t="str">
        <f>IF('Health Facility 3'!$K$121=0,"-",'Health Facility 3'!$K$121)</f>
        <v>-</v>
      </c>
      <c r="CE7" s="255" t="str">
        <f>IF('Health Facility 3'!$K$122=0,"-",'Health Facility 3'!$K$122)</f>
        <v>-</v>
      </c>
      <c r="CF7" s="258" t="str">
        <f>IF('Health Facility 3'!$K$123=0,"-",'Health Facility 3'!$K$123)</f>
        <v>-</v>
      </c>
      <c r="CG7" s="20"/>
      <c r="CH7" s="20"/>
      <c r="CI7" s="20"/>
      <c r="CJ7" s="20"/>
      <c r="CK7" s="20"/>
      <c r="CL7" s="20"/>
      <c r="CM7" s="20"/>
      <c r="CN7" s="20"/>
      <c r="CO7" s="20"/>
      <c r="CP7" s="20"/>
      <c r="CQ7" s="20"/>
      <c r="CR7" s="20"/>
      <c r="CS7" s="20"/>
      <c r="CT7" s="20"/>
      <c r="CU7" s="20"/>
      <c r="CV7" s="20"/>
      <c r="CW7" s="20"/>
      <c r="CX7" s="20"/>
      <c r="CY7" s="20"/>
      <c r="CZ7" s="20"/>
      <c r="DA7" s="20"/>
      <c r="DB7" s="20"/>
      <c r="DC7" s="20"/>
      <c r="DD7" s="20"/>
      <c r="DE7" s="20"/>
      <c r="DF7" s="20"/>
      <c r="DG7" s="20"/>
      <c r="DH7" s="20"/>
    </row>
    <row r="8" spans="1:112" x14ac:dyDescent="0.3">
      <c r="A8" s="207" t="s">
        <v>9</v>
      </c>
      <c r="B8" s="254" t="str">
        <f>IF('Facility Information'!D17=0,"-",'Facility Information'!D17)</f>
        <v>-</v>
      </c>
      <c r="C8" s="254" t="str">
        <f>IF('Facility Information'!F17=0,"-",'Facility Information'!F17)</f>
        <v>-</v>
      </c>
      <c r="D8" s="255" t="str">
        <f>IF('Health Facility 4'!$K$15=0,"-",'Facility Information'!$K$20)</f>
        <v>-</v>
      </c>
      <c r="E8" s="255" t="str">
        <f>IF('Health Facility 4'!$K$17=0,"-",'Health Facility 4'!$K$17)</f>
        <v>-</v>
      </c>
      <c r="F8" s="255" t="str">
        <f>IF('Health Facility 4'!$K$20=0,"-",'Health Facility 4'!$K$20)</f>
        <v>-</v>
      </c>
      <c r="G8" s="255" t="str">
        <f>IF('Health Facility 4'!$K$21=0,"-",'Health Facility 4'!$K$21)</f>
        <v>-</v>
      </c>
      <c r="H8" s="255" t="str">
        <f>IF('Health Facility 4'!$K$22=0,"-",'Health Facility 4'!$K$22)</f>
        <v>-</v>
      </c>
      <c r="I8" s="255" t="str">
        <f>IF('Health Facility 4'!$K$23=0,"-",'Health Facility 4'!$K$23)</f>
        <v>-</v>
      </c>
      <c r="J8" s="255" t="str">
        <f>IF('Health Facility 4'!$K$24=0,"-",'Health Facility 4'!$K$24)</f>
        <v>-</v>
      </c>
      <c r="K8" s="255" t="str">
        <f>IF('Health Facility 4'!$K$25=0,"-",'Health Facility 4'!$K$25)</f>
        <v>-</v>
      </c>
      <c r="L8" s="255" t="str">
        <f>IF('Health Facility 4'!$K$26=0,"-",'Health Facility 4'!$K$26)</f>
        <v>-</v>
      </c>
      <c r="M8" s="255" t="str">
        <f>IF('Health Facility 4'!$K$27=0,"-",'Health Facility 4'!$K$27)</f>
        <v>-</v>
      </c>
      <c r="N8" s="255" t="str">
        <f>IF('Health Facility 4'!$K$34=0,"-",'Health Facility 4'!$K$34)</f>
        <v>-</v>
      </c>
      <c r="O8" s="255" t="str">
        <f>IF('Health Facility 4'!$K$35=0,"-",'Health Facility 4'!$K$35)</f>
        <v>-</v>
      </c>
      <c r="P8" s="255" t="str">
        <f>IF('Health Facility 4'!$K$36=0,"-",'Health Facility 4'!$K$36)</f>
        <v>-</v>
      </c>
      <c r="Q8" s="255" t="str">
        <f>IF('Health Facility 4'!$K$37=0,"-",'Health Facility 4'!$K$37)</f>
        <v>-</v>
      </c>
      <c r="R8" s="255" t="str">
        <f>IF('Health Facility 4'!$K$38=0,"-",'Health Facility 4'!$K$38)</f>
        <v>-</v>
      </c>
      <c r="S8" s="255" t="str">
        <f>IF('Health Facility 4'!$K$39=0,"-",'Health Facility 4'!$K$39)</f>
        <v>-</v>
      </c>
      <c r="T8" s="255" t="str">
        <f>IF('Health Facility 4'!$K$40=0,"-",'Health Facility 4'!$K$40)</f>
        <v>-</v>
      </c>
      <c r="U8" s="255" t="str">
        <f>IF('Health Facility 4'!$K$43=0,"-",'Health Facility 4'!$K$43)</f>
        <v>-</v>
      </c>
      <c r="V8" s="255" t="str">
        <f>IF('Health Facility 4'!$K$44=0,"-",'Health Facility 4'!$K$44)</f>
        <v>-</v>
      </c>
      <c r="W8" s="255" t="str">
        <f>IF('Health Facility 4'!$K$45=0,"-",'Health Facility 4'!$K$45)</f>
        <v>-</v>
      </c>
      <c r="X8" s="255" t="str">
        <f>IF('Health Facility 4'!$K$46=0,"-",'Health Facility 4'!$K$46)</f>
        <v>-</v>
      </c>
      <c r="Y8" s="255" t="str">
        <f>IF('Health Facility 4'!$K$47=0,"-",'Health Facility 4'!$K$47)</f>
        <v>-</v>
      </c>
      <c r="Z8" s="255" t="str">
        <f>IF('Health Facility 4'!$K$48=0,"-",'Health Facility 4'!$K$48)</f>
        <v>-</v>
      </c>
      <c r="AA8" s="255" t="str">
        <f>IF('Health Facility 4'!$K$49=0,"-",'Health Facility 4'!$K$49)</f>
        <v>-</v>
      </c>
      <c r="AB8" s="255" t="str">
        <f>IF('Health Facility 4'!$K$52=0,"-",'Health Facility 4'!$K$52)</f>
        <v>-</v>
      </c>
      <c r="AC8" s="255" t="str">
        <f>IF('Health Facility 4'!$K$53=0,"-",'Health Facility 4'!$K$53)</f>
        <v>-</v>
      </c>
      <c r="AD8" s="255" t="str">
        <f>IF('Health Facility 4'!$K$54=0,"-",'Health Facility 4'!$K$54)</f>
        <v>-</v>
      </c>
      <c r="AE8" s="255" t="str">
        <f>IF('Health Facility 4'!$K$55=0,"-",'Health Facility 4'!$K$55)</f>
        <v>-</v>
      </c>
      <c r="AF8" s="255" t="str">
        <f>IF('Health Facility 4'!$K$56=0,"-",'Health Facility 4'!$K$56)</f>
        <v>-</v>
      </c>
      <c r="AG8" s="255" t="str">
        <f>IF('Health Facility 4'!$K$57=0,"-",'Health Facility 4'!$K$57)</f>
        <v>-</v>
      </c>
      <c r="AH8" s="255" t="str">
        <f>IF('Health Facility 4'!$K$58=0,"-",'Health Facility 4'!$K$58)</f>
        <v>-</v>
      </c>
      <c r="AI8" s="255" t="str">
        <f>IF('Health Facility 4'!$K$61=0,"-",'Health Facility 4'!$K$61)</f>
        <v>-</v>
      </c>
      <c r="AJ8" s="255" t="str">
        <f>IF('Health Facility 4'!$K$62=0,"-",'Health Facility 4'!$K$62)</f>
        <v>-</v>
      </c>
      <c r="AK8" s="255" t="str">
        <f>IF('Health Facility 4'!$K$63=0,"-",'Health Facility 4'!$K$63)</f>
        <v>-</v>
      </c>
      <c r="AL8" s="255" t="str">
        <f>IF('Health Facility 4'!$K$64=0,"-",'Health Facility 4'!$K$64)</f>
        <v>-</v>
      </c>
      <c r="AM8" s="255" t="str">
        <f>IF('Health Facility 4'!$K$65=0,"-",'Health Facility 4'!$K$65)</f>
        <v>-</v>
      </c>
      <c r="AN8" s="255" t="str">
        <f>IF('Health Facility 4'!$K$66=0,"-",'Health Facility 4'!$K$66)</f>
        <v>-</v>
      </c>
      <c r="AO8" s="255" t="str">
        <f>IF('Health Facility 4'!$K$67=0,"-",'Health Facility 4'!$K$67)</f>
        <v>-</v>
      </c>
      <c r="AP8" s="255" t="str">
        <f>IF('Health Facility 4'!$K$70=0,"-",'Health Facility 4'!$K$70)</f>
        <v>-</v>
      </c>
      <c r="AQ8" s="255" t="str">
        <f>IF('Health Facility 4'!$K$71=0,"-",'Health Facility 4'!$K$71)</f>
        <v>-</v>
      </c>
      <c r="AR8" s="255" t="str">
        <f>IF('Health Facility 4'!$K$72=0,"-",'Health Facility 4'!$K$72)</f>
        <v>-</v>
      </c>
      <c r="AS8" s="255" t="str">
        <f>IF('Health Facility 4'!$K$73=0,"-",'Health Facility 4'!$K$73)</f>
        <v>-</v>
      </c>
      <c r="AT8" s="255" t="str">
        <f>IF('Health Facility 4'!$K$74=0,"-",'Health Facility 4'!$K$74)</f>
        <v>-</v>
      </c>
      <c r="AU8" s="255" t="str">
        <f>IF('Health Facility 4'!$K$75=0,"-",'Health Facility 4'!$K$75)</f>
        <v>-</v>
      </c>
      <c r="AV8" s="255" t="str">
        <f>IF('Health Facility 4'!$K$76=0,"-",'Health Facility 4'!$K$76)</f>
        <v>-</v>
      </c>
      <c r="AW8" s="255" t="str">
        <f>IF('Health Facility 4'!$K$80=0,"-",'Health Facility 4'!$K$80)</f>
        <v>-</v>
      </c>
      <c r="AX8" s="255" t="str">
        <f>IF('Health Facility 4'!$K$81=0,"-",'Health Facility 4'!$K$81)</f>
        <v>-</v>
      </c>
      <c r="AY8" s="255" t="str">
        <f>IF('Health Facility 4'!$K$82=0,"-",'Health Facility 4'!$K$82)</f>
        <v>-</v>
      </c>
      <c r="AZ8" s="255" t="str">
        <f>IF('Health Facility 4'!$K$83=0,"-",'Health Facility 4'!$K$83)</f>
        <v>-</v>
      </c>
      <c r="BA8" s="255" t="str">
        <f>IF('Health Facility 4'!$K$84=0,"-",'Health Facility 4'!$K$84)</f>
        <v>-</v>
      </c>
      <c r="BB8" s="255" t="str">
        <f>IF('Health Facility 4'!$K$85=0,"-",'Health Facility 4'!$K$85)</f>
        <v>-</v>
      </c>
      <c r="BC8" s="255" t="str">
        <f>IF('Health Facility 4'!$K$86=0,"-",'Health Facility 4'!$K$86)</f>
        <v>-</v>
      </c>
      <c r="BD8" s="255" t="str">
        <f>IF('Health Facility 4'!$K$87=0,"-",'Health Facility 4'!$K$87)</f>
        <v>-</v>
      </c>
      <c r="BE8" s="255" t="str">
        <f>IF('Health Facility 4'!$K$88=0,"-",'Health Facility 4'!$K$88)</f>
        <v>-</v>
      </c>
      <c r="BF8" s="255" t="str">
        <f>IF('Health Facility 4'!$K$89=0,"-",'Health Facility 4'!$K$89)</f>
        <v>-</v>
      </c>
      <c r="BG8" s="255" t="str">
        <f>IF('Health Facility 4'!$K$90=0,"-",'Health Facility 4'!$K$90)</f>
        <v>-</v>
      </c>
      <c r="BH8" s="255" t="str">
        <f>IF('Health Facility 4'!$K$91=0,"-",'Health Facility 4'!$K$91)</f>
        <v>-</v>
      </c>
      <c r="BI8" s="255" t="str">
        <f>IF('Health Facility 4'!$K$92=0,"-",'Health Facility 4'!$K$92)</f>
        <v>-</v>
      </c>
      <c r="BJ8" s="255" t="str">
        <f>IF('Health Facility 4'!$K$93=0,"-",'Health Facility 4'!$K$93)</f>
        <v>-</v>
      </c>
      <c r="BK8" s="255" t="str">
        <f>IF('Health Facility 4'!$K$94=0,"-",'Health Facility 4'!$K$94)</f>
        <v>-</v>
      </c>
      <c r="BL8" s="255" t="str">
        <f>IF('Health Facility 4'!$K$95=0,"-",'Health Facility 4'!$K$95)</f>
        <v>-</v>
      </c>
      <c r="BM8" s="255" t="str">
        <f>IF('Health Facility 4'!$K$97=0,"-",'Health Facility 4'!$K$97)</f>
        <v>-</v>
      </c>
      <c r="BN8" s="255" t="str">
        <f>IF('Health Facility 4'!$K$98=0,"-",'Health Facility 4'!$K$98)</f>
        <v>-</v>
      </c>
      <c r="BO8" s="255" t="str">
        <f>IF('Health Facility 4'!$K$101=0,"-",'Health Facility 4'!$K$101)</f>
        <v>-</v>
      </c>
      <c r="BP8" s="255" t="str">
        <f>IF('Health Facility 4'!$K$102=0,"-",'Health Facility 4'!$K$102)</f>
        <v>-</v>
      </c>
      <c r="BQ8" s="255" t="str">
        <f>IF('Health Facility 4'!$K$103=0,"-",'Health Facility 4'!$K$103)</f>
        <v>-</v>
      </c>
      <c r="BR8" s="255" t="str">
        <f>IF('Health Facility 4'!$K$107=0,"-",'Health Facility 4'!$K$107)</f>
        <v>-</v>
      </c>
      <c r="BS8" s="255" t="str">
        <f>IF('Health Facility 4'!$K$109=0,"-",'Health Facility 4'!$K$109)</f>
        <v>-</v>
      </c>
      <c r="BT8" s="255" t="str">
        <f>IF('Health Facility 4'!$K$110=0,"-",'Health Facility 4'!$K$110)</f>
        <v>-</v>
      </c>
      <c r="BU8" s="255" t="str">
        <f>IF('Health Facility 4'!$K$112=0,"-",'Health Facility 4'!$K$112)</f>
        <v>-</v>
      </c>
      <c r="BV8" s="255" t="str">
        <f>IF('Health Facility 4'!$K$113=0,"-",'Health Facility 4'!$K$113)</f>
        <v>-</v>
      </c>
      <c r="BW8" s="255" t="str">
        <f>IF('Health Facility 4'!$K$114=0,"-",'Health Facility 4'!$K$114)</f>
        <v>-</v>
      </c>
      <c r="BX8" s="255" t="str">
        <f>IF('Health Facility 4'!$K$115=0,"-",'Health Facility 4'!$K$115)</f>
        <v>-</v>
      </c>
      <c r="BY8" s="255" t="str">
        <f>IF('Health Facility 4'!$K$116=0,"-",'Health Facility 4'!$K$116)</f>
        <v>-</v>
      </c>
      <c r="BZ8" s="255" t="str">
        <f>IF('Health Facility 4'!$K$117=0,"-",'Health Facility 4'!$K$117)</f>
        <v>-</v>
      </c>
      <c r="CA8" s="255" t="str">
        <f>IF('Health Facility 4'!$K$118=0,"-",'Health Facility 4'!$K$118)</f>
        <v>-</v>
      </c>
      <c r="CB8" s="255" t="str">
        <f>IF('Health Facility 4'!$K$119=0,"-",'Health Facility 4'!$K$119)</f>
        <v>-</v>
      </c>
      <c r="CC8" s="255" t="str">
        <f>IF('Health Facility 4'!$K$120=0,"-",'Health Facility 4'!$K$120)</f>
        <v>-</v>
      </c>
      <c r="CD8" s="255" t="str">
        <f>IF('Health Facility 4'!$K$121=0,"-",'Health Facility 4'!$K$121)</f>
        <v>-</v>
      </c>
      <c r="CE8" s="255" t="str">
        <f>IF('Health Facility 4'!$K$122=0,"-",'Health Facility 4'!$K$122)</f>
        <v>-</v>
      </c>
      <c r="CF8" s="258" t="str">
        <f>IF('Health Facility 4'!$K$123=0,"-",'Health Facility 4'!$K$123)</f>
        <v>-</v>
      </c>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row>
    <row r="9" spans="1:112" x14ac:dyDescent="0.3">
      <c r="A9" s="207" t="s">
        <v>11</v>
      </c>
      <c r="B9" s="254" t="str">
        <f>IF('Facility Information'!D18=0,"-",'Facility Information'!D18)</f>
        <v>-</v>
      </c>
      <c r="C9" s="254" t="str">
        <f>IF('Facility Information'!F18=0,"-",'Facility Information'!F18)</f>
        <v>-</v>
      </c>
      <c r="D9" s="255" t="str">
        <f>IF('Health Facility 5'!$K$15=0,"-",'Facility Information'!$K$20)</f>
        <v>-</v>
      </c>
      <c r="E9" s="255" t="str">
        <f>IF('Health Facility 5'!$K$17=0,"-",'Health Facility 5'!$K$17)</f>
        <v>-</v>
      </c>
      <c r="F9" s="255" t="str">
        <f>IF('Health Facility 5'!$K$20=0,"-",'Health Facility 5'!$K$20)</f>
        <v>-</v>
      </c>
      <c r="G9" s="255" t="str">
        <f>IF('Health Facility 5'!$K$21=0,"-",'Health Facility 5'!$K$21)</f>
        <v>-</v>
      </c>
      <c r="H9" s="255" t="str">
        <f>IF('Health Facility 5'!$K$22=0,"-",'Health Facility 5'!$K$22)</f>
        <v>-</v>
      </c>
      <c r="I9" s="255" t="str">
        <f>IF('Health Facility 5'!$K$23=0,"-",'Health Facility 5'!$K$23)</f>
        <v>-</v>
      </c>
      <c r="J9" s="255" t="str">
        <f>IF('Health Facility 5'!$K$24=0,"-",'Health Facility 5'!$K$24)</f>
        <v>-</v>
      </c>
      <c r="K9" s="255" t="str">
        <f>IF('Health Facility 5'!$K$25=0,"-",'Health Facility 5'!$K$25)</f>
        <v>-</v>
      </c>
      <c r="L9" s="255" t="str">
        <f>IF('Health Facility 5'!$K$26=0,"-",'Health Facility 5'!$K$26)</f>
        <v>-</v>
      </c>
      <c r="M9" s="255" t="str">
        <f>IF('Health Facility 5'!$K$27=0,"-",'Health Facility 5'!$K$27)</f>
        <v>-</v>
      </c>
      <c r="N9" s="255" t="str">
        <f>IF('Health Facility 5'!$K$34=0,"-",'Health Facility 5'!$K$34)</f>
        <v>-</v>
      </c>
      <c r="O9" s="255" t="str">
        <f>IF('Health Facility 5'!$K$35=0,"-",'Health Facility 5'!$K$35)</f>
        <v>-</v>
      </c>
      <c r="P9" s="255" t="str">
        <f>IF('Health Facility 5'!$K$36=0,"-",'Health Facility 5'!$K$36)</f>
        <v>-</v>
      </c>
      <c r="Q9" s="255" t="str">
        <f>IF('Health Facility 5'!$K$37=0,"-",'Health Facility 5'!$K$37)</f>
        <v>-</v>
      </c>
      <c r="R9" s="255" t="str">
        <f>IF('Health Facility 5'!$K$38=0,"-",'Health Facility 5'!$K$38)</f>
        <v>-</v>
      </c>
      <c r="S9" s="255" t="str">
        <f>IF('Health Facility 5'!$K$39=0,"-",'Health Facility 5'!$K$39)</f>
        <v>-</v>
      </c>
      <c r="T9" s="255" t="str">
        <f>IF('Health Facility 5'!$K$40=0,"-",'Health Facility 5'!$K$40)</f>
        <v>-</v>
      </c>
      <c r="U9" s="255" t="str">
        <f>IF('Health Facility 5'!$K$43=0,"-",'Health Facility 5'!$K$43)</f>
        <v>-</v>
      </c>
      <c r="V9" s="255" t="str">
        <f>IF('Health Facility 5'!$K$44=0,"-",'Health Facility 5'!$K$44)</f>
        <v>-</v>
      </c>
      <c r="W9" s="255" t="str">
        <f>IF('Health Facility 5'!$K$45=0,"-",'Health Facility 5'!$K$45)</f>
        <v>-</v>
      </c>
      <c r="X9" s="255" t="str">
        <f>IF('Health Facility 5'!$K$46=0,"-",'Health Facility 5'!$K$46)</f>
        <v>-</v>
      </c>
      <c r="Y9" s="255" t="str">
        <f>IF('Health Facility 5'!$K$47=0,"-",'Health Facility 5'!$K$47)</f>
        <v>-</v>
      </c>
      <c r="Z9" s="255" t="str">
        <f>IF('Health Facility 5'!$K$48=0,"-",'Health Facility 5'!$K$48)</f>
        <v>-</v>
      </c>
      <c r="AA9" s="255" t="str">
        <f>IF('Health Facility 5'!$K$49=0,"-",'Health Facility 5'!$K$49)</f>
        <v>-</v>
      </c>
      <c r="AB9" s="255" t="str">
        <f>IF('Health Facility 5'!$K$52=0,"-",'Health Facility 5'!$K$52)</f>
        <v>-</v>
      </c>
      <c r="AC9" s="255" t="str">
        <f>IF('Health Facility 5'!$K$53=0,"-",'Health Facility 5'!$K$53)</f>
        <v>-</v>
      </c>
      <c r="AD9" s="255" t="str">
        <f>IF('Health Facility 5'!$K$54=0,"-",'Health Facility 5'!$K$54)</f>
        <v>-</v>
      </c>
      <c r="AE9" s="255" t="str">
        <f>IF('Health Facility 5'!$K$55=0,"-",'Health Facility 5'!$K$55)</f>
        <v>-</v>
      </c>
      <c r="AF9" s="255" t="str">
        <f>IF('Health Facility 5'!$K$56=0,"-",'Health Facility 5'!$K$56)</f>
        <v>-</v>
      </c>
      <c r="AG9" s="255" t="str">
        <f>IF('Health Facility 5'!$K$57=0,"-",'Health Facility 5'!$K$57)</f>
        <v>-</v>
      </c>
      <c r="AH9" s="255" t="str">
        <f>IF('Health Facility 5'!$K$58=0,"-",'Health Facility 5'!$K$58)</f>
        <v>-</v>
      </c>
      <c r="AI9" s="255" t="str">
        <f>IF('Health Facility 5'!$K$61=0,"-",'Health Facility 5'!$K$61)</f>
        <v>-</v>
      </c>
      <c r="AJ9" s="255" t="str">
        <f>IF('Health Facility 5'!$K$62=0,"-",'Health Facility 5'!$K$62)</f>
        <v>-</v>
      </c>
      <c r="AK9" s="255" t="str">
        <f>IF('Health Facility 5'!$K$63=0,"-",'Health Facility 5'!$K$63)</f>
        <v>-</v>
      </c>
      <c r="AL9" s="255" t="str">
        <f>IF('Health Facility 5'!$K$64=0,"-",'Health Facility 5'!$K$64)</f>
        <v>-</v>
      </c>
      <c r="AM9" s="255" t="str">
        <f>IF('Health Facility 5'!$K$65=0,"-",'Health Facility 5'!$K$65)</f>
        <v>-</v>
      </c>
      <c r="AN9" s="255" t="str">
        <f>IF('Health Facility 5'!$K$66=0,"-",'Health Facility 5'!$K$66)</f>
        <v>-</v>
      </c>
      <c r="AO9" s="255" t="str">
        <f>IF('Health Facility 5'!$K$67=0,"-",'Health Facility 5'!$K$67)</f>
        <v>-</v>
      </c>
      <c r="AP9" s="255" t="str">
        <f>IF('Health Facility 5'!$K$70=0,"-",'Health Facility 5'!$K$70)</f>
        <v>-</v>
      </c>
      <c r="AQ9" s="255" t="str">
        <f>IF('Health Facility 5'!$K$71=0,"-",'Health Facility 5'!$K$71)</f>
        <v>-</v>
      </c>
      <c r="AR9" s="255" t="str">
        <f>IF('Health Facility 5'!$K$72=0,"-",'Health Facility 5'!$K$72)</f>
        <v>-</v>
      </c>
      <c r="AS9" s="255" t="str">
        <f>IF('Health Facility 5'!$K$73=0,"-",'Health Facility 5'!$K$73)</f>
        <v>-</v>
      </c>
      <c r="AT9" s="255" t="str">
        <f>IF('Health Facility 5'!$K$74=0,"-",'Health Facility 5'!$K$74)</f>
        <v>-</v>
      </c>
      <c r="AU9" s="255" t="str">
        <f>IF('Health Facility 5'!$K$75=0,"-",'Health Facility 5'!$K$75)</f>
        <v>-</v>
      </c>
      <c r="AV9" s="255" t="str">
        <f>IF('Health Facility 5'!$K$76=0,"-",'Health Facility 5'!$K$76)</f>
        <v>-</v>
      </c>
      <c r="AW9" s="255" t="str">
        <f>IF('Health Facility 5'!$K$80=0,"-",'Health Facility 5'!$K$80)</f>
        <v>-</v>
      </c>
      <c r="AX9" s="255" t="str">
        <f>IF('Health Facility 5'!$K$81=0,"-",'Health Facility 5'!$K$81)</f>
        <v>-</v>
      </c>
      <c r="AY9" s="255" t="str">
        <f>IF('Health Facility 5'!$K$82=0,"-",'Health Facility 5'!$K$82)</f>
        <v>-</v>
      </c>
      <c r="AZ9" s="255" t="str">
        <f>IF('Health Facility 5'!$K$83=0,"-",'Health Facility 5'!$K$83)</f>
        <v>-</v>
      </c>
      <c r="BA9" s="255" t="str">
        <f>IF('Health Facility 5'!$K$84=0,"-",'Health Facility 5'!$K$84)</f>
        <v>-</v>
      </c>
      <c r="BB9" s="255" t="str">
        <f>IF('Health Facility 5'!$K$85=0,"-",'Health Facility 5'!$K$85)</f>
        <v>-</v>
      </c>
      <c r="BC9" s="255" t="str">
        <f>IF('Health Facility 5'!$K$86=0,"-",'Health Facility 5'!$K$86)</f>
        <v>-</v>
      </c>
      <c r="BD9" s="255" t="str">
        <f>IF('Health Facility 5'!$K$87=0,"-",'Health Facility 5'!$K$87)</f>
        <v>-</v>
      </c>
      <c r="BE9" s="255" t="str">
        <f>IF('Health Facility 5'!$K$88=0,"-",'Health Facility 5'!$K$88)</f>
        <v>-</v>
      </c>
      <c r="BF9" s="255" t="str">
        <f>IF('Health Facility 5'!$K$89=0,"-",'Health Facility 5'!$K$89)</f>
        <v>-</v>
      </c>
      <c r="BG9" s="255" t="str">
        <f>IF('Health Facility 5'!$K$90=0,"-",'Health Facility 5'!$K$90)</f>
        <v>-</v>
      </c>
      <c r="BH9" s="255" t="str">
        <f>IF('Health Facility 5'!$K$91=0,"-",'Health Facility 5'!$K$91)</f>
        <v>-</v>
      </c>
      <c r="BI9" s="255" t="str">
        <f>IF('Health Facility 5'!$K$92=0,"-",'Health Facility 5'!$K$92)</f>
        <v>-</v>
      </c>
      <c r="BJ9" s="255" t="str">
        <f>IF('Health Facility 5'!$K$93=0,"-",'Health Facility 5'!$K$93)</f>
        <v>-</v>
      </c>
      <c r="BK9" s="255" t="str">
        <f>IF('Health Facility 5'!$K$94=0,"-",'Health Facility 5'!$K$94)</f>
        <v>-</v>
      </c>
      <c r="BL9" s="255" t="str">
        <f>IF('Health Facility 5'!$K$95=0,"-",'Health Facility 5'!$K$95)</f>
        <v>-</v>
      </c>
      <c r="BM9" s="255" t="str">
        <f>IF('Health Facility 5'!$K$97=0,"-",'Health Facility 5'!$K$97)</f>
        <v>-</v>
      </c>
      <c r="BN9" s="255" t="str">
        <f>IF('Health Facility 5'!$K$98=0,"-",'Health Facility 5'!$K$98)</f>
        <v>-</v>
      </c>
      <c r="BO9" s="255" t="str">
        <f>IF('Health Facility 5'!$K$101=0,"-",'Health Facility 5'!$K$101)</f>
        <v>-</v>
      </c>
      <c r="BP9" s="255" t="str">
        <f>IF('Health Facility 5'!$K$102=0,"-",'Health Facility 5'!$K$102)</f>
        <v>-</v>
      </c>
      <c r="BQ9" s="255" t="str">
        <f>IF('Health Facility 5'!$K$103=0,"-",'Health Facility 5'!$K$103)</f>
        <v>-</v>
      </c>
      <c r="BR9" s="255" t="str">
        <f>IF('Health Facility 5'!$K$107=0,"-",'Health Facility 5'!$K$107)</f>
        <v>-</v>
      </c>
      <c r="BS9" s="255" t="str">
        <f>IF('Health Facility 5'!$K$109=0,"-",'Health Facility 5'!$K$109)</f>
        <v>-</v>
      </c>
      <c r="BT9" s="255" t="str">
        <f>IF('Health Facility 5'!$K$110=0,"-",'Health Facility 5'!$K$110)</f>
        <v>-</v>
      </c>
      <c r="BU9" s="255" t="str">
        <f>IF('Health Facility 5'!$K$112=0,"-",'Health Facility 5'!$K$112)</f>
        <v>-</v>
      </c>
      <c r="BV9" s="255" t="str">
        <f>IF('Health Facility 5'!$K$113=0,"-",'Health Facility 5'!$K$113)</f>
        <v>-</v>
      </c>
      <c r="BW9" s="255" t="str">
        <f>IF('Health Facility 5'!$K$114=0,"-",'Health Facility 5'!$K$114)</f>
        <v>-</v>
      </c>
      <c r="BX9" s="255" t="str">
        <f>IF('Health Facility 5'!$K$115=0,"-",'Health Facility 5'!$K$115)</f>
        <v>-</v>
      </c>
      <c r="BY9" s="255" t="str">
        <f>IF('Health Facility 5'!$K$116=0,"-",'Health Facility 5'!$K$116)</f>
        <v>-</v>
      </c>
      <c r="BZ9" s="255" t="str">
        <f>IF('Health Facility 5'!$K$117=0,"-",'Health Facility 5'!$K$117)</f>
        <v>-</v>
      </c>
      <c r="CA9" s="255" t="str">
        <f>IF('Health Facility 5'!$K$118=0,"-",'Health Facility 5'!$K$118)</f>
        <v>-</v>
      </c>
      <c r="CB9" s="255" t="str">
        <f>IF('Health Facility 5'!$K$119=0,"-",'Health Facility 5'!$K$119)</f>
        <v>-</v>
      </c>
      <c r="CC9" s="255" t="str">
        <f>IF('Health Facility 5'!$K$120=0,"-",'Health Facility 5'!$K$120)</f>
        <v>-</v>
      </c>
      <c r="CD9" s="255" t="str">
        <f>IF('Health Facility 5'!$K$121=0,"-",'Health Facility 5'!$K$121)</f>
        <v>-</v>
      </c>
      <c r="CE9" s="255" t="str">
        <f>IF('Health Facility 5'!$K$122=0,"-",'Health Facility 5'!$K$122)</f>
        <v>-</v>
      </c>
      <c r="CF9" s="258" t="str">
        <f>IF('Health Facility 5'!$K$123=0,"-",'Health Facility 5'!$K$123)</f>
        <v>-</v>
      </c>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row>
    <row r="10" spans="1:112" x14ac:dyDescent="0.3">
      <c r="A10" s="207" t="s">
        <v>13</v>
      </c>
      <c r="B10" s="254" t="str">
        <f>IF('Facility Information'!D19=0,"-",'Facility Information'!D19)</f>
        <v>-</v>
      </c>
      <c r="C10" s="254" t="str">
        <f>IF('Facility Information'!F19=0,"-",'Facility Information'!F19)</f>
        <v>-</v>
      </c>
      <c r="D10" s="255" t="str">
        <f>IF('Health Facility 6'!$K$15=0,"-",'Facility Information'!$K$20)</f>
        <v>-</v>
      </c>
      <c r="E10" s="255" t="str">
        <f>IF('Health Facility 6'!$K$17=0,"-",'Health Facility 6'!$K$17)</f>
        <v>-</v>
      </c>
      <c r="F10" s="255" t="str">
        <f>IF('Health Facility 6'!$K$20=0,"-",'Health Facility 6'!$K$20)</f>
        <v>-</v>
      </c>
      <c r="G10" s="255" t="str">
        <f>IF('Health Facility 6'!$K$21=0,"-",'Health Facility 6'!$K$21)</f>
        <v>-</v>
      </c>
      <c r="H10" s="255" t="str">
        <f>IF('Health Facility 6'!$K$22=0,"-",'Health Facility 6'!$K$22)</f>
        <v>-</v>
      </c>
      <c r="I10" s="255" t="str">
        <f>IF('Health Facility 6'!$K$23=0,"-",'Health Facility 6'!$K$23)</f>
        <v>-</v>
      </c>
      <c r="J10" s="255" t="str">
        <f>IF('Health Facility 6'!$K$24=0,"-",'Health Facility 6'!$K$24)</f>
        <v>-</v>
      </c>
      <c r="K10" s="255" t="str">
        <f>IF('Health Facility 6'!$K$25=0,"-",'Health Facility 6'!$K$25)</f>
        <v>-</v>
      </c>
      <c r="L10" s="255" t="str">
        <f>IF('Health Facility 6'!$K$26=0,"-",'Health Facility 6'!$K$26)</f>
        <v>-</v>
      </c>
      <c r="M10" s="255" t="str">
        <f>IF('Health Facility 6'!$K$27=0,"-",'Health Facility 6'!$K$27)</f>
        <v>-</v>
      </c>
      <c r="N10" s="255" t="str">
        <f>IF('Health Facility 6'!$K$34=0,"-",'Health Facility 6'!$K$34)</f>
        <v>-</v>
      </c>
      <c r="O10" s="255" t="str">
        <f>IF('Health Facility 6'!$K$35=0,"-",'Health Facility 6'!$K$35)</f>
        <v>-</v>
      </c>
      <c r="P10" s="255" t="str">
        <f>IF('Health Facility 6'!$K$36=0,"-",'Health Facility 6'!$K$36)</f>
        <v>-</v>
      </c>
      <c r="Q10" s="255" t="str">
        <f>IF('Health Facility 6'!$K$37=0,"-",'Health Facility 6'!$K$37)</f>
        <v>-</v>
      </c>
      <c r="R10" s="255" t="str">
        <f>IF('Health Facility 6'!$K$38=0,"-",'Health Facility 6'!$K$38)</f>
        <v>-</v>
      </c>
      <c r="S10" s="255" t="str">
        <f>IF('Health Facility 6'!$K$39=0,"-",'Health Facility 6'!$K$39)</f>
        <v>-</v>
      </c>
      <c r="T10" s="255" t="str">
        <f>IF('Health Facility 6'!$K$40=0,"-",'Health Facility 6'!$K$40)</f>
        <v>-</v>
      </c>
      <c r="U10" s="255" t="str">
        <f>IF('Health Facility 6'!$K$43=0,"-",'Health Facility 6'!$K$43)</f>
        <v>-</v>
      </c>
      <c r="V10" s="255" t="str">
        <f>IF('Health Facility 6'!$K$44=0,"-",'Health Facility 6'!$K$44)</f>
        <v>-</v>
      </c>
      <c r="W10" s="255" t="str">
        <f>IF('Health Facility 6'!$K$45=0,"-",'Health Facility 6'!$K$45)</f>
        <v>-</v>
      </c>
      <c r="X10" s="255" t="str">
        <f>IF('Health Facility 6'!$K$46=0,"-",'Health Facility 6'!$K$46)</f>
        <v>-</v>
      </c>
      <c r="Y10" s="255" t="str">
        <f>IF('Health Facility 6'!$K$47=0,"-",'Health Facility 6'!$K$47)</f>
        <v>-</v>
      </c>
      <c r="Z10" s="255" t="str">
        <f>IF('Health Facility 6'!$K$48=0,"-",'Health Facility 6'!$K$48)</f>
        <v>-</v>
      </c>
      <c r="AA10" s="255" t="str">
        <f>IF('Health Facility 6'!$K$49=0,"-",'Health Facility 6'!$K$49)</f>
        <v>-</v>
      </c>
      <c r="AB10" s="255" t="str">
        <f>IF('Health Facility 6'!$K$52=0,"-",'Health Facility 6'!$K$52)</f>
        <v>-</v>
      </c>
      <c r="AC10" s="255" t="str">
        <f>IF('Health Facility 6'!$K$53=0,"-",'Health Facility 6'!$K$53)</f>
        <v>-</v>
      </c>
      <c r="AD10" s="255" t="str">
        <f>IF('Health Facility 6'!$K$54=0,"-",'Health Facility 6'!$K$54)</f>
        <v>-</v>
      </c>
      <c r="AE10" s="255" t="str">
        <f>IF('Health Facility 6'!$K$55=0,"-",'Health Facility 6'!$K$55)</f>
        <v>-</v>
      </c>
      <c r="AF10" s="255" t="str">
        <f>IF('Health Facility 6'!$K$56=0,"-",'Health Facility 6'!$K$56)</f>
        <v>-</v>
      </c>
      <c r="AG10" s="255" t="str">
        <f>IF('Health Facility 6'!$K$57=0,"-",'Health Facility 6'!$K$57)</f>
        <v>-</v>
      </c>
      <c r="AH10" s="255" t="str">
        <f>IF('Health Facility 6'!$K$58=0,"-",'Health Facility 6'!$K$58)</f>
        <v>-</v>
      </c>
      <c r="AI10" s="255" t="str">
        <f>IF('Health Facility 6'!$K$61=0,"-",'Health Facility 6'!$K$61)</f>
        <v>-</v>
      </c>
      <c r="AJ10" s="255" t="str">
        <f>IF('Health Facility 6'!$K$62=0,"-",'Health Facility 6'!$K$62)</f>
        <v>-</v>
      </c>
      <c r="AK10" s="255" t="str">
        <f>IF('Health Facility 6'!$K$63=0,"-",'Health Facility 6'!$K$63)</f>
        <v>-</v>
      </c>
      <c r="AL10" s="255" t="str">
        <f>IF('Health Facility 6'!$K$64=0,"-",'Health Facility 6'!$K$64)</f>
        <v>-</v>
      </c>
      <c r="AM10" s="255" t="str">
        <f>IF('Health Facility 6'!$K$65=0,"-",'Health Facility 6'!$K$65)</f>
        <v>-</v>
      </c>
      <c r="AN10" s="255" t="str">
        <f>IF('Health Facility 6'!$K$66=0,"-",'Health Facility 6'!$K$66)</f>
        <v>-</v>
      </c>
      <c r="AO10" s="255" t="str">
        <f>IF('Health Facility 6'!$K$67=0,"-",'Health Facility 6'!$K$67)</f>
        <v>-</v>
      </c>
      <c r="AP10" s="255" t="str">
        <f>IF('Health Facility 6'!$K$70=0,"-",'Health Facility 6'!$K$70)</f>
        <v>-</v>
      </c>
      <c r="AQ10" s="255" t="str">
        <f>IF('Health Facility 6'!$K$71=0,"-",'Health Facility 6'!$K$71)</f>
        <v>-</v>
      </c>
      <c r="AR10" s="255" t="str">
        <f>IF('Health Facility 6'!$K$72=0,"-",'Health Facility 6'!$K$72)</f>
        <v>-</v>
      </c>
      <c r="AS10" s="255" t="str">
        <f>IF('Health Facility 6'!$K$73=0,"-",'Health Facility 6'!$K$73)</f>
        <v>-</v>
      </c>
      <c r="AT10" s="255" t="str">
        <f>IF('Health Facility 6'!$K$74=0,"-",'Health Facility 6'!$K$74)</f>
        <v>-</v>
      </c>
      <c r="AU10" s="255" t="str">
        <f>IF('Health Facility 6'!$K$75=0,"-",'Health Facility 6'!$K$75)</f>
        <v>-</v>
      </c>
      <c r="AV10" s="255" t="str">
        <f>IF('Health Facility 6'!$K$76=0,"-",'Health Facility 6'!$K$76)</f>
        <v>-</v>
      </c>
      <c r="AW10" s="255" t="str">
        <f>IF('Health Facility 6'!$K$80=0,"-",'Health Facility 6'!$K$80)</f>
        <v>-</v>
      </c>
      <c r="AX10" s="255" t="str">
        <f>IF('Health Facility 6'!$K$81=0,"-",'Health Facility 6'!$K$81)</f>
        <v>-</v>
      </c>
      <c r="AY10" s="255" t="str">
        <f>IF('Health Facility 6'!$K$82=0,"-",'Health Facility 6'!$K$82)</f>
        <v>-</v>
      </c>
      <c r="AZ10" s="255" t="str">
        <f>IF('Health Facility 6'!$K$83=0,"-",'Health Facility 6'!$K$83)</f>
        <v>-</v>
      </c>
      <c r="BA10" s="255" t="str">
        <f>IF('Health Facility 6'!$K$84=0,"-",'Health Facility 6'!$K$84)</f>
        <v>-</v>
      </c>
      <c r="BB10" s="255" t="str">
        <f>IF('Health Facility 6'!$K$85=0,"-",'Health Facility 6'!$K$85)</f>
        <v>-</v>
      </c>
      <c r="BC10" s="255" t="str">
        <f>IF('Health Facility 6'!$K$86=0,"-",'Health Facility 6'!$K$86)</f>
        <v>-</v>
      </c>
      <c r="BD10" s="255" t="str">
        <f>IF('Health Facility 6'!$K$87=0,"-",'Health Facility 6'!$K$87)</f>
        <v>-</v>
      </c>
      <c r="BE10" s="255" t="str">
        <f>IF('Health Facility 6'!$K$88=0,"-",'Health Facility 6'!$K$88)</f>
        <v>-</v>
      </c>
      <c r="BF10" s="255" t="str">
        <f>IF('Health Facility 6'!$K$89=0,"-",'Health Facility 6'!$K$89)</f>
        <v>-</v>
      </c>
      <c r="BG10" s="255" t="str">
        <f>IF('Health Facility 6'!$K$90=0,"-",'Health Facility 6'!$K$90)</f>
        <v>-</v>
      </c>
      <c r="BH10" s="255" t="str">
        <f>IF('Health Facility 6'!$K$91=0,"-",'Health Facility 6'!$K$91)</f>
        <v>-</v>
      </c>
      <c r="BI10" s="255" t="str">
        <f>IF('Health Facility 6'!$K$92=0,"-",'Health Facility 6'!$K$92)</f>
        <v>-</v>
      </c>
      <c r="BJ10" s="255" t="str">
        <f>IF('Health Facility 6'!$K$93=0,"-",'Health Facility 6'!$K$93)</f>
        <v>-</v>
      </c>
      <c r="BK10" s="255" t="str">
        <f>IF('Health Facility 6'!$K$94=0,"-",'Health Facility 6'!$K$94)</f>
        <v>-</v>
      </c>
      <c r="BL10" s="255" t="str">
        <f>IF('Health Facility 6'!$K$95=0,"-",'Health Facility 6'!$K$95)</f>
        <v>-</v>
      </c>
      <c r="BM10" s="255" t="str">
        <f>IF('Health Facility 6'!$K$97=0,"-",'Health Facility 6'!$K$97)</f>
        <v>-</v>
      </c>
      <c r="BN10" s="255" t="str">
        <f>IF('Health Facility 6'!$K$98=0,"-",'Health Facility 6'!$K$98)</f>
        <v>-</v>
      </c>
      <c r="BO10" s="255" t="str">
        <f>IF('Health Facility 6'!$K$101=0,"-",'Health Facility 6'!$K$101)</f>
        <v>-</v>
      </c>
      <c r="BP10" s="255" t="str">
        <f>IF('Health Facility 6'!$K$102=0,"-",'Health Facility 6'!$K$102)</f>
        <v>-</v>
      </c>
      <c r="BQ10" s="255" t="str">
        <f>IF('Health Facility 6'!$K$103=0,"-",'Health Facility 6'!$K$103)</f>
        <v>-</v>
      </c>
      <c r="BR10" s="255" t="str">
        <f>IF('Health Facility 6'!$K$107=0,"-",'Health Facility 6'!$K$107)</f>
        <v>-</v>
      </c>
      <c r="BS10" s="255" t="str">
        <f>IF('Health Facility 6'!$K$109=0,"-",'Health Facility 6'!$K$109)</f>
        <v>-</v>
      </c>
      <c r="BT10" s="255" t="str">
        <f>IF('Health Facility 6'!$K$110=0,"-",'Health Facility 6'!$K$110)</f>
        <v>-</v>
      </c>
      <c r="BU10" s="255" t="str">
        <f>IF('Health Facility 6'!$K$112=0,"-",'Health Facility 6'!$K$112)</f>
        <v>-</v>
      </c>
      <c r="BV10" s="255" t="str">
        <f>IF('Health Facility 6'!$K$113=0,"-",'Health Facility 6'!$K$113)</f>
        <v>-</v>
      </c>
      <c r="BW10" s="255" t="str">
        <f>IF('Health Facility 6'!$K$114=0,"-",'Health Facility 6'!$K$114)</f>
        <v>-</v>
      </c>
      <c r="BX10" s="255" t="str">
        <f>IF('Health Facility 6'!$K$115=0,"-",'Health Facility 6'!$K$115)</f>
        <v>-</v>
      </c>
      <c r="BY10" s="255" t="str">
        <f>IF('Health Facility 6'!$K$116=0,"-",'Health Facility 6'!$K$116)</f>
        <v>-</v>
      </c>
      <c r="BZ10" s="255" t="str">
        <f>IF('Health Facility 6'!$K$117=0,"-",'Health Facility 6'!$K$117)</f>
        <v>-</v>
      </c>
      <c r="CA10" s="255" t="str">
        <f>IF('Health Facility 6'!$K$118=0,"-",'Health Facility 6'!$K$118)</f>
        <v>-</v>
      </c>
      <c r="CB10" s="255" t="str">
        <f>IF('Health Facility 6'!$K$119=0,"-",'Health Facility 6'!$K$119)</f>
        <v>-</v>
      </c>
      <c r="CC10" s="255" t="str">
        <f>IF('Health Facility 6'!$K$120=0,"-",'Health Facility 6'!$K$120)</f>
        <v>-</v>
      </c>
      <c r="CD10" s="255" t="str">
        <f>IF('Health Facility 6'!$K$121=0,"-",'Health Facility 6'!$K$121)</f>
        <v>-</v>
      </c>
      <c r="CE10" s="255" t="str">
        <f>IF('Health Facility 6'!$K$122=0,"-",'Health Facility 6'!$K$122)</f>
        <v>-</v>
      </c>
      <c r="CF10" s="258" t="str">
        <f>IF('Health Facility 6'!$K$123=0,"-",'Health Facility 6'!$K$123)</f>
        <v>-</v>
      </c>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row>
    <row r="11" spans="1:112" x14ac:dyDescent="0.3">
      <c r="A11" s="207" t="s">
        <v>15</v>
      </c>
      <c r="B11" s="254" t="str">
        <f>IF('Facility Information'!D20=0,"-",'Facility Information'!D20)</f>
        <v>-</v>
      </c>
      <c r="C11" s="254" t="str">
        <f>IF('Facility Information'!F20=0,"-",'Facility Information'!F20)</f>
        <v>-</v>
      </c>
      <c r="D11" s="255" t="str">
        <f>IF('Health Facility 7'!$K$15=0,"-",'Facility Information'!$K$20)</f>
        <v>-</v>
      </c>
      <c r="E11" s="255" t="str">
        <f>IF('Health Facility 7'!$K$17=0,"-",'Health Facility 7'!$K$17)</f>
        <v>-</v>
      </c>
      <c r="F11" s="255" t="str">
        <f>IF('Health Facility 7'!$K$20=0,"-",'Health Facility 7'!$K$20)</f>
        <v>-</v>
      </c>
      <c r="G11" s="255" t="str">
        <f>IF('Health Facility 7'!$K$21=0,"-",'Health Facility 7'!$K$21)</f>
        <v>-</v>
      </c>
      <c r="H11" s="255" t="str">
        <f>IF('Health Facility 7'!$K$22=0,"-",'Health Facility 7'!$K$22)</f>
        <v>-</v>
      </c>
      <c r="I11" s="255" t="str">
        <f>IF('Health Facility 7'!$K$23=0,"-",'Health Facility 7'!$K$23)</f>
        <v>-</v>
      </c>
      <c r="J11" s="255" t="str">
        <f>IF('Health Facility 7'!$K$24=0,"-",'Health Facility 7'!$K$24)</f>
        <v>-</v>
      </c>
      <c r="K11" s="255" t="str">
        <f>IF('Health Facility 7'!$K$25=0,"-",'Health Facility 7'!$K$25)</f>
        <v>-</v>
      </c>
      <c r="L11" s="255" t="str">
        <f>IF('Health Facility 7'!$K$26=0,"-",'Health Facility 7'!$K$26)</f>
        <v>-</v>
      </c>
      <c r="M11" s="255" t="str">
        <f>IF('Health Facility 7'!$K$27=0,"-",'Health Facility 7'!$K$27)</f>
        <v>-</v>
      </c>
      <c r="N11" s="255" t="str">
        <f>IF('Health Facility 7'!$K$34=0,"-",'Health Facility 7'!$K$34)</f>
        <v>-</v>
      </c>
      <c r="O11" s="255" t="str">
        <f>IF('Health Facility 7'!$K$35=0,"-",'Health Facility 7'!$K$35)</f>
        <v>-</v>
      </c>
      <c r="P11" s="255" t="str">
        <f>IF('Health Facility 7'!$K$36=0,"-",'Health Facility 7'!$K$36)</f>
        <v>-</v>
      </c>
      <c r="Q11" s="255" t="str">
        <f>IF('Health Facility 7'!$K$37=0,"-",'Health Facility 7'!$K$37)</f>
        <v>-</v>
      </c>
      <c r="R11" s="255" t="str">
        <f>IF('Health Facility 7'!$K$38=0,"-",'Health Facility 7'!$K$38)</f>
        <v>-</v>
      </c>
      <c r="S11" s="255" t="str">
        <f>IF('Health Facility 7'!$K$39=0,"-",'Health Facility 7'!$K$39)</f>
        <v>-</v>
      </c>
      <c r="T11" s="255" t="str">
        <f>IF('Health Facility 7'!$K$40=0,"-",'Health Facility 7'!$K$40)</f>
        <v>-</v>
      </c>
      <c r="U11" s="255" t="str">
        <f>IF('Health Facility 7'!$K$43=0,"-",'Health Facility 7'!$K$43)</f>
        <v>-</v>
      </c>
      <c r="V11" s="255" t="str">
        <f>IF('Health Facility 7'!$K$44=0,"-",'Health Facility 7'!$K$44)</f>
        <v>-</v>
      </c>
      <c r="W11" s="255" t="str">
        <f>IF('Health Facility 7'!$K$45=0,"-",'Health Facility 7'!$K$45)</f>
        <v>-</v>
      </c>
      <c r="X11" s="255" t="str">
        <f>IF('Health Facility 7'!$K$46=0,"-",'Health Facility 7'!$K$46)</f>
        <v>-</v>
      </c>
      <c r="Y11" s="255" t="str">
        <f>IF('Health Facility 7'!$K$47=0,"-",'Health Facility 7'!$K$47)</f>
        <v>-</v>
      </c>
      <c r="Z11" s="255" t="str">
        <f>IF('Health Facility 7'!$K$48=0,"-",'Health Facility 7'!$K$48)</f>
        <v>-</v>
      </c>
      <c r="AA11" s="255" t="str">
        <f>IF('Health Facility 7'!$K$49=0,"-",'Health Facility 7'!$K$49)</f>
        <v>-</v>
      </c>
      <c r="AB11" s="255" t="str">
        <f>IF('Health Facility 7'!$K$52=0,"-",'Health Facility 7'!$K$52)</f>
        <v>-</v>
      </c>
      <c r="AC11" s="255" t="str">
        <f>IF('Health Facility 7'!$K$53=0,"-",'Health Facility 7'!$K$53)</f>
        <v>-</v>
      </c>
      <c r="AD11" s="255" t="str">
        <f>IF('Health Facility 7'!$K$54=0,"-",'Health Facility 7'!$K$54)</f>
        <v>-</v>
      </c>
      <c r="AE11" s="255" t="str">
        <f>IF('Health Facility 7'!$K$55=0,"-",'Health Facility 7'!$K$55)</f>
        <v>-</v>
      </c>
      <c r="AF11" s="255" t="str">
        <f>IF('Health Facility 7'!$K$56=0,"-",'Health Facility 7'!$K$56)</f>
        <v>-</v>
      </c>
      <c r="AG11" s="255" t="str">
        <f>IF('Health Facility 7'!$K$57=0,"-",'Health Facility 7'!$K$57)</f>
        <v>-</v>
      </c>
      <c r="AH11" s="255" t="str">
        <f>IF('Health Facility 7'!$K$58=0,"-",'Health Facility 7'!$K$58)</f>
        <v>-</v>
      </c>
      <c r="AI11" s="255" t="str">
        <f>IF('Health Facility 7'!$K$61=0,"-",'Health Facility 7'!$K$61)</f>
        <v>-</v>
      </c>
      <c r="AJ11" s="255" t="str">
        <f>IF('Health Facility 7'!$K$62=0,"-",'Health Facility 7'!$K$62)</f>
        <v>-</v>
      </c>
      <c r="AK11" s="255" t="str">
        <f>IF('Health Facility 7'!$K$63=0,"-",'Health Facility 7'!$K$63)</f>
        <v>-</v>
      </c>
      <c r="AL11" s="255" t="str">
        <f>IF('Health Facility 7'!$K$64=0,"-",'Health Facility 7'!$K$64)</f>
        <v>-</v>
      </c>
      <c r="AM11" s="255" t="str">
        <f>IF('Health Facility 7'!$K$65=0,"-",'Health Facility 7'!$K$65)</f>
        <v>-</v>
      </c>
      <c r="AN11" s="255" t="str">
        <f>IF('Health Facility 7'!$K$66=0,"-",'Health Facility 7'!$K$66)</f>
        <v>-</v>
      </c>
      <c r="AO11" s="255" t="str">
        <f>IF('Health Facility 7'!$K$67=0,"-",'Health Facility 7'!$K$67)</f>
        <v>-</v>
      </c>
      <c r="AP11" s="255" t="str">
        <f>IF('Health Facility 7'!$K$70=0,"-",'Health Facility 7'!$K$70)</f>
        <v>-</v>
      </c>
      <c r="AQ11" s="255" t="str">
        <f>IF('Health Facility 7'!$K$71=0,"-",'Health Facility 7'!$K$71)</f>
        <v>-</v>
      </c>
      <c r="AR11" s="255" t="str">
        <f>IF('Health Facility 7'!$K$72=0,"-",'Health Facility 7'!$K$72)</f>
        <v>-</v>
      </c>
      <c r="AS11" s="255" t="str">
        <f>IF('Health Facility 7'!$K$73=0,"-",'Health Facility 7'!$K$73)</f>
        <v>-</v>
      </c>
      <c r="AT11" s="255" t="str">
        <f>IF('Health Facility 7'!$K$74=0,"-",'Health Facility 7'!$K$74)</f>
        <v>-</v>
      </c>
      <c r="AU11" s="255" t="str">
        <f>IF('Health Facility 7'!$K$75=0,"-",'Health Facility 7'!$K$75)</f>
        <v>-</v>
      </c>
      <c r="AV11" s="255" t="str">
        <f>IF('Health Facility 7'!$K$76=0,"-",'Health Facility 7'!$K$76)</f>
        <v>-</v>
      </c>
      <c r="AW11" s="255" t="str">
        <f>IF('Health Facility 7'!$K$80=0,"-",'Health Facility 7'!$K$80)</f>
        <v>-</v>
      </c>
      <c r="AX11" s="255" t="str">
        <f>IF('Health Facility 7'!$K$81=0,"-",'Health Facility 7'!$K$81)</f>
        <v>-</v>
      </c>
      <c r="AY11" s="255" t="str">
        <f>IF('Health Facility 7'!$K$82=0,"-",'Health Facility 7'!$K$82)</f>
        <v>-</v>
      </c>
      <c r="AZ11" s="255" t="str">
        <f>IF('Health Facility 7'!$K$83=0,"-",'Health Facility 7'!$K$83)</f>
        <v>-</v>
      </c>
      <c r="BA11" s="255" t="str">
        <f>IF('Health Facility 7'!$K$84=0,"-",'Health Facility 7'!$K$84)</f>
        <v>-</v>
      </c>
      <c r="BB11" s="255" t="str">
        <f>IF('Health Facility 7'!$K$85=0,"-",'Health Facility 7'!$K$85)</f>
        <v>-</v>
      </c>
      <c r="BC11" s="255" t="str">
        <f>IF('Health Facility 7'!$K$86=0,"-",'Health Facility 7'!$K$86)</f>
        <v>-</v>
      </c>
      <c r="BD11" s="255" t="str">
        <f>IF('Health Facility 7'!$K$87=0,"-",'Health Facility 7'!$K$87)</f>
        <v>-</v>
      </c>
      <c r="BE11" s="255" t="str">
        <f>IF('Health Facility 7'!$K$88=0,"-",'Health Facility 7'!$K$88)</f>
        <v>-</v>
      </c>
      <c r="BF11" s="255" t="str">
        <f>IF('Health Facility 7'!$K$89=0,"-",'Health Facility 7'!$K$89)</f>
        <v>-</v>
      </c>
      <c r="BG11" s="255" t="str">
        <f>IF('Health Facility 7'!$K$90=0,"-",'Health Facility 7'!$K$90)</f>
        <v>-</v>
      </c>
      <c r="BH11" s="255" t="str">
        <f>IF('Health Facility 7'!$K$91=0,"-",'Health Facility 7'!$K$91)</f>
        <v>-</v>
      </c>
      <c r="BI11" s="255" t="str">
        <f>IF('Health Facility 7'!$K$92=0,"-",'Health Facility 7'!$K$92)</f>
        <v>-</v>
      </c>
      <c r="BJ11" s="255" t="str">
        <f>IF('Health Facility 7'!$K$93=0,"-",'Health Facility 7'!$K$93)</f>
        <v>-</v>
      </c>
      <c r="BK11" s="255" t="str">
        <f>IF('Health Facility 7'!$K$94=0,"-",'Health Facility 7'!$K$94)</f>
        <v>-</v>
      </c>
      <c r="BL11" s="255" t="str">
        <f>IF('Health Facility 7'!$K$95=0,"-",'Health Facility 7'!$K$95)</f>
        <v>-</v>
      </c>
      <c r="BM11" s="255" t="str">
        <f>IF('Health Facility 7'!$K$97=0,"-",'Health Facility 7'!$K$97)</f>
        <v>-</v>
      </c>
      <c r="BN11" s="255" t="str">
        <f>IF('Health Facility 7'!$K$98=0,"-",'Health Facility 7'!$K$98)</f>
        <v>-</v>
      </c>
      <c r="BO11" s="255" t="str">
        <f>IF('Health Facility 7'!$K$101=0,"-",'Health Facility 7'!$K$101)</f>
        <v>-</v>
      </c>
      <c r="BP11" s="255" t="str">
        <f>IF('Health Facility 7'!$K$102=0,"-",'Health Facility 7'!$K$102)</f>
        <v>-</v>
      </c>
      <c r="BQ11" s="255" t="str">
        <f>IF('Health Facility 7'!$K$103=0,"-",'Health Facility 7'!$K$103)</f>
        <v>-</v>
      </c>
      <c r="BR11" s="255" t="str">
        <f>IF('Health Facility 7'!$K$107=0,"-",'Health Facility 7'!$K$107)</f>
        <v>-</v>
      </c>
      <c r="BS11" s="255" t="str">
        <f>IF('Health Facility 7'!$K$109=0,"-",'Health Facility 7'!$K$109)</f>
        <v>-</v>
      </c>
      <c r="BT11" s="255" t="str">
        <f>IF('Health Facility 7'!$K$110=0,"-",'Health Facility 7'!$K$110)</f>
        <v>-</v>
      </c>
      <c r="BU11" s="255" t="str">
        <f>IF('Health Facility 7'!$K$112=0,"-",'Health Facility 7'!$K$112)</f>
        <v>-</v>
      </c>
      <c r="BV11" s="255" t="str">
        <f>IF('Health Facility 7'!$K$113=0,"-",'Health Facility 7'!$K$113)</f>
        <v>-</v>
      </c>
      <c r="BW11" s="255" t="str">
        <f>IF('Health Facility 7'!$K$114=0,"-",'Health Facility 7'!$K$114)</f>
        <v>-</v>
      </c>
      <c r="BX11" s="255" t="str">
        <f>IF('Health Facility 7'!$K$115=0,"-",'Health Facility 7'!$K$115)</f>
        <v>-</v>
      </c>
      <c r="BY11" s="255" t="str">
        <f>IF('Health Facility 7'!$K$116=0,"-",'Health Facility 7'!$K$116)</f>
        <v>-</v>
      </c>
      <c r="BZ11" s="255" t="str">
        <f>IF('Health Facility 7'!$K$117=0,"-",'Health Facility 7'!$K$117)</f>
        <v>-</v>
      </c>
      <c r="CA11" s="255" t="str">
        <f>IF('Health Facility 7'!$K$118=0,"-",'Health Facility 7'!$K$118)</f>
        <v>-</v>
      </c>
      <c r="CB11" s="255" t="str">
        <f>IF('Health Facility 7'!$K$119=0,"-",'Health Facility 7'!$K$119)</f>
        <v>-</v>
      </c>
      <c r="CC11" s="255" t="str">
        <f>IF('Health Facility 7'!$K$120=0,"-",'Health Facility 7'!$K$120)</f>
        <v>-</v>
      </c>
      <c r="CD11" s="255" t="str">
        <f>IF('Health Facility 7'!$K$121=0,"-",'Health Facility 7'!$K$121)</f>
        <v>-</v>
      </c>
      <c r="CE11" s="255" t="str">
        <f>IF('Health Facility 7'!$K$122=0,"-",'Health Facility 7'!$K$122)</f>
        <v>-</v>
      </c>
      <c r="CF11" s="258" t="str">
        <f>IF('Health Facility 7'!$K$123=0,"-",'Health Facility 7'!$K$123)</f>
        <v>-</v>
      </c>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row>
    <row r="12" spans="1:112" x14ac:dyDescent="0.3">
      <c r="A12" s="207" t="s">
        <v>54</v>
      </c>
      <c r="B12" s="254" t="str">
        <f>IF('Facility Information'!D21=0,"-",'Facility Information'!D21)</f>
        <v>-</v>
      </c>
      <c r="C12" s="254" t="str">
        <f>IF('Facility Information'!F21=0,"-",'Facility Information'!F21)</f>
        <v>-</v>
      </c>
      <c r="D12" s="255" t="str">
        <f>IF('Health Facility 8'!$K$15=0,"-",'Facility Information'!$K$20)</f>
        <v>-</v>
      </c>
      <c r="E12" s="255" t="str">
        <f>IF('Health Facility 8'!$K$17=0,"-",'Health Facility 8'!$K$17)</f>
        <v>-</v>
      </c>
      <c r="F12" s="255" t="str">
        <f>IF('Health Facility 8'!$K$20=0,"-",'Health Facility 8'!$K$20)</f>
        <v>-</v>
      </c>
      <c r="G12" s="255" t="str">
        <f>IF('Health Facility 8'!$K$21=0,"-",'Health Facility 8'!$K$21)</f>
        <v>-</v>
      </c>
      <c r="H12" s="255" t="str">
        <f>IF('Health Facility 8'!$K$22=0,"-",'Health Facility 8'!$K$22)</f>
        <v>-</v>
      </c>
      <c r="I12" s="255" t="str">
        <f>IF('Health Facility 8'!$K$23=0,"-",'Health Facility 8'!$K$23)</f>
        <v>-</v>
      </c>
      <c r="J12" s="255" t="str">
        <f>IF('Health Facility 8'!$K$24=0,"-",'Health Facility 8'!$K$24)</f>
        <v>-</v>
      </c>
      <c r="K12" s="255" t="str">
        <f>IF('Health Facility 8'!$K$25=0,"-",'Health Facility 8'!$K$25)</f>
        <v>-</v>
      </c>
      <c r="L12" s="255" t="str">
        <f>IF('Health Facility 8'!$K$26=0,"-",'Health Facility 8'!$K$26)</f>
        <v>-</v>
      </c>
      <c r="M12" s="255" t="str">
        <f>IF('Health Facility 8'!$K$27=0,"-",'Health Facility 8'!$K$27)</f>
        <v>-</v>
      </c>
      <c r="N12" s="255" t="str">
        <f>IF('Health Facility 8'!$K$34=0,"-",'Health Facility 8'!$K$34)</f>
        <v>-</v>
      </c>
      <c r="O12" s="255" t="str">
        <f>IF('Health Facility 8'!$K$35=0,"-",'Health Facility 8'!$K$35)</f>
        <v>-</v>
      </c>
      <c r="P12" s="255" t="str">
        <f>IF('Health Facility 8'!$K$36=0,"-",'Health Facility 8'!$K$36)</f>
        <v>-</v>
      </c>
      <c r="Q12" s="255" t="str">
        <f>IF('Health Facility 8'!$K$37=0,"-",'Health Facility 8'!$K$37)</f>
        <v>-</v>
      </c>
      <c r="R12" s="255" t="str">
        <f>IF('Health Facility 8'!$K$38=0,"-",'Health Facility 8'!$K$38)</f>
        <v>-</v>
      </c>
      <c r="S12" s="255" t="str">
        <f>IF('Health Facility 8'!$K$39=0,"-",'Health Facility 8'!$K$39)</f>
        <v>-</v>
      </c>
      <c r="T12" s="255" t="str">
        <f>IF('Health Facility 8'!$K$40=0,"-",'Health Facility 8'!$K$40)</f>
        <v>-</v>
      </c>
      <c r="U12" s="255" t="str">
        <f>IF('Health Facility 8'!$K$43=0,"-",'Health Facility 8'!$K$43)</f>
        <v>-</v>
      </c>
      <c r="V12" s="255" t="str">
        <f>IF('Health Facility 8'!$K$44=0,"-",'Health Facility 8'!$K$44)</f>
        <v>-</v>
      </c>
      <c r="W12" s="255" t="str">
        <f>IF('Health Facility 8'!$K$45=0,"-",'Health Facility 8'!$K$45)</f>
        <v>-</v>
      </c>
      <c r="X12" s="255" t="str">
        <f>IF('Health Facility 8'!$K$46=0,"-",'Health Facility 8'!$K$46)</f>
        <v>-</v>
      </c>
      <c r="Y12" s="255" t="str">
        <f>IF('Health Facility 8'!$K$47=0,"-",'Health Facility 8'!$K$47)</f>
        <v>-</v>
      </c>
      <c r="Z12" s="255" t="str">
        <f>IF('Health Facility 8'!$K$48=0,"-",'Health Facility 8'!$K$48)</f>
        <v>-</v>
      </c>
      <c r="AA12" s="255" t="str">
        <f>IF('Health Facility 8'!$K$49=0,"-",'Health Facility 8'!$K$49)</f>
        <v>-</v>
      </c>
      <c r="AB12" s="255" t="str">
        <f>IF('Health Facility 8'!$K$52=0,"-",'Health Facility 8'!$K$52)</f>
        <v>-</v>
      </c>
      <c r="AC12" s="255" t="str">
        <f>IF('Health Facility 8'!$K$53=0,"-",'Health Facility 8'!$K$53)</f>
        <v>-</v>
      </c>
      <c r="AD12" s="255" t="str">
        <f>IF('Health Facility 8'!$K$54=0,"-",'Health Facility 8'!$K$54)</f>
        <v>-</v>
      </c>
      <c r="AE12" s="255" t="str">
        <f>IF('Health Facility 8'!$K$55=0,"-",'Health Facility 8'!$K$55)</f>
        <v>-</v>
      </c>
      <c r="AF12" s="255" t="str">
        <f>IF('Health Facility 8'!$K$56=0,"-",'Health Facility 8'!$K$56)</f>
        <v>-</v>
      </c>
      <c r="AG12" s="255" t="str">
        <f>IF('Health Facility 8'!$K$57=0,"-",'Health Facility 8'!$K$57)</f>
        <v>-</v>
      </c>
      <c r="AH12" s="255" t="str">
        <f>IF('Health Facility 8'!$K$58=0,"-",'Health Facility 8'!$K$58)</f>
        <v>-</v>
      </c>
      <c r="AI12" s="255" t="str">
        <f>IF('Health Facility 8'!$K$61=0,"-",'Health Facility 8'!$K$61)</f>
        <v>-</v>
      </c>
      <c r="AJ12" s="255" t="str">
        <f>IF('Health Facility 8'!$K$62=0,"-",'Health Facility 8'!$K$62)</f>
        <v>-</v>
      </c>
      <c r="AK12" s="255" t="str">
        <f>IF('Health Facility 8'!$K$63=0,"-",'Health Facility 8'!$K$63)</f>
        <v>-</v>
      </c>
      <c r="AL12" s="255" t="str">
        <f>IF('Health Facility 8'!$K$64=0,"-",'Health Facility 8'!$K$64)</f>
        <v>-</v>
      </c>
      <c r="AM12" s="255" t="str">
        <f>IF('Health Facility 8'!$K$65=0,"-",'Health Facility 8'!$K$65)</f>
        <v>-</v>
      </c>
      <c r="AN12" s="255" t="str">
        <f>IF('Health Facility 8'!$K$66=0,"-",'Health Facility 8'!$K$66)</f>
        <v>-</v>
      </c>
      <c r="AO12" s="255" t="str">
        <f>IF('Health Facility 8'!$K$67=0,"-",'Health Facility 8'!$K$67)</f>
        <v>-</v>
      </c>
      <c r="AP12" s="255" t="str">
        <f>IF('Health Facility 8'!$K$70=0,"-",'Health Facility 8'!$K$70)</f>
        <v>-</v>
      </c>
      <c r="AQ12" s="255" t="str">
        <f>IF('Health Facility 8'!$K$71=0,"-",'Health Facility 8'!$K$71)</f>
        <v>-</v>
      </c>
      <c r="AR12" s="255" t="str">
        <f>IF('Health Facility 8'!$K$72=0,"-",'Health Facility 8'!$K$72)</f>
        <v>-</v>
      </c>
      <c r="AS12" s="255" t="str">
        <f>IF('Health Facility 8'!$K$73=0,"-",'Health Facility 8'!$K$73)</f>
        <v>-</v>
      </c>
      <c r="AT12" s="255" t="str">
        <f>IF('Health Facility 8'!$K$74=0,"-",'Health Facility 8'!$K$74)</f>
        <v>-</v>
      </c>
      <c r="AU12" s="255" t="str">
        <f>IF('Health Facility 8'!$K$75=0,"-",'Health Facility 8'!$K$75)</f>
        <v>-</v>
      </c>
      <c r="AV12" s="255" t="str">
        <f>IF('Health Facility 8'!$K$76=0,"-",'Health Facility 8'!$K$76)</f>
        <v>-</v>
      </c>
      <c r="AW12" s="255" t="str">
        <f>IF('Health Facility 8'!$K$80=0,"-",'Health Facility 8'!$K$80)</f>
        <v>-</v>
      </c>
      <c r="AX12" s="255" t="str">
        <f>IF('Health Facility 8'!$K$81=0,"-",'Health Facility 8'!$K$81)</f>
        <v>-</v>
      </c>
      <c r="AY12" s="255" t="str">
        <f>IF('Health Facility 8'!$K$82=0,"-",'Health Facility 8'!$K$82)</f>
        <v>-</v>
      </c>
      <c r="AZ12" s="255" t="str">
        <f>IF('Health Facility 8'!$K$83=0,"-",'Health Facility 8'!$K$83)</f>
        <v>-</v>
      </c>
      <c r="BA12" s="255" t="str">
        <f>IF('Health Facility 8'!$K$84=0,"-",'Health Facility 8'!$K$84)</f>
        <v>-</v>
      </c>
      <c r="BB12" s="255" t="str">
        <f>IF('Health Facility 8'!$K$85=0,"-",'Health Facility 8'!$K$85)</f>
        <v>-</v>
      </c>
      <c r="BC12" s="255" t="str">
        <f>IF('Health Facility 8'!$K$86=0,"-",'Health Facility 8'!$K$86)</f>
        <v>-</v>
      </c>
      <c r="BD12" s="255" t="str">
        <f>IF('Health Facility 8'!$K$87=0,"-",'Health Facility 8'!$K$87)</f>
        <v>-</v>
      </c>
      <c r="BE12" s="255" t="str">
        <f>IF('Health Facility 8'!$K$88=0,"-",'Health Facility 8'!$K$88)</f>
        <v>-</v>
      </c>
      <c r="BF12" s="255" t="str">
        <f>IF('Health Facility 8'!$K$89=0,"-",'Health Facility 8'!$K$89)</f>
        <v>-</v>
      </c>
      <c r="BG12" s="255" t="str">
        <f>IF('Health Facility 8'!$K$90=0,"-",'Health Facility 8'!$K$90)</f>
        <v>-</v>
      </c>
      <c r="BH12" s="255" t="str">
        <f>IF('Health Facility 8'!$K$91=0,"-",'Health Facility 8'!$K$91)</f>
        <v>-</v>
      </c>
      <c r="BI12" s="255" t="str">
        <f>IF('Health Facility 8'!$K$92=0,"-",'Health Facility 8'!$K$92)</f>
        <v>-</v>
      </c>
      <c r="BJ12" s="255" t="str">
        <f>IF('Health Facility 8'!$K$93=0,"-",'Health Facility 8'!$K$93)</f>
        <v>-</v>
      </c>
      <c r="BK12" s="255" t="str">
        <f>IF('Health Facility 8'!$K$94=0,"-",'Health Facility 8'!$K$94)</f>
        <v>-</v>
      </c>
      <c r="BL12" s="255" t="str">
        <f>IF('Health Facility 8'!$K$95=0,"-",'Health Facility 8'!$K$95)</f>
        <v>-</v>
      </c>
      <c r="BM12" s="255" t="str">
        <f>IF('Health Facility 8'!$K$97=0,"-",'Health Facility 8'!$K$97)</f>
        <v>-</v>
      </c>
      <c r="BN12" s="255" t="str">
        <f>IF('Health Facility 8'!$K$98=0,"-",'Health Facility 8'!$K$98)</f>
        <v>-</v>
      </c>
      <c r="BO12" s="255" t="str">
        <f>IF('Health Facility 8'!$K$101=0,"-",'Health Facility 8'!$K$101)</f>
        <v>-</v>
      </c>
      <c r="BP12" s="255" t="str">
        <f>IF('Health Facility 8'!$K$102=0,"-",'Health Facility 8'!$K$102)</f>
        <v>-</v>
      </c>
      <c r="BQ12" s="255" t="str">
        <f>IF('Health Facility 8'!$K$103=0,"-",'Health Facility 8'!$K$103)</f>
        <v>-</v>
      </c>
      <c r="BR12" s="255" t="str">
        <f>IF('Health Facility 8'!$K$107=0,"-",'Health Facility 8'!$K$107)</f>
        <v>-</v>
      </c>
      <c r="BS12" s="255" t="str">
        <f>IF('Health Facility 8'!$K$109=0,"-",'Health Facility 8'!$K$109)</f>
        <v>-</v>
      </c>
      <c r="BT12" s="255" t="str">
        <f>IF('Health Facility 8'!$K$110=0,"-",'Health Facility 8'!$K$110)</f>
        <v>-</v>
      </c>
      <c r="BU12" s="255" t="str">
        <f>IF('Health Facility 8'!$K$112=0,"-",'Health Facility 8'!$K$112)</f>
        <v>-</v>
      </c>
      <c r="BV12" s="255" t="str">
        <f>IF('Health Facility 8'!$K$113=0,"-",'Health Facility 8'!$K$113)</f>
        <v>-</v>
      </c>
      <c r="BW12" s="255" t="str">
        <f>IF('Health Facility 8'!$K$114=0,"-",'Health Facility 8'!$K$114)</f>
        <v>-</v>
      </c>
      <c r="BX12" s="255" t="str">
        <f>IF('Health Facility 8'!$K$115=0,"-",'Health Facility 8'!$K$115)</f>
        <v>-</v>
      </c>
      <c r="BY12" s="255" t="str">
        <f>IF('Health Facility 8'!$K$116=0,"-",'Health Facility 8'!$K$116)</f>
        <v>-</v>
      </c>
      <c r="BZ12" s="255" t="str">
        <f>IF('Health Facility 8'!$K$117=0,"-",'Health Facility 8'!$K$117)</f>
        <v>-</v>
      </c>
      <c r="CA12" s="255" t="str">
        <f>IF('Health Facility 8'!$K$118=0,"-",'Health Facility 8'!$K$118)</f>
        <v>-</v>
      </c>
      <c r="CB12" s="255" t="str">
        <f>IF('Health Facility 8'!$K$119=0,"-",'Health Facility 8'!$K$119)</f>
        <v>-</v>
      </c>
      <c r="CC12" s="255" t="str">
        <f>IF('Health Facility 8'!$K$120=0,"-",'Health Facility 8'!$K$120)</f>
        <v>-</v>
      </c>
      <c r="CD12" s="255" t="str">
        <f>IF('Health Facility 8'!$K$121=0,"-",'Health Facility 8'!$K$121)</f>
        <v>-</v>
      </c>
      <c r="CE12" s="255" t="str">
        <f>IF('Health Facility 8'!$K$122=0,"-",'Health Facility 8'!$K$122)</f>
        <v>-</v>
      </c>
      <c r="CF12" s="258" t="str">
        <f>IF('Health Facility 8'!$K$123=0,"-",'Health Facility 8'!$K$123)</f>
        <v>-</v>
      </c>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row>
    <row r="13" spans="1:112" hidden="1" x14ac:dyDescent="0.3">
      <c r="A13" s="207" t="s">
        <v>94</v>
      </c>
      <c r="B13" s="254" t="str">
        <f>IF('Facility Information'!D22=0,"-",'Facility Information'!D22)</f>
        <v>-</v>
      </c>
      <c r="C13" s="254" t="str">
        <f>IF('Facility Information'!F22=0,"-",'Facility Information'!F22)</f>
        <v>-</v>
      </c>
      <c r="D13" s="255" t="str">
        <f>IF('Health Facility 9'!$K$15=0,"-",'Facility Information'!$K$20)</f>
        <v>-</v>
      </c>
      <c r="E13" s="255" t="str">
        <f>IF('Health Facility 9'!$K$17=0,"-",'Health Facility 9'!$K$17)</f>
        <v>-</v>
      </c>
      <c r="F13" s="255" t="str">
        <f>IF('Health Facility 9'!$K$20=0,"-",'Health Facility 9'!$K$20)</f>
        <v>-</v>
      </c>
      <c r="G13" s="255" t="str">
        <f>IF('Health Facility 9'!$K$21=0,"-",'Health Facility 9'!$K$21)</f>
        <v>-</v>
      </c>
      <c r="H13" s="255" t="str">
        <f>IF('Health Facility 9'!$K$22=0,"-",'Health Facility 9'!$K$22)</f>
        <v>-</v>
      </c>
      <c r="I13" s="255" t="str">
        <f>IF('Health Facility 9'!$K$23=0,"-",'Health Facility 9'!$K$23)</f>
        <v>-</v>
      </c>
      <c r="J13" s="255" t="str">
        <f>IF('Health Facility 9'!$K$24=0,"-",'Health Facility 9'!$K$24)</f>
        <v>-</v>
      </c>
      <c r="K13" s="255" t="str">
        <f>IF('Health Facility 9'!$K$25=0,"-",'Health Facility 9'!$K$25)</f>
        <v>-</v>
      </c>
      <c r="L13" s="255" t="str">
        <f>IF('Health Facility 9'!$K$26=0,"-",'Health Facility 9'!$K$26)</f>
        <v>-</v>
      </c>
      <c r="M13" s="255" t="str">
        <f>IF('Health Facility 9'!$K$27=0,"-",'Health Facility 9'!$K$27)</f>
        <v>-</v>
      </c>
      <c r="N13" s="255" t="str">
        <f>IF('Health Facility 9'!$K$34=0,"-",'Health Facility 9'!$K$34)</f>
        <v>-</v>
      </c>
      <c r="O13" s="255" t="str">
        <f>IF('Health Facility 9'!$K$35=0,"-",'Health Facility 9'!$K$35)</f>
        <v>-</v>
      </c>
      <c r="P13" s="255" t="str">
        <f>IF('Health Facility 9'!$K$36=0,"-",'Health Facility 9'!$K$36)</f>
        <v>-</v>
      </c>
      <c r="Q13" s="255" t="str">
        <f>IF('Health Facility 9'!$K$37=0,"-",'Health Facility 9'!$K$37)</f>
        <v>-</v>
      </c>
      <c r="R13" s="255" t="str">
        <f>IF('Health Facility 9'!$K$38=0,"-",'Health Facility 9'!$K$38)</f>
        <v>-</v>
      </c>
      <c r="S13" s="255" t="str">
        <f>IF('Health Facility 9'!$K$39=0,"-",'Health Facility 9'!$K$39)</f>
        <v>-</v>
      </c>
      <c r="T13" s="255" t="str">
        <f>IF('Health Facility 9'!$K$40=0,"-",'Health Facility 9'!$K$40)</f>
        <v>-</v>
      </c>
      <c r="U13" s="255" t="str">
        <f>IF('Health Facility 9'!$K$43=0,"-",'Health Facility 9'!$K$43)</f>
        <v>-</v>
      </c>
      <c r="V13" s="255" t="str">
        <f>IF('Health Facility 9'!$K$44=0,"-",'Health Facility 9'!$K$44)</f>
        <v>-</v>
      </c>
      <c r="W13" s="255" t="str">
        <f>IF('Health Facility 9'!$K$45=0,"-",'Health Facility 9'!$K$45)</f>
        <v>-</v>
      </c>
      <c r="X13" s="255" t="str">
        <f>IF('Health Facility 9'!$K$46=0,"-",'Health Facility 9'!$K$46)</f>
        <v>-</v>
      </c>
      <c r="Y13" s="255" t="str">
        <f>IF('Health Facility 9'!$K$47=0,"-",'Health Facility 9'!$K$47)</f>
        <v>-</v>
      </c>
      <c r="Z13" s="255" t="str">
        <f>IF('Health Facility 9'!$K$48=0,"-",'Health Facility 9'!$K$48)</f>
        <v>-</v>
      </c>
      <c r="AA13" s="255" t="str">
        <f>IF('Health Facility 9'!$K$49=0,"-",'Health Facility 9'!$K$49)</f>
        <v>-</v>
      </c>
      <c r="AB13" s="255" t="str">
        <f>IF('Health Facility 9'!$K$52=0,"-",'Health Facility 9'!$K$52)</f>
        <v>-</v>
      </c>
      <c r="AC13" s="255" t="str">
        <f>IF('Health Facility 9'!$K$53=0,"-",'Health Facility 9'!$K$53)</f>
        <v>-</v>
      </c>
      <c r="AD13" s="255" t="str">
        <f>IF('Health Facility 9'!$K$54=0,"-",'Health Facility 9'!$K$54)</f>
        <v>-</v>
      </c>
      <c r="AE13" s="255" t="str">
        <f>IF('Health Facility 9'!$K$55=0,"-",'Health Facility 9'!$K$55)</f>
        <v>-</v>
      </c>
      <c r="AF13" s="255" t="str">
        <f>IF('Health Facility 9'!$K$56=0,"-",'Health Facility 9'!$K$56)</f>
        <v>-</v>
      </c>
      <c r="AG13" s="255" t="str">
        <f>IF('Health Facility 9'!$K$57=0,"-",'Health Facility 9'!$K$57)</f>
        <v>-</v>
      </c>
      <c r="AH13" s="255" t="str">
        <f>IF('Health Facility 9'!$K$58=0,"-",'Health Facility 9'!$K$58)</f>
        <v>-</v>
      </c>
      <c r="AI13" s="255" t="str">
        <f>IF('Health Facility 9'!$K$61=0,"-",'Health Facility 9'!$K$61)</f>
        <v>-</v>
      </c>
      <c r="AJ13" s="255" t="str">
        <f>IF('Health Facility 9'!$K$62=0,"-",'Health Facility 9'!$K$62)</f>
        <v>-</v>
      </c>
      <c r="AK13" s="255" t="str">
        <f>IF('Health Facility 9'!$K$63=0,"-",'Health Facility 9'!$K$63)</f>
        <v>-</v>
      </c>
      <c r="AL13" s="255" t="str">
        <f>IF('Health Facility 9'!$K$64=0,"-",'Health Facility 9'!$K$64)</f>
        <v>-</v>
      </c>
      <c r="AM13" s="255" t="str">
        <f>IF('Health Facility 9'!$K$65=0,"-",'Health Facility 9'!$K$65)</f>
        <v>-</v>
      </c>
      <c r="AN13" s="255" t="str">
        <f>IF('Health Facility 9'!$K$66=0,"-",'Health Facility 9'!$K$66)</f>
        <v>-</v>
      </c>
      <c r="AO13" s="255" t="str">
        <f>IF('Health Facility 9'!$K$67=0,"-",'Health Facility 9'!$K$67)</f>
        <v>-</v>
      </c>
      <c r="AP13" s="255" t="str">
        <f>IF('Health Facility 9'!$K$70=0,"-",'Health Facility 9'!$K$70)</f>
        <v>-</v>
      </c>
      <c r="AQ13" s="255" t="str">
        <f>IF('Health Facility 9'!$K$71=0,"-",'Health Facility 9'!$K$71)</f>
        <v>-</v>
      </c>
      <c r="AR13" s="255" t="str">
        <f>IF('Health Facility 9'!$K$72=0,"-",'Health Facility 9'!$K$72)</f>
        <v>-</v>
      </c>
      <c r="AS13" s="255" t="str">
        <f>IF('Health Facility 9'!$K$73=0,"-",'Health Facility 9'!$K$73)</f>
        <v>-</v>
      </c>
      <c r="AT13" s="255" t="str">
        <f>IF('Health Facility 9'!$K$74=0,"-",'Health Facility 9'!$K$74)</f>
        <v>-</v>
      </c>
      <c r="AU13" s="255" t="str">
        <f>IF('Health Facility 9'!$K$75=0,"-",'Health Facility 9'!$K$75)</f>
        <v>-</v>
      </c>
      <c r="AV13" s="255" t="str">
        <f>IF('Health Facility 9'!$K$76=0,"-",'Health Facility 9'!$K$76)</f>
        <v>-</v>
      </c>
      <c r="AW13" s="255" t="str">
        <f>IF('Health Facility 9'!$K$80=0,"-",'Health Facility 9'!$K$80)</f>
        <v>-</v>
      </c>
      <c r="AX13" s="255" t="str">
        <f>IF('Health Facility 9'!$K$81=0,"-",'Health Facility 9'!$K$81)</f>
        <v>-</v>
      </c>
      <c r="AY13" s="255" t="str">
        <f>IF('Health Facility 9'!$K$82=0,"-",'Health Facility 9'!$K$82)</f>
        <v>-</v>
      </c>
      <c r="AZ13" s="255" t="str">
        <f>IF('Health Facility 9'!$K$83=0,"-",'Health Facility 9'!$K$83)</f>
        <v>-</v>
      </c>
      <c r="BA13" s="255" t="str">
        <f>IF('Health Facility 9'!$K$84=0,"-",'Health Facility 9'!$K$84)</f>
        <v>-</v>
      </c>
      <c r="BB13" s="255" t="str">
        <f>IF('Health Facility 9'!$K$85=0,"-",'Health Facility 9'!$K$85)</f>
        <v>-</v>
      </c>
      <c r="BC13" s="255" t="str">
        <f>IF('Health Facility 9'!$K$86=0,"-",'Health Facility 9'!$K$86)</f>
        <v>-</v>
      </c>
      <c r="BD13" s="255" t="str">
        <f>IF('Health Facility 9'!$K$87=0,"-",'Health Facility 9'!$K$87)</f>
        <v>-</v>
      </c>
      <c r="BE13" s="255" t="str">
        <f>IF('Health Facility 9'!$K$88=0,"-",'Health Facility 9'!$K$88)</f>
        <v>-</v>
      </c>
      <c r="BF13" s="255" t="str">
        <f>IF('Health Facility 9'!$K$89=0,"-",'Health Facility 9'!$K$89)</f>
        <v>-</v>
      </c>
      <c r="BG13" s="255" t="str">
        <f>IF('Health Facility 9'!$K$90=0,"-",'Health Facility 9'!$K$90)</f>
        <v>-</v>
      </c>
      <c r="BH13" s="255" t="str">
        <f>IF('Health Facility 9'!$K$91=0,"-",'Health Facility 9'!$K$91)</f>
        <v>-</v>
      </c>
      <c r="BI13" s="255" t="str">
        <f>IF('Health Facility 9'!$K$92=0,"-",'Health Facility 9'!$K$92)</f>
        <v>-</v>
      </c>
      <c r="BJ13" s="255" t="str">
        <f>IF('Health Facility 9'!$K$93=0,"-",'Health Facility 9'!$K$93)</f>
        <v>-</v>
      </c>
      <c r="BK13" s="255" t="str">
        <f>IF('Health Facility 9'!$K$94=0,"-",'Health Facility 9'!$K$94)</f>
        <v>-</v>
      </c>
      <c r="BL13" s="255" t="str">
        <f>IF('Health Facility 9'!$K$95=0,"-",'Health Facility 9'!$K$95)</f>
        <v>-</v>
      </c>
      <c r="BM13" s="255" t="str">
        <f>IF('Health Facility 9'!$K$97=0,"-",'Health Facility 9'!$K$97)</f>
        <v>-</v>
      </c>
      <c r="BN13" s="255" t="str">
        <f>IF('Health Facility 9'!$K$98=0,"-",'Health Facility 9'!$K$98)</f>
        <v>-</v>
      </c>
      <c r="BO13" s="255" t="str">
        <f>IF('Health Facility 9'!$K$101=0,"-",'Health Facility 9'!$K$101)</f>
        <v>-</v>
      </c>
      <c r="BP13" s="255" t="str">
        <f>IF('Health Facility 9'!$K$102=0,"-",'Health Facility 9'!$K$102)</f>
        <v>-</v>
      </c>
      <c r="BQ13" s="255" t="str">
        <f>IF('Health Facility 9'!$K$103=0,"-",'Health Facility 9'!$K$103)</f>
        <v>-</v>
      </c>
      <c r="BR13" s="255" t="str">
        <f>IF('Health Facility 9'!$K$107=0,"-",'Health Facility 9'!$K$107)</f>
        <v>-</v>
      </c>
      <c r="BS13" s="255" t="str">
        <f>IF('Health Facility 9'!$K$109=0,"-",'Health Facility 9'!$K$109)</f>
        <v>-</v>
      </c>
      <c r="BT13" s="255" t="str">
        <f>IF('Health Facility 9'!$K$110=0,"-",'Health Facility 9'!$K$110)</f>
        <v>-</v>
      </c>
      <c r="BU13" s="255" t="str">
        <f>IF('Health Facility 9'!$K$112=0,"-",'Health Facility 9'!$K$112)</f>
        <v>-</v>
      </c>
      <c r="BV13" s="255" t="str">
        <f>IF('Health Facility 9'!$K$113=0,"-",'Health Facility 9'!$K$113)</f>
        <v>-</v>
      </c>
      <c r="BW13" s="255" t="str">
        <f>IF('Health Facility 9'!$K$114=0,"-",'Health Facility 9'!$K$114)</f>
        <v>-</v>
      </c>
      <c r="BX13" s="255" t="str">
        <f>IF('Health Facility 9'!$K$115=0,"-",'Health Facility 9'!$K$115)</f>
        <v>-</v>
      </c>
      <c r="BY13" s="255" t="str">
        <f>IF('Health Facility 9'!$K$116=0,"-",'Health Facility 9'!$K$116)</f>
        <v>-</v>
      </c>
      <c r="BZ13" s="255" t="str">
        <f>IF('Health Facility 9'!$K$117=0,"-",'Health Facility 9'!$K$117)</f>
        <v>-</v>
      </c>
      <c r="CA13" s="255" t="str">
        <f>IF('Health Facility 9'!$K$118=0,"-",'Health Facility 9'!$K$118)</f>
        <v>-</v>
      </c>
      <c r="CB13" s="255" t="str">
        <f>IF('Health Facility 9'!$K$119=0,"-",'Health Facility 9'!$K$119)</f>
        <v>-</v>
      </c>
      <c r="CC13" s="255" t="str">
        <f>IF('Health Facility 9'!$K$120=0,"-",'Health Facility 9'!$K$120)</f>
        <v>-</v>
      </c>
      <c r="CD13" s="255" t="str">
        <f>IF('Health Facility 9'!$K$121=0,"-",'Health Facility 9'!$K$121)</f>
        <v>-</v>
      </c>
      <c r="CE13" s="255" t="str">
        <f>IF('Health Facility 9'!$K$122=0,"-",'Health Facility 9'!$K$122)</f>
        <v>-</v>
      </c>
      <c r="CF13" s="258" t="str">
        <f>IF('Health Facility 9'!$K$123=0,"-",'Health Facility 9'!$K$123)</f>
        <v>-</v>
      </c>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row>
    <row r="14" spans="1:112" hidden="1" x14ac:dyDescent="0.3">
      <c r="A14" s="207" t="s">
        <v>95</v>
      </c>
      <c r="B14" s="254" t="str">
        <f>IF('Facility Information'!D23=0,"-",'Facility Information'!D23)</f>
        <v>-</v>
      </c>
      <c r="C14" s="254" t="str">
        <f>IF('Facility Information'!F23=0,"-",'Facility Information'!F23)</f>
        <v>-</v>
      </c>
      <c r="D14" s="255" t="str">
        <f>IF('Health Facility 10'!$K$15=0,"-",'Facility Information'!$K$20)</f>
        <v>-</v>
      </c>
      <c r="E14" s="255" t="str">
        <f>IF('Health Facility 10'!$K$17=0,"-",'Health Facility 10'!$K$17)</f>
        <v>-</v>
      </c>
      <c r="F14" s="255" t="str">
        <f>IF('Health Facility 10'!$K$20=0,"-",'Health Facility 10'!$K$20)</f>
        <v>-</v>
      </c>
      <c r="G14" s="255" t="str">
        <f>IF('Health Facility 10'!$K$21=0,"-",'Health Facility 10'!$K$21)</f>
        <v>-</v>
      </c>
      <c r="H14" s="255" t="str">
        <f>IF('Health Facility 10'!$K$22=0,"-",'Health Facility 10'!$K$22)</f>
        <v>-</v>
      </c>
      <c r="I14" s="255" t="str">
        <f>IF('Health Facility 10'!$K$23=0,"-",'Health Facility 10'!$K$23)</f>
        <v>-</v>
      </c>
      <c r="J14" s="255" t="str">
        <f>IF('Health Facility 10'!$K$24=0,"-",'Health Facility 10'!$K$24)</f>
        <v>-</v>
      </c>
      <c r="K14" s="255" t="str">
        <f>IF('Health Facility 10'!$K$25=0,"-",'Health Facility 10'!$K$25)</f>
        <v>-</v>
      </c>
      <c r="L14" s="255" t="str">
        <f>IF('Health Facility 10'!$K$26=0,"-",'Health Facility 10'!$K$26)</f>
        <v>-</v>
      </c>
      <c r="M14" s="255" t="str">
        <f>IF('Health Facility 10'!$K$27=0,"-",'Health Facility 10'!$K$27)</f>
        <v>-</v>
      </c>
      <c r="N14" s="255" t="str">
        <f>IF('Health Facility 10'!$K$34=0,"-",'Health Facility 10'!$K$34)</f>
        <v>-</v>
      </c>
      <c r="O14" s="255" t="str">
        <f>IF('Health Facility 10'!$K$35=0,"-",'Health Facility 10'!$K$35)</f>
        <v>-</v>
      </c>
      <c r="P14" s="255" t="str">
        <f>IF('Health Facility 10'!$K$36=0,"-",'Health Facility 10'!$K$36)</f>
        <v>-</v>
      </c>
      <c r="Q14" s="255" t="str">
        <f>IF('Health Facility 10'!$K$37=0,"-",'Health Facility 10'!$K$37)</f>
        <v>-</v>
      </c>
      <c r="R14" s="255" t="str">
        <f>IF('Health Facility 10'!$K$38=0,"-",'Health Facility 10'!$K$38)</f>
        <v>-</v>
      </c>
      <c r="S14" s="255" t="str">
        <f>IF('Health Facility 10'!$K$39=0,"-",'Health Facility 10'!$K$39)</f>
        <v>-</v>
      </c>
      <c r="T14" s="255" t="str">
        <f>IF('Health Facility 10'!$K$40=0,"-",'Health Facility 10'!$K$40)</f>
        <v>-</v>
      </c>
      <c r="U14" s="255" t="str">
        <f>IF('Health Facility 10'!$K$43=0,"-",'Health Facility 10'!$K$43)</f>
        <v>-</v>
      </c>
      <c r="V14" s="255" t="str">
        <f>IF('Health Facility 10'!$K$44=0,"-",'Health Facility 10'!$K$44)</f>
        <v>-</v>
      </c>
      <c r="W14" s="255" t="str">
        <f>IF('Health Facility 10'!$K$45=0,"-",'Health Facility 10'!$K$45)</f>
        <v>-</v>
      </c>
      <c r="X14" s="255" t="str">
        <f>IF('Health Facility 10'!$K$46=0,"-",'Health Facility 10'!$K$46)</f>
        <v>-</v>
      </c>
      <c r="Y14" s="255" t="str">
        <f>IF('Health Facility 10'!$K$47=0,"-",'Health Facility 10'!$K$47)</f>
        <v>-</v>
      </c>
      <c r="Z14" s="255" t="str">
        <f>IF('Health Facility 10'!$K$48=0,"-",'Health Facility 10'!$K$48)</f>
        <v>-</v>
      </c>
      <c r="AA14" s="255" t="str">
        <f>IF('Health Facility 10'!$K$49=0,"-",'Health Facility 10'!$K$49)</f>
        <v>-</v>
      </c>
      <c r="AB14" s="255" t="str">
        <f>IF('Health Facility 10'!$K$52=0,"-",'Health Facility 10'!$K$52)</f>
        <v>-</v>
      </c>
      <c r="AC14" s="255" t="str">
        <f>IF('Health Facility 10'!$K$53=0,"-",'Health Facility 10'!$K$53)</f>
        <v>-</v>
      </c>
      <c r="AD14" s="255" t="str">
        <f>IF('Health Facility 10'!$K$54=0,"-",'Health Facility 10'!$K$54)</f>
        <v>-</v>
      </c>
      <c r="AE14" s="255" t="str">
        <f>IF('Health Facility 10'!$K$55=0,"-",'Health Facility 10'!$K$55)</f>
        <v>-</v>
      </c>
      <c r="AF14" s="255" t="str">
        <f>IF('Health Facility 10'!$K$56=0,"-",'Health Facility 10'!$K$56)</f>
        <v>-</v>
      </c>
      <c r="AG14" s="255" t="str">
        <f>IF('Health Facility 10'!$K$57=0,"-",'Health Facility 10'!$K$57)</f>
        <v>-</v>
      </c>
      <c r="AH14" s="255" t="str">
        <f>IF('Health Facility 10'!$K$58=0,"-",'Health Facility 10'!$K$58)</f>
        <v>-</v>
      </c>
      <c r="AI14" s="255" t="str">
        <f>IF('Health Facility 10'!$K$61=0,"-",'Health Facility 10'!$K$61)</f>
        <v>-</v>
      </c>
      <c r="AJ14" s="255" t="str">
        <f>IF('Health Facility 10'!$K$62=0,"-",'Health Facility 10'!$K$62)</f>
        <v>-</v>
      </c>
      <c r="AK14" s="255" t="str">
        <f>IF('Health Facility 10'!$K$63=0,"-",'Health Facility 10'!$K$63)</f>
        <v>-</v>
      </c>
      <c r="AL14" s="255" t="str">
        <f>IF('Health Facility 10'!$K$64=0,"-",'Health Facility 10'!$K$64)</f>
        <v>-</v>
      </c>
      <c r="AM14" s="255" t="str">
        <f>IF('Health Facility 10'!$K$65=0,"-",'Health Facility 10'!$K$65)</f>
        <v>-</v>
      </c>
      <c r="AN14" s="255" t="str">
        <f>IF('Health Facility 10'!$K$66=0,"-",'Health Facility 10'!$K$66)</f>
        <v>-</v>
      </c>
      <c r="AO14" s="255" t="str">
        <f>IF('Health Facility 10'!$K$67=0,"-",'Health Facility 10'!$K$67)</f>
        <v>-</v>
      </c>
      <c r="AP14" s="255" t="str">
        <f>IF('Health Facility 10'!$K$70=0,"-",'Health Facility 10'!$K$70)</f>
        <v>-</v>
      </c>
      <c r="AQ14" s="255" t="str">
        <f>IF('Health Facility 10'!$K$71=0,"-",'Health Facility 10'!$K$71)</f>
        <v>-</v>
      </c>
      <c r="AR14" s="255" t="str">
        <f>IF('Health Facility 10'!$K$72=0,"-",'Health Facility 10'!$K$72)</f>
        <v>-</v>
      </c>
      <c r="AS14" s="255" t="str">
        <f>IF('Health Facility 10'!$K$73=0,"-",'Health Facility 10'!$K$73)</f>
        <v>-</v>
      </c>
      <c r="AT14" s="255" t="str">
        <f>IF('Health Facility 10'!$K$74=0,"-",'Health Facility 10'!$K$74)</f>
        <v>-</v>
      </c>
      <c r="AU14" s="255" t="str">
        <f>IF('Health Facility 10'!$K$75=0,"-",'Health Facility 10'!$K$75)</f>
        <v>-</v>
      </c>
      <c r="AV14" s="255" t="str">
        <f>IF('Health Facility 10'!$K$76=0,"-",'Health Facility 10'!$K$76)</f>
        <v>-</v>
      </c>
      <c r="AW14" s="255" t="str">
        <f>IF('Health Facility 10'!$K$80=0,"-",'Health Facility 10'!$K$80)</f>
        <v>-</v>
      </c>
      <c r="AX14" s="255" t="str">
        <f>IF('Health Facility 10'!$K$81=0,"-",'Health Facility 10'!$K$81)</f>
        <v>-</v>
      </c>
      <c r="AY14" s="255" t="str">
        <f>IF('Health Facility 10'!$K$82=0,"-",'Health Facility 10'!$K$82)</f>
        <v>-</v>
      </c>
      <c r="AZ14" s="255" t="str">
        <f>IF('Health Facility 10'!$K$83=0,"-",'Health Facility 10'!$K$83)</f>
        <v>-</v>
      </c>
      <c r="BA14" s="255" t="str">
        <f>IF('Health Facility 10'!$K$84=0,"-",'Health Facility 10'!$K$84)</f>
        <v>-</v>
      </c>
      <c r="BB14" s="255" t="str">
        <f>IF('Health Facility 10'!$K$85=0,"-",'Health Facility 10'!$K$85)</f>
        <v>-</v>
      </c>
      <c r="BC14" s="255" t="str">
        <f>IF('Health Facility 10'!$K$86=0,"-",'Health Facility 10'!$K$86)</f>
        <v>-</v>
      </c>
      <c r="BD14" s="255" t="str">
        <f>IF('Health Facility 10'!$K$87=0,"-",'Health Facility 10'!$K$87)</f>
        <v>-</v>
      </c>
      <c r="BE14" s="255" t="str">
        <f>IF('Health Facility 10'!$K$88=0,"-",'Health Facility 10'!$K$88)</f>
        <v>-</v>
      </c>
      <c r="BF14" s="255" t="str">
        <f>IF('Health Facility 10'!$K$89=0,"-",'Health Facility 10'!$K$89)</f>
        <v>-</v>
      </c>
      <c r="BG14" s="255" t="str">
        <f>IF('Health Facility 10'!$K$90=0,"-",'Health Facility 10'!$K$90)</f>
        <v>-</v>
      </c>
      <c r="BH14" s="255" t="str">
        <f>IF('Health Facility 10'!$K$91=0,"-",'Health Facility 10'!$K$91)</f>
        <v>-</v>
      </c>
      <c r="BI14" s="255" t="str">
        <f>IF('Health Facility 10'!$K$92=0,"-",'Health Facility 10'!$K$92)</f>
        <v>-</v>
      </c>
      <c r="BJ14" s="255" t="str">
        <f>IF('Health Facility 10'!$K$93=0,"-",'Health Facility 10'!$K$93)</f>
        <v>-</v>
      </c>
      <c r="BK14" s="255" t="str">
        <f>IF('Health Facility 10'!$K$94=0,"-",'Health Facility 10'!$K$94)</f>
        <v>-</v>
      </c>
      <c r="BL14" s="255" t="str">
        <f>IF('Health Facility 10'!$K$95=0,"-",'Health Facility 10'!$K$95)</f>
        <v>-</v>
      </c>
      <c r="BM14" s="255" t="str">
        <f>IF('Health Facility 10'!$K$97=0,"-",'Health Facility 10'!$K$97)</f>
        <v>-</v>
      </c>
      <c r="BN14" s="255" t="str">
        <f>IF('Health Facility 10'!$K$98=0,"-",'Health Facility 10'!$K$98)</f>
        <v>-</v>
      </c>
      <c r="BO14" s="255" t="str">
        <f>IF('Health Facility 10'!$K$101=0,"-",'Health Facility 10'!$K$101)</f>
        <v>-</v>
      </c>
      <c r="BP14" s="255" t="str">
        <f>IF('Health Facility 10'!$K$102=0,"-",'Health Facility 10'!$K$102)</f>
        <v>-</v>
      </c>
      <c r="BQ14" s="255" t="str">
        <f>IF('Health Facility 10'!$K$103=0,"-",'Health Facility 10'!$K$103)</f>
        <v>-</v>
      </c>
      <c r="BR14" s="255" t="str">
        <f>IF('Health Facility 10'!$K$107=0,"-",'Health Facility 10'!$K$107)</f>
        <v>-</v>
      </c>
      <c r="BS14" s="255" t="str">
        <f>IF('Health Facility 10'!$K$109=0,"-",'Health Facility 10'!$K$109)</f>
        <v>-</v>
      </c>
      <c r="BT14" s="255" t="str">
        <f>IF('Health Facility 10'!$K$110=0,"-",'Health Facility 10'!$K$110)</f>
        <v>-</v>
      </c>
      <c r="BU14" s="255" t="str">
        <f>IF('Health Facility 10'!$K$112=0,"-",'Health Facility 10'!$K$112)</f>
        <v>-</v>
      </c>
      <c r="BV14" s="255" t="str">
        <f>IF('Health Facility 10'!$K$113=0,"-",'Health Facility 10'!$K$113)</f>
        <v>-</v>
      </c>
      <c r="BW14" s="255" t="str">
        <f>IF('Health Facility 10'!$K$114=0,"-",'Health Facility 10'!$K$114)</f>
        <v>-</v>
      </c>
      <c r="BX14" s="255" t="str">
        <f>IF('Health Facility 10'!$K$115=0,"-",'Health Facility 10'!$K$115)</f>
        <v>-</v>
      </c>
      <c r="BY14" s="255" t="str">
        <f>IF('Health Facility 10'!$K$116=0,"-",'Health Facility 10'!$K$116)</f>
        <v>-</v>
      </c>
      <c r="BZ14" s="255" t="str">
        <f>IF('Health Facility 10'!$K$117=0,"-",'Health Facility 10'!$K$117)</f>
        <v>-</v>
      </c>
      <c r="CA14" s="255" t="str">
        <f>IF('Health Facility 10'!$K$118=0,"-",'Health Facility 10'!$K$118)</f>
        <v>-</v>
      </c>
      <c r="CB14" s="255" t="str">
        <f>IF('Health Facility 10'!$K$119=0,"-",'Health Facility 10'!$K$119)</f>
        <v>-</v>
      </c>
      <c r="CC14" s="255" t="str">
        <f>IF('Health Facility 10'!$K$120=0,"-",'Health Facility 10'!$K$120)</f>
        <v>-</v>
      </c>
      <c r="CD14" s="255" t="str">
        <f>IF('Health Facility 10'!$K$121=0,"-",'Health Facility 10'!$K$121)</f>
        <v>-</v>
      </c>
      <c r="CE14" s="255" t="str">
        <f>IF('Health Facility 10'!$K$122=0,"-",'Health Facility 10'!$K$122)</f>
        <v>-</v>
      </c>
      <c r="CF14" s="258" t="str">
        <f>IF('Health Facility 10'!$K$123=0,"-",'Health Facility 10'!$K$123)</f>
        <v>-</v>
      </c>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row>
    <row r="15" spans="1:112" hidden="1" x14ac:dyDescent="0.3">
      <c r="A15" s="207" t="s">
        <v>96</v>
      </c>
      <c r="B15" s="254" t="str">
        <f>IF('Facility Information'!D24=0,"-",'Facility Information'!D24)</f>
        <v>-</v>
      </c>
      <c r="C15" s="254" t="str">
        <f>IF('Facility Information'!F24=0,"-",'Facility Information'!F24)</f>
        <v>-</v>
      </c>
      <c r="D15" s="255" t="str">
        <f>IF('Health Facility 11'!$K$15=0,"-",'Facility Information'!$K$20)</f>
        <v>-</v>
      </c>
      <c r="E15" s="255" t="str">
        <f>IF('Health Facility 11'!$K$17=0,"-",'Health Facility 11'!$K$17)</f>
        <v>-</v>
      </c>
      <c r="F15" s="255" t="str">
        <f>IF('Health Facility 11'!$K$20=0,"-",'Health Facility 11'!$K$20)</f>
        <v>-</v>
      </c>
      <c r="G15" s="255" t="str">
        <f>IF('Health Facility 11'!$K$21=0,"-",'Health Facility 11'!$K$21)</f>
        <v>-</v>
      </c>
      <c r="H15" s="255" t="str">
        <f>IF('Health Facility 11'!$K$22=0,"-",'Health Facility 11'!$K$22)</f>
        <v>-</v>
      </c>
      <c r="I15" s="255" t="str">
        <f>IF('Health Facility 11'!$K$23=0,"-",'Health Facility 11'!$K$23)</f>
        <v>-</v>
      </c>
      <c r="J15" s="255" t="str">
        <f>IF('Health Facility 11'!$K$24=0,"-",'Health Facility 11'!$K$24)</f>
        <v>-</v>
      </c>
      <c r="K15" s="255" t="str">
        <f>IF('Health Facility 11'!$K$25=0,"-",'Health Facility 11'!$K$25)</f>
        <v>-</v>
      </c>
      <c r="L15" s="255" t="str">
        <f>IF('Health Facility 11'!$K$26=0,"-",'Health Facility 11'!$K$26)</f>
        <v>-</v>
      </c>
      <c r="M15" s="255" t="str">
        <f>IF('Health Facility 11'!$K$27=0,"-",'Health Facility 11'!$K$27)</f>
        <v>-</v>
      </c>
      <c r="N15" s="255" t="str">
        <f>IF('Health Facility 11'!$K$34=0,"-",'Health Facility 11'!$K$34)</f>
        <v>-</v>
      </c>
      <c r="O15" s="255" t="str">
        <f>IF('Health Facility 11'!$K$35=0,"-",'Health Facility 11'!$K$35)</f>
        <v>-</v>
      </c>
      <c r="P15" s="255" t="str">
        <f>IF('Health Facility 11'!$K$36=0,"-",'Health Facility 11'!$K$36)</f>
        <v>-</v>
      </c>
      <c r="Q15" s="255" t="str">
        <f>IF('Health Facility 11'!$K$37=0,"-",'Health Facility 11'!$K$37)</f>
        <v>-</v>
      </c>
      <c r="R15" s="255" t="str">
        <f>IF('Health Facility 11'!$K$38=0,"-",'Health Facility 11'!$K$38)</f>
        <v>-</v>
      </c>
      <c r="S15" s="255" t="str">
        <f>IF('Health Facility 11'!$K$39=0,"-",'Health Facility 11'!$K$39)</f>
        <v>-</v>
      </c>
      <c r="T15" s="255" t="str">
        <f>IF('Health Facility 11'!$K$40=0,"-",'Health Facility 11'!$K$40)</f>
        <v>-</v>
      </c>
      <c r="U15" s="255" t="str">
        <f>IF('Health Facility 11'!$K$43=0,"-",'Health Facility 11'!$K$43)</f>
        <v>-</v>
      </c>
      <c r="V15" s="255" t="str">
        <f>IF('Health Facility 11'!$K$44=0,"-",'Health Facility 11'!$K$44)</f>
        <v>-</v>
      </c>
      <c r="W15" s="255" t="str">
        <f>IF('Health Facility 11'!$K$45=0,"-",'Health Facility 11'!$K$45)</f>
        <v>-</v>
      </c>
      <c r="X15" s="255" t="str">
        <f>IF('Health Facility 11'!$K$46=0,"-",'Health Facility 11'!$K$46)</f>
        <v>-</v>
      </c>
      <c r="Y15" s="255" t="str">
        <f>IF('Health Facility 11'!$K$47=0,"-",'Health Facility 11'!$K$47)</f>
        <v>-</v>
      </c>
      <c r="Z15" s="255" t="str">
        <f>IF('Health Facility 11'!$K$48=0,"-",'Health Facility 11'!$K$48)</f>
        <v>-</v>
      </c>
      <c r="AA15" s="255" t="str">
        <f>IF('Health Facility 11'!$K$49=0,"-",'Health Facility 11'!$K$49)</f>
        <v>-</v>
      </c>
      <c r="AB15" s="255" t="str">
        <f>IF('Health Facility 11'!$K$52=0,"-",'Health Facility 11'!$K$52)</f>
        <v>-</v>
      </c>
      <c r="AC15" s="255" t="str">
        <f>IF('Health Facility 11'!$K$53=0,"-",'Health Facility 11'!$K$53)</f>
        <v>-</v>
      </c>
      <c r="AD15" s="255" t="str">
        <f>IF('Health Facility 11'!$K$54=0,"-",'Health Facility 11'!$K$54)</f>
        <v>-</v>
      </c>
      <c r="AE15" s="255" t="str">
        <f>IF('Health Facility 11'!$K$55=0,"-",'Health Facility 11'!$K$55)</f>
        <v>-</v>
      </c>
      <c r="AF15" s="255" t="str">
        <f>IF('Health Facility 11'!$K$56=0,"-",'Health Facility 11'!$K$56)</f>
        <v>-</v>
      </c>
      <c r="AG15" s="255" t="str">
        <f>IF('Health Facility 11'!$K$57=0,"-",'Health Facility 11'!$K$57)</f>
        <v>-</v>
      </c>
      <c r="AH15" s="255" t="str">
        <f>IF('Health Facility 11'!$K$58=0,"-",'Health Facility 11'!$K$58)</f>
        <v>-</v>
      </c>
      <c r="AI15" s="255" t="str">
        <f>IF('Health Facility 11'!$K$61=0,"-",'Health Facility 11'!$K$61)</f>
        <v>-</v>
      </c>
      <c r="AJ15" s="255" t="str">
        <f>IF('Health Facility 11'!$K$62=0,"-",'Health Facility 11'!$K$62)</f>
        <v>-</v>
      </c>
      <c r="AK15" s="255" t="str">
        <f>IF('Health Facility 11'!$K$63=0,"-",'Health Facility 11'!$K$63)</f>
        <v>-</v>
      </c>
      <c r="AL15" s="255" t="str">
        <f>IF('Health Facility 11'!$K$64=0,"-",'Health Facility 11'!$K$64)</f>
        <v>-</v>
      </c>
      <c r="AM15" s="255" t="str">
        <f>IF('Health Facility 11'!$K$65=0,"-",'Health Facility 11'!$K$65)</f>
        <v>-</v>
      </c>
      <c r="AN15" s="255" t="str">
        <f>IF('Health Facility 11'!$K$66=0,"-",'Health Facility 11'!$K$66)</f>
        <v>-</v>
      </c>
      <c r="AO15" s="255" t="str">
        <f>IF('Health Facility 11'!$K$67=0,"-",'Health Facility 11'!$K$67)</f>
        <v>-</v>
      </c>
      <c r="AP15" s="255" t="str">
        <f>IF('Health Facility 11'!$K$70=0,"-",'Health Facility 11'!$K$70)</f>
        <v>-</v>
      </c>
      <c r="AQ15" s="255" t="str">
        <f>IF('Health Facility 11'!$K$71=0,"-",'Health Facility 11'!$K$71)</f>
        <v>-</v>
      </c>
      <c r="AR15" s="255" t="str">
        <f>IF('Health Facility 11'!$K$72=0,"-",'Health Facility 11'!$K$72)</f>
        <v>-</v>
      </c>
      <c r="AS15" s="255" t="str">
        <f>IF('Health Facility 11'!$K$73=0,"-",'Health Facility 11'!$K$73)</f>
        <v>-</v>
      </c>
      <c r="AT15" s="255" t="str">
        <f>IF('Health Facility 11'!$K$74=0,"-",'Health Facility 11'!$K$74)</f>
        <v>-</v>
      </c>
      <c r="AU15" s="255" t="str">
        <f>IF('Health Facility 11'!$K$75=0,"-",'Health Facility 11'!$K$75)</f>
        <v>-</v>
      </c>
      <c r="AV15" s="255" t="str">
        <f>IF('Health Facility 11'!$K$76=0,"-",'Health Facility 11'!$K$76)</f>
        <v>-</v>
      </c>
      <c r="AW15" s="255" t="str">
        <f>IF('Health Facility 11'!$K$80=0,"-",'Health Facility 11'!$K$80)</f>
        <v>-</v>
      </c>
      <c r="AX15" s="255" t="str">
        <f>IF('Health Facility 11'!$K$81=0,"-",'Health Facility 11'!$K$81)</f>
        <v>-</v>
      </c>
      <c r="AY15" s="255" t="str">
        <f>IF('Health Facility 11'!$K$82=0,"-",'Health Facility 11'!$K$82)</f>
        <v>-</v>
      </c>
      <c r="AZ15" s="255" t="str">
        <f>IF('Health Facility 11'!$K$83=0,"-",'Health Facility 11'!$K$83)</f>
        <v>-</v>
      </c>
      <c r="BA15" s="255" t="str">
        <f>IF('Health Facility 11'!$K$84=0,"-",'Health Facility 11'!$K$84)</f>
        <v>-</v>
      </c>
      <c r="BB15" s="255" t="str">
        <f>IF('Health Facility 11'!$K$85=0,"-",'Health Facility 11'!$K$85)</f>
        <v>-</v>
      </c>
      <c r="BC15" s="255" t="str">
        <f>IF('Health Facility 11'!$K$86=0,"-",'Health Facility 11'!$K$86)</f>
        <v>-</v>
      </c>
      <c r="BD15" s="255" t="str">
        <f>IF('Health Facility 11'!$K$87=0,"-",'Health Facility 11'!$K$87)</f>
        <v>-</v>
      </c>
      <c r="BE15" s="255" t="str">
        <f>IF('Health Facility 11'!$K$88=0,"-",'Health Facility 11'!$K$88)</f>
        <v>-</v>
      </c>
      <c r="BF15" s="255" t="str">
        <f>IF('Health Facility 11'!$K$89=0,"-",'Health Facility 11'!$K$89)</f>
        <v>-</v>
      </c>
      <c r="BG15" s="255" t="str">
        <f>IF('Health Facility 11'!$K$90=0,"-",'Health Facility 11'!$K$90)</f>
        <v>-</v>
      </c>
      <c r="BH15" s="255" t="str">
        <f>IF('Health Facility 11'!$K$91=0,"-",'Health Facility 11'!$K$91)</f>
        <v>-</v>
      </c>
      <c r="BI15" s="255" t="str">
        <f>IF('Health Facility 11'!$K$92=0,"-",'Health Facility 11'!$K$92)</f>
        <v>-</v>
      </c>
      <c r="BJ15" s="255" t="str">
        <f>IF('Health Facility 11'!$K$93=0,"-",'Health Facility 11'!$K$93)</f>
        <v>-</v>
      </c>
      <c r="BK15" s="255" t="str">
        <f>IF('Health Facility 11'!$K$94=0,"-",'Health Facility 11'!$K$94)</f>
        <v>-</v>
      </c>
      <c r="BL15" s="255" t="str">
        <f>IF('Health Facility 11'!$K$95=0,"-",'Health Facility 11'!$K$95)</f>
        <v>-</v>
      </c>
      <c r="BM15" s="255" t="str">
        <f>IF('Health Facility 11'!$K$97=0,"-",'Health Facility 11'!$K$97)</f>
        <v>-</v>
      </c>
      <c r="BN15" s="255" t="str">
        <f>IF('Health Facility 11'!$K$98=0,"-",'Health Facility 11'!$K$98)</f>
        <v>-</v>
      </c>
      <c r="BO15" s="255" t="str">
        <f>IF('Health Facility 11'!$K$101=0,"-",'Health Facility 11'!$K$101)</f>
        <v>-</v>
      </c>
      <c r="BP15" s="255" t="str">
        <f>IF('Health Facility 11'!$K$102=0,"-",'Health Facility 11'!$K$102)</f>
        <v>-</v>
      </c>
      <c r="BQ15" s="255" t="str">
        <f>IF('Health Facility 11'!$K$103=0,"-",'Health Facility 11'!$K$103)</f>
        <v>-</v>
      </c>
      <c r="BR15" s="255" t="str">
        <f>IF('Health Facility 11'!$K$107=0,"-",'Health Facility 11'!$K$107)</f>
        <v>-</v>
      </c>
      <c r="BS15" s="255" t="str">
        <f>IF('Health Facility 11'!$K$109=0,"-",'Health Facility 11'!$K$109)</f>
        <v>-</v>
      </c>
      <c r="BT15" s="255" t="str">
        <f>IF('Health Facility 11'!$K$110=0,"-",'Health Facility 11'!$K$110)</f>
        <v>-</v>
      </c>
      <c r="BU15" s="255" t="str">
        <f>IF('Health Facility 11'!$K$112=0,"-",'Health Facility 11'!$K$112)</f>
        <v>-</v>
      </c>
      <c r="BV15" s="255" t="str">
        <f>IF('Health Facility 11'!$K$113=0,"-",'Health Facility 11'!$K$113)</f>
        <v>-</v>
      </c>
      <c r="BW15" s="255" t="str">
        <f>IF('Health Facility 11'!$K$114=0,"-",'Health Facility 11'!$K$114)</f>
        <v>-</v>
      </c>
      <c r="BX15" s="255" t="str">
        <f>IF('Health Facility 11'!$K$115=0,"-",'Health Facility 11'!$K$115)</f>
        <v>-</v>
      </c>
      <c r="BY15" s="255" t="str">
        <f>IF('Health Facility 11'!$K$116=0,"-",'Health Facility 11'!$K$116)</f>
        <v>-</v>
      </c>
      <c r="BZ15" s="255" t="str">
        <f>IF('Health Facility 11'!$K$117=0,"-",'Health Facility 11'!$K$117)</f>
        <v>-</v>
      </c>
      <c r="CA15" s="255" t="str">
        <f>IF('Health Facility 11'!$K$118=0,"-",'Health Facility 11'!$K$118)</f>
        <v>-</v>
      </c>
      <c r="CB15" s="255" t="str">
        <f>IF('Health Facility 11'!$K$119=0,"-",'Health Facility 11'!$K$119)</f>
        <v>-</v>
      </c>
      <c r="CC15" s="255" t="str">
        <f>IF('Health Facility 11'!$K$120=0,"-",'Health Facility 11'!$K$120)</f>
        <v>-</v>
      </c>
      <c r="CD15" s="255" t="str">
        <f>IF('Health Facility 11'!$K$121=0,"-",'Health Facility 11'!$K$121)</f>
        <v>-</v>
      </c>
      <c r="CE15" s="255" t="str">
        <f>IF('Health Facility 11'!$K$122=0,"-",'Health Facility 11'!$K$122)</f>
        <v>-</v>
      </c>
      <c r="CF15" s="258" t="str">
        <f>IF('Health Facility 11'!$K$123=0,"-",'Health Facility 11'!$K$123)</f>
        <v>-</v>
      </c>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row>
    <row r="16" spans="1:112" hidden="1" x14ac:dyDescent="0.3">
      <c r="A16" s="207" t="s">
        <v>97</v>
      </c>
      <c r="B16" s="254" t="str">
        <f>IF('Facility Information'!D25=0,"-",'Facility Information'!D25)</f>
        <v>-</v>
      </c>
      <c r="C16" s="254" t="str">
        <f>IF('Facility Information'!F25=0,"-",'Facility Information'!F25)</f>
        <v>-</v>
      </c>
      <c r="D16" s="255" t="str">
        <f>IF('Health Facility 12'!$K$15=0,"-",'Facility Information'!$K$20)</f>
        <v>-</v>
      </c>
      <c r="E16" s="255" t="str">
        <f>IF('Health Facility 12'!$K$17=0,"-",'Health Facility 12'!$K$17)</f>
        <v>-</v>
      </c>
      <c r="F16" s="255" t="str">
        <f>IF('Health Facility 12'!$K$20=0,"-",'Health Facility 12'!$K$20)</f>
        <v>-</v>
      </c>
      <c r="G16" s="255" t="str">
        <f>IF('Health Facility 12'!$K$21=0,"-",'Health Facility 12'!$K$21)</f>
        <v>-</v>
      </c>
      <c r="H16" s="255" t="str">
        <f>IF('Health Facility 12'!$K$22=0,"-",'Health Facility 12'!$K$22)</f>
        <v>-</v>
      </c>
      <c r="I16" s="255" t="str">
        <f>IF('Health Facility 12'!$K$23=0,"-",'Health Facility 12'!$K$23)</f>
        <v>-</v>
      </c>
      <c r="J16" s="255" t="str">
        <f>IF('Health Facility 12'!$K$24=0,"-",'Health Facility 12'!$K$24)</f>
        <v>-</v>
      </c>
      <c r="K16" s="255" t="str">
        <f>IF('Health Facility 12'!$K$25=0,"-",'Health Facility 12'!$K$25)</f>
        <v>-</v>
      </c>
      <c r="L16" s="255" t="str">
        <f>IF('Health Facility 12'!$K$26=0,"-",'Health Facility 12'!$K$26)</f>
        <v>-</v>
      </c>
      <c r="M16" s="255" t="str">
        <f>IF('Health Facility 12'!$K$27=0,"-",'Health Facility 12'!$K$27)</f>
        <v>-</v>
      </c>
      <c r="N16" s="255" t="str">
        <f>IF('Health Facility 12'!$K$34=0,"-",'Health Facility 12'!$K$34)</f>
        <v>-</v>
      </c>
      <c r="O16" s="255" t="str">
        <f>IF('Health Facility 12'!$K$35=0,"-",'Health Facility 12'!$K$35)</f>
        <v>-</v>
      </c>
      <c r="P16" s="255" t="str">
        <f>IF('Health Facility 12'!$K$36=0,"-",'Health Facility 12'!$K$36)</f>
        <v>-</v>
      </c>
      <c r="Q16" s="255" t="str">
        <f>IF('Health Facility 12'!$K$37=0,"-",'Health Facility 12'!$K$37)</f>
        <v>-</v>
      </c>
      <c r="R16" s="255" t="str">
        <f>IF('Health Facility 12'!$K$38=0,"-",'Health Facility 12'!$K$38)</f>
        <v>-</v>
      </c>
      <c r="S16" s="255" t="str">
        <f>IF('Health Facility 12'!$K$39=0,"-",'Health Facility 12'!$K$39)</f>
        <v>-</v>
      </c>
      <c r="T16" s="255" t="str">
        <f>IF('Health Facility 12'!$K$40=0,"-",'Health Facility 12'!$K$40)</f>
        <v>-</v>
      </c>
      <c r="U16" s="255" t="str">
        <f>IF('Health Facility 12'!$K$43=0,"-",'Health Facility 12'!$K$43)</f>
        <v>-</v>
      </c>
      <c r="V16" s="255" t="str">
        <f>IF('Health Facility 12'!$K$44=0,"-",'Health Facility 12'!$K$44)</f>
        <v>-</v>
      </c>
      <c r="W16" s="255" t="str">
        <f>IF('Health Facility 12'!$K$45=0,"-",'Health Facility 12'!$K$45)</f>
        <v>-</v>
      </c>
      <c r="X16" s="255" t="str">
        <f>IF('Health Facility 12'!$K$46=0,"-",'Health Facility 12'!$K$46)</f>
        <v>-</v>
      </c>
      <c r="Y16" s="255" t="str">
        <f>IF('Health Facility 12'!$K$47=0,"-",'Health Facility 12'!$K$47)</f>
        <v>-</v>
      </c>
      <c r="Z16" s="255" t="str">
        <f>IF('Health Facility 12'!$K$48=0,"-",'Health Facility 12'!$K$48)</f>
        <v>-</v>
      </c>
      <c r="AA16" s="255" t="str">
        <f>IF('Health Facility 12'!$K$49=0,"-",'Health Facility 12'!$K$49)</f>
        <v>-</v>
      </c>
      <c r="AB16" s="255" t="str">
        <f>IF('Health Facility 12'!$K$52=0,"-",'Health Facility 12'!$K$52)</f>
        <v>-</v>
      </c>
      <c r="AC16" s="255" t="str">
        <f>IF('Health Facility 12'!$K$53=0,"-",'Health Facility 12'!$K$53)</f>
        <v>-</v>
      </c>
      <c r="AD16" s="255" t="str">
        <f>IF('Health Facility 12'!$K$54=0,"-",'Health Facility 12'!$K$54)</f>
        <v>-</v>
      </c>
      <c r="AE16" s="255" t="str">
        <f>IF('Health Facility 12'!$K$55=0,"-",'Health Facility 12'!$K$55)</f>
        <v>-</v>
      </c>
      <c r="AF16" s="255" t="str">
        <f>IF('Health Facility 12'!$K$56=0,"-",'Health Facility 12'!$K$56)</f>
        <v>-</v>
      </c>
      <c r="AG16" s="255" t="str">
        <f>IF('Health Facility 12'!$K$57=0,"-",'Health Facility 12'!$K$57)</f>
        <v>-</v>
      </c>
      <c r="AH16" s="255" t="str">
        <f>IF('Health Facility 12'!$K$58=0,"-",'Health Facility 12'!$K$58)</f>
        <v>-</v>
      </c>
      <c r="AI16" s="255" t="str">
        <f>IF('Health Facility 12'!$K$61=0,"-",'Health Facility 12'!$K$61)</f>
        <v>-</v>
      </c>
      <c r="AJ16" s="255" t="str">
        <f>IF('Health Facility 12'!$K$62=0,"-",'Health Facility 12'!$K$62)</f>
        <v>-</v>
      </c>
      <c r="AK16" s="255" t="str">
        <f>IF('Health Facility 12'!$K$63=0,"-",'Health Facility 12'!$K$63)</f>
        <v>-</v>
      </c>
      <c r="AL16" s="255" t="str">
        <f>IF('Health Facility 12'!$K$64=0,"-",'Health Facility 12'!$K$64)</f>
        <v>-</v>
      </c>
      <c r="AM16" s="255" t="str">
        <f>IF('Health Facility 12'!$K$65=0,"-",'Health Facility 12'!$K$65)</f>
        <v>-</v>
      </c>
      <c r="AN16" s="255" t="str">
        <f>IF('Health Facility 12'!$K$66=0,"-",'Health Facility 12'!$K$66)</f>
        <v>-</v>
      </c>
      <c r="AO16" s="255" t="str">
        <f>IF('Health Facility 12'!$K$67=0,"-",'Health Facility 12'!$K$67)</f>
        <v>-</v>
      </c>
      <c r="AP16" s="255" t="str">
        <f>IF('Health Facility 12'!$K$70=0,"-",'Health Facility 12'!$K$70)</f>
        <v>-</v>
      </c>
      <c r="AQ16" s="255" t="str">
        <f>IF('Health Facility 12'!$K$71=0,"-",'Health Facility 12'!$K$71)</f>
        <v>-</v>
      </c>
      <c r="AR16" s="255" t="str">
        <f>IF('Health Facility 12'!$K$72=0,"-",'Health Facility 12'!$K$72)</f>
        <v>-</v>
      </c>
      <c r="AS16" s="255" t="str">
        <f>IF('Health Facility 12'!$K$73=0,"-",'Health Facility 12'!$K$73)</f>
        <v>-</v>
      </c>
      <c r="AT16" s="255" t="str">
        <f>IF('Health Facility 12'!$K$74=0,"-",'Health Facility 12'!$K$74)</f>
        <v>-</v>
      </c>
      <c r="AU16" s="255" t="str">
        <f>IF('Health Facility 12'!$K$75=0,"-",'Health Facility 12'!$K$75)</f>
        <v>-</v>
      </c>
      <c r="AV16" s="255" t="str">
        <f>IF('Health Facility 12'!$K$76=0,"-",'Health Facility 12'!$K$76)</f>
        <v>-</v>
      </c>
      <c r="AW16" s="255" t="str">
        <f>IF('Health Facility 12'!$K$80=0,"-",'Health Facility 12'!$K$80)</f>
        <v>-</v>
      </c>
      <c r="AX16" s="255" t="str">
        <f>IF('Health Facility 12'!$K$81=0,"-",'Health Facility 12'!$K$81)</f>
        <v>-</v>
      </c>
      <c r="AY16" s="255" t="str">
        <f>IF('Health Facility 12'!$K$82=0,"-",'Health Facility 12'!$K$82)</f>
        <v>-</v>
      </c>
      <c r="AZ16" s="255" t="str">
        <f>IF('Health Facility 12'!$K$83=0,"-",'Health Facility 12'!$K$83)</f>
        <v>-</v>
      </c>
      <c r="BA16" s="255" t="str">
        <f>IF('Health Facility 12'!$K$84=0,"-",'Health Facility 12'!$K$84)</f>
        <v>-</v>
      </c>
      <c r="BB16" s="255" t="str">
        <f>IF('Health Facility 12'!$K$85=0,"-",'Health Facility 12'!$K$85)</f>
        <v>-</v>
      </c>
      <c r="BC16" s="255" t="str">
        <f>IF('Health Facility 12'!$K$86=0,"-",'Health Facility 12'!$K$86)</f>
        <v>-</v>
      </c>
      <c r="BD16" s="255" t="str">
        <f>IF('Health Facility 12'!$K$87=0,"-",'Health Facility 12'!$K$87)</f>
        <v>-</v>
      </c>
      <c r="BE16" s="255" t="str">
        <f>IF('Health Facility 12'!$K$88=0,"-",'Health Facility 12'!$K$88)</f>
        <v>-</v>
      </c>
      <c r="BF16" s="255" t="str">
        <f>IF('Health Facility 12'!$K$89=0,"-",'Health Facility 12'!$K$89)</f>
        <v>-</v>
      </c>
      <c r="BG16" s="255" t="str">
        <f>IF('Health Facility 12'!$K$90=0,"-",'Health Facility 12'!$K$90)</f>
        <v>-</v>
      </c>
      <c r="BH16" s="255" t="str">
        <f>IF('Health Facility 12'!$K$91=0,"-",'Health Facility 12'!$K$91)</f>
        <v>-</v>
      </c>
      <c r="BI16" s="255" t="str">
        <f>IF('Health Facility 12'!$K$92=0,"-",'Health Facility 12'!$K$92)</f>
        <v>-</v>
      </c>
      <c r="BJ16" s="255" t="str">
        <f>IF('Health Facility 12'!$K$93=0,"-",'Health Facility 12'!$K$93)</f>
        <v>-</v>
      </c>
      <c r="BK16" s="255" t="str">
        <f>IF('Health Facility 12'!$K$94=0,"-",'Health Facility 12'!$K$94)</f>
        <v>-</v>
      </c>
      <c r="BL16" s="255" t="str">
        <f>IF('Health Facility 12'!$K$95=0,"-",'Health Facility 12'!$K$95)</f>
        <v>-</v>
      </c>
      <c r="BM16" s="255" t="str">
        <f>IF('Health Facility 12'!$K$97=0,"-",'Health Facility 12'!$K$97)</f>
        <v>-</v>
      </c>
      <c r="BN16" s="255" t="str">
        <f>IF('Health Facility 12'!$K$98=0,"-",'Health Facility 12'!$K$98)</f>
        <v>-</v>
      </c>
      <c r="BO16" s="255" t="str">
        <f>IF('Health Facility 12'!$K$101=0,"-",'Health Facility 12'!$K$101)</f>
        <v>-</v>
      </c>
      <c r="BP16" s="255" t="str">
        <f>IF('Health Facility 12'!$K$102=0,"-",'Health Facility 12'!$K$102)</f>
        <v>-</v>
      </c>
      <c r="BQ16" s="255" t="str">
        <f>IF('Health Facility 12'!$K$103=0,"-",'Health Facility 12'!$K$103)</f>
        <v>-</v>
      </c>
      <c r="BR16" s="255" t="str">
        <f>IF('Health Facility 12'!$K$107=0,"-",'Health Facility 12'!$K$107)</f>
        <v>-</v>
      </c>
      <c r="BS16" s="255" t="str">
        <f>IF('Health Facility 12'!$K$109=0,"-",'Health Facility 12'!$K$109)</f>
        <v>-</v>
      </c>
      <c r="BT16" s="255" t="str">
        <f>IF('Health Facility 12'!$K$110=0,"-",'Health Facility 12'!$K$110)</f>
        <v>-</v>
      </c>
      <c r="BU16" s="255" t="str">
        <f>IF('Health Facility 12'!$K$112=0,"-",'Health Facility 12'!$K$112)</f>
        <v>-</v>
      </c>
      <c r="BV16" s="255" t="str">
        <f>IF('Health Facility 12'!$K$113=0,"-",'Health Facility 12'!$K$113)</f>
        <v>-</v>
      </c>
      <c r="BW16" s="255" t="str">
        <f>IF('Health Facility 12'!$K$114=0,"-",'Health Facility 12'!$K$114)</f>
        <v>-</v>
      </c>
      <c r="BX16" s="255" t="str">
        <f>IF('Health Facility 12'!$K$115=0,"-",'Health Facility 12'!$K$115)</f>
        <v>-</v>
      </c>
      <c r="BY16" s="255" t="str">
        <f>IF('Health Facility 12'!$K$116=0,"-",'Health Facility 12'!$K$116)</f>
        <v>-</v>
      </c>
      <c r="BZ16" s="255" t="str">
        <f>IF('Health Facility 12'!$K$117=0,"-",'Health Facility 12'!$K$117)</f>
        <v>-</v>
      </c>
      <c r="CA16" s="255" t="str">
        <f>IF('Health Facility 12'!$K$118=0,"-",'Health Facility 12'!$K$118)</f>
        <v>-</v>
      </c>
      <c r="CB16" s="255" t="str">
        <f>IF('Health Facility 12'!$K$119=0,"-",'Health Facility 12'!$K$119)</f>
        <v>-</v>
      </c>
      <c r="CC16" s="255" t="str">
        <f>IF('Health Facility 12'!$K$120=0,"-",'Health Facility 12'!$K$120)</f>
        <v>-</v>
      </c>
      <c r="CD16" s="255" t="str">
        <f>IF('Health Facility 12'!$K$121=0,"-",'Health Facility 12'!$K$121)</f>
        <v>-</v>
      </c>
      <c r="CE16" s="255" t="str">
        <f>IF('Health Facility 12'!$K$122=0,"-",'Health Facility 12'!$K$122)</f>
        <v>-</v>
      </c>
      <c r="CF16" s="258" t="str">
        <f>IF('Health Facility 12'!$K$123=0,"-",'Health Facility 12'!$K$123)</f>
        <v>-</v>
      </c>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row>
    <row r="17" spans="1:112" hidden="1" x14ac:dyDescent="0.3">
      <c r="A17" s="207" t="s">
        <v>114</v>
      </c>
      <c r="B17" s="254" t="str">
        <f>IF('Facility Information'!D26=0,"-",'Facility Information'!D26)</f>
        <v>-</v>
      </c>
      <c r="C17" s="254" t="str">
        <f>IF('Facility Information'!F26=0,"-",'Facility Information'!F26)</f>
        <v>-</v>
      </c>
      <c r="D17" s="255" t="str">
        <f>IF('Health Facility 13'!$K$15=0,"-",'Facility Information'!$K$20)</f>
        <v>-</v>
      </c>
      <c r="E17" s="255" t="str">
        <f>IF('Health Facility 13'!$K$17=0,"-",'Health Facility 13'!$K$17)</f>
        <v>-</v>
      </c>
      <c r="F17" s="255" t="str">
        <f>IF('Health Facility 13'!$K$20=0,"-",'Health Facility 13'!$K$20)</f>
        <v>-</v>
      </c>
      <c r="G17" s="255" t="str">
        <f>IF('Health Facility 13'!$K$21=0,"-",'Health Facility 13'!$K$21)</f>
        <v>-</v>
      </c>
      <c r="H17" s="255" t="str">
        <f>IF('Health Facility 13'!$K$22=0,"-",'Health Facility 13'!$K$22)</f>
        <v>-</v>
      </c>
      <c r="I17" s="255" t="str">
        <f>IF('Health Facility 13'!$K$23=0,"-",'Health Facility 13'!$K$23)</f>
        <v>-</v>
      </c>
      <c r="J17" s="255" t="str">
        <f>IF('Health Facility 13'!$K$24=0,"-",'Health Facility 13'!$K$24)</f>
        <v>-</v>
      </c>
      <c r="K17" s="255" t="str">
        <f>IF('Health Facility 13'!$K$25=0,"-",'Health Facility 13'!$K$25)</f>
        <v>-</v>
      </c>
      <c r="L17" s="255" t="str">
        <f>IF('Health Facility 13'!$K$26=0,"-",'Health Facility 13'!$K$26)</f>
        <v>-</v>
      </c>
      <c r="M17" s="255" t="str">
        <f>IF('Health Facility 13'!$K$27=0,"-",'Health Facility 13'!$K$27)</f>
        <v>-</v>
      </c>
      <c r="N17" s="255" t="str">
        <f>IF('Health Facility 13'!$K$34=0,"-",'Health Facility 13'!$K$34)</f>
        <v>-</v>
      </c>
      <c r="O17" s="255" t="str">
        <f>IF('Health Facility 13'!$K$35=0,"-",'Health Facility 13'!$K$35)</f>
        <v>-</v>
      </c>
      <c r="P17" s="255" t="str">
        <f>IF('Health Facility 13'!$K$36=0,"-",'Health Facility 13'!$K$36)</f>
        <v>-</v>
      </c>
      <c r="Q17" s="255" t="str">
        <f>IF('Health Facility 13'!$K$37=0,"-",'Health Facility 13'!$K$37)</f>
        <v>-</v>
      </c>
      <c r="R17" s="255" t="str">
        <f>IF('Health Facility 13'!$K$38=0,"-",'Health Facility 13'!$K$38)</f>
        <v>-</v>
      </c>
      <c r="S17" s="255" t="str">
        <f>IF('Health Facility 13'!$K$39=0,"-",'Health Facility 13'!$K$39)</f>
        <v>-</v>
      </c>
      <c r="T17" s="255" t="str">
        <f>IF('Health Facility 13'!$K$40=0,"-",'Health Facility 13'!$K$40)</f>
        <v>-</v>
      </c>
      <c r="U17" s="255" t="str">
        <f>IF('Health Facility 13'!$K$43=0,"-",'Health Facility 13'!$K$43)</f>
        <v>-</v>
      </c>
      <c r="V17" s="255" t="str">
        <f>IF('Health Facility 13'!$K$44=0,"-",'Health Facility 13'!$K$44)</f>
        <v>-</v>
      </c>
      <c r="W17" s="255" t="str">
        <f>IF('Health Facility 13'!$K$45=0,"-",'Health Facility 13'!$K$45)</f>
        <v>-</v>
      </c>
      <c r="X17" s="255" t="str">
        <f>IF('Health Facility 13'!$K$46=0,"-",'Health Facility 13'!$K$46)</f>
        <v>-</v>
      </c>
      <c r="Y17" s="255" t="str">
        <f>IF('Health Facility 13'!$K$47=0,"-",'Health Facility 13'!$K$47)</f>
        <v>-</v>
      </c>
      <c r="Z17" s="255" t="str">
        <f>IF('Health Facility 13'!$K$48=0,"-",'Health Facility 13'!$K$48)</f>
        <v>-</v>
      </c>
      <c r="AA17" s="255" t="str">
        <f>IF('Health Facility 13'!$K$49=0,"-",'Health Facility 13'!$K$49)</f>
        <v>-</v>
      </c>
      <c r="AB17" s="255" t="str">
        <f>IF('Health Facility 13'!$K$52=0,"-",'Health Facility 13'!$K$52)</f>
        <v>-</v>
      </c>
      <c r="AC17" s="255" t="str">
        <f>IF('Health Facility 13'!$K$53=0,"-",'Health Facility 13'!$K$53)</f>
        <v>-</v>
      </c>
      <c r="AD17" s="255" t="str">
        <f>IF('Health Facility 13'!$K$54=0,"-",'Health Facility 13'!$K$54)</f>
        <v>-</v>
      </c>
      <c r="AE17" s="255" t="str">
        <f>IF('Health Facility 13'!$K$55=0,"-",'Health Facility 13'!$K$55)</f>
        <v>-</v>
      </c>
      <c r="AF17" s="255" t="str">
        <f>IF('Health Facility 13'!$K$56=0,"-",'Health Facility 13'!$K$56)</f>
        <v>-</v>
      </c>
      <c r="AG17" s="255" t="str">
        <f>IF('Health Facility 13'!$K$57=0,"-",'Health Facility 13'!$K$57)</f>
        <v>-</v>
      </c>
      <c r="AH17" s="255" t="str">
        <f>IF('Health Facility 13'!$K$58=0,"-",'Health Facility 13'!$K$58)</f>
        <v>-</v>
      </c>
      <c r="AI17" s="255" t="str">
        <f>IF('Health Facility 13'!$K$61=0,"-",'Health Facility 13'!$K$61)</f>
        <v>-</v>
      </c>
      <c r="AJ17" s="255" t="str">
        <f>IF('Health Facility 13'!$K$62=0,"-",'Health Facility 13'!$K$62)</f>
        <v>-</v>
      </c>
      <c r="AK17" s="255" t="str">
        <f>IF('Health Facility 13'!$K$63=0,"-",'Health Facility 13'!$K$63)</f>
        <v>-</v>
      </c>
      <c r="AL17" s="255" t="str">
        <f>IF('Health Facility 13'!$K$64=0,"-",'Health Facility 13'!$K$64)</f>
        <v>-</v>
      </c>
      <c r="AM17" s="255" t="str">
        <f>IF('Health Facility 13'!$K$65=0,"-",'Health Facility 13'!$K$65)</f>
        <v>-</v>
      </c>
      <c r="AN17" s="255" t="str">
        <f>IF('Health Facility 13'!$K$66=0,"-",'Health Facility 13'!$K$66)</f>
        <v>-</v>
      </c>
      <c r="AO17" s="255" t="str">
        <f>IF('Health Facility 13'!$K$67=0,"-",'Health Facility 13'!$K$67)</f>
        <v>-</v>
      </c>
      <c r="AP17" s="255" t="str">
        <f>IF('Health Facility 13'!$K$70=0,"-",'Health Facility 13'!$K$70)</f>
        <v>-</v>
      </c>
      <c r="AQ17" s="255" t="str">
        <f>IF('Health Facility 13'!$K$71=0,"-",'Health Facility 13'!$K$71)</f>
        <v>-</v>
      </c>
      <c r="AR17" s="255" t="str">
        <f>IF('Health Facility 13'!$K$72=0,"-",'Health Facility 13'!$K$72)</f>
        <v>-</v>
      </c>
      <c r="AS17" s="255" t="str">
        <f>IF('Health Facility 13'!$K$73=0,"-",'Health Facility 13'!$K$73)</f>
        <v>-</v>
      </c>
      <c r="AT17" s="255" t="str">
        <f>IF('Health Facility 13'!$K$74=0,"-",'Health Facility 13'!$K$74)</f>
        <v>-</v>
      </c>
      <c r="AU17" s="255" t="str">
        <f>IF('Health Facility 13'!$K$75=0,"-",'Health Facility 13'!$K$75)</f>
        <v>-</v>
      </c>
      <c r="AV17" s="255" t="str">
        <f>IF('Health Facility 13'!$K$76=0,"-",'Health Facility 13'!$K$76)</f>
        <v>-</v>
      </c>
      <c r="AW17" s="255" t="str">
        <f>IF('Health Facility 13'!$K$80=0,"-",'Health Facility 13'!$K$80)</f>
        <v>-</v>
      </c>
      <c r="AX17" s="255" t="str">
        <f>IF('Health Facility 13'!$K$81=0,"-",'Health Facility 13'!$K$81)</f>
        <v>-</v>
      </c>
      <c r="AY17" s="255" t="str">
        <f>IF('Health Facility 13'!$K$82=0,"-",'Health Facility 13'!$K$82)</f>
        <v>-</v>
      </c>
      <c r="AZ17" s="255" t="str">
        <f>IF('Health Facility 13'!$K$83=0,"-",'Health Facility 13'!$K$83)</f>
        <v>-</v>
      </c>
      <c r="BA17" s="255" t="str">
        <f>IF('Health Facility 13'!$K$84=0,"-",'Health Facility 13'!$K$84)</f>
        <v>-</v>
      </c>
      <c r="BB17" s="255" t="str">
        <f>IF('Health Facility 13'!$K$85=0,"-",'Health Facility 13'!$K$85)</f>
        <v>-</v>
      </c>
      <c r="BC17" s="255" t="str">
        <f>IF('Health Facility 13'!$K$86=0,"-",'Health Facility 13'!$K$86)</f>
        <v>-</v>
      </c>
      <c r="BD17" s="255" t="str">
        <f>IF('Health Facility 13'!$K$87=0,"-",'Health Facility 13'!$K$87)</f>
        <v>-</v>
      </c>
      <c r="BE17" s="255" t="str">
        <f>IF('Health Facility 13'!$K$88=0,"-",'Health Facility 13'!$K$88)</f>
        <v>-</v>
      </c>
      <c r="BF17" s="255" t="str">
        <f>IF('Health Facility 13'!$K$89=0,"-",'Health Facility 13'!$K$89)</f>
        <v>-</v>
      </c>
      <c r="BG17" s="255" t="str">
        <f>IF('Health Facility 13'!$K$90=0,"-",'Health Facility 13'!$K$90)</f>
        <v>-</v>
      </c>
      <c r="BH17" s="255" t="str">
        <f>IF('Health Facility 13'!$K$91=0,"-",'Health Facility 13'!$K$91)</f>
        <v>-</v>
      </c>
      <c r="BI17" s="255" t="str">
        <f>IF('Health Facility 13'!$K$92=0,"-",'Health Facility 13'!$K$92)</f>
        <v>-</v>
      </c>
      <c r="BJ17" s="255" t="str">
        <f>IF('Health Facility 13'!$K$93=0,"-",'Health Facility 13'!$K$93)</f>
        <v>-</v>
      </c>
      <c r="BK17" s="255" t="str">
        <f>IF('Health Facility 13'!$K$94=0,"-",'Health Facility 13'!$K$94)</f>
        <v>-</v>
      </c>
      <c r="BL17" s="255" t="str">
        <f>IF('Health Facility 13'!$K$95=0,"-",'Health Facility 13'!$K$95)</f>
        <v>-</v>
      </c>
      <c r="BM17" s="255" t="str">
        <f>IF('Health Facility 13'!$K$97=0,"-",'Health Facility 13'!$K$97)</f>
        <v>-</v>
      </c>
      <c r="BN17" s="255" t="str">
        <f>IF('Health Facility 13'!$K$98=0,"-",'Health Facility 13'!$K$98)</f>
        <v>-</v>
      </c>
      <c r="BO17" s="255" t="str">
        <f>IF('Health Facility 13'!$K$101=0,"-",'Health Facility 13'!$K$101)</f>
        <v>-</v>
      </c>
      <c r="BP17" s="255" t="str">
        <f>IF('Health Facility 13'!$K$102=0,"-",'Health Facility 13'!$K$102)</f>
        <v>-</v>
      </c>
      <c r="BQ17" s="255" t="str">
        <f>IF('Health Facility 13'!$K$103=0,"-",'Health Facility 13'!$K$103)</f>
        <v>-</v>
      </c>
      <c r="BR17" s="255" t="str">
        <f>IF('Health Facility 13'!$K$107=0,"-",'Health Facility 13'!$K$107)</f>
        <v>-</v>
      </c>
      <c r="BS17" s="255" t="str">
        <f>IF('Health Facility 13'!$K$109=0,"-",'Health Facility 13'!$K$109)</f>
        <v>-</v>
      </c>
      <c r="BT17" s="255" t="str">
        <f>IF('Health Facility 13'!$K$110=0,"-",'Health Facility 13'!$K$110)</f>
        <v>-</v>
      </c>
      <c r="BU17" s="255" t="str">
        <f>IF('Health Facility 13'!$K$112=0,"-",'Health Facility 13'!$K$112)</f>
        <v>-</v>
      </c>
      <c r="BV17" s="255" t="str">
        <f>IF('Health Facility 13'!$K$113=0,"-",'Health Facility 13'!$K$113)</f>
        <v>-</v>
      </c>
      <c r="BW17" s="255" t="str">
        <f>IF('Health Facility 13'!$K$114=0,"-",'Health Facility 13'!$K$114)</f>
        <v>-</v>
      </c>
      <c r="BX17" s="255" t="str">
        <f>IF('Health Facility 13'!$K$115=0,"-",'Health Facility 13'!$K$115)</f>
        <v>-</v>
      </c>
      <c r="BY17" s="255" t="str">
        <f>IF('Health Facility 13'!$K$116=0,"-",'Health Facility 13'!$K$116)</f>
        <v>-</v>
      </c>
      <c r="BZ17" s="255" t="str">
        <f>IF('Health Facility 13'!$K$117=0,"-",'Health Facility 13'!$K$117)</f>
        <v>-</v>
      </c>
      <c r="CA17" s="255" t="str">
        <f>IF('Health Facility 13'!$K$118=0,"-",'Health Facility 13'!$K$118)</f>
        <v>-</v>
      </c>
      <c r="CB17" s="255" t="str">
        <f>IF('Health Facility 13'!$K$119=0,"-",'Health Facility 13'!$K$119)</f>
        <v>-</v>
      </c>
      <c r="CC17" s="255" t="str">
        <f>IF('Health Facility 13'!$K$120=0,"-",'Health Facility 13'!$K$120)</f>
        <v>-</v>
      </c>
      <c r="CD17" s="255" t="str">
        <f>IF('Health Facility 13'!$K$121=0,"-",'Health Facility 13'!$K$121)</f>
        <v>-</v>
      </c>
      <c r="CE17" s="255" t="str">
        <f>IF('Health Facility 13'!$K$122=0,"-",'Health Facility 13'!$K$122)</f>
        <v>-</v>
      </c>
      <c r="CF17" s="258" t="str">
        <f>IF('Health Facility 13'!$K$123=0,"-",'Health Facility 13'!$K$123)</f>
        <v>-</v>
      </c>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row>
    <row r="18" spans="1:112" hidden="1" x14ac:dyDescent="0.3">
      <c r="A18" s="207" t="s">
        <v>115</v>
      </c>
      <c r="B18" s="254" t="str">
        <f>IF('Facility Information'!D27=0,"-",'Facility Information'!D27)</f>
        <v>-</v>
      </c>
      <c r="C18" s="254" t="str">
        <f>IF('Facility Information'!F27=0,"-",'Facility Information'!F27)</f>
        <v>-</v>
      </c>
      <c r="D18" s="255" t="str">
        <f>IF('Health Facility 14'!$K$15=0,"-",'Facility Information'!$K$20)</f>
        <v>-</v>
      </c>
      <c r="E18" s="255" t="str">
        <f>IF('Health Facility 14'!$K$17=0,"-",'Health Facility 14'!$K$17)</f>
        <v>-</v>
      </c>
      <c r="F18" s="255" t="str">
        <f>IF('Health Facility 14'!$K$20=0,"-",'Health Facility 14'!$K$20)</f>
        <v>-</v>
      </c>
      <c r="G18" s="255" t="str">
        <f>IF('Health Facility 14'!$K$21=0,"-",'Health Facility 14'!$K$21)</f>
        <v>-</v>
      </c>
      <c r="H18" s="255" t="str">
        <f>IF('Health Facility 14'!$K$22=0,"-",'Health Facility 14'!$K$22)</f>
        <v>-</v>
      </c>
      <c r="I18" s="255" t="str">
        <f>IF('Health Facility 14'!$K$23=0,"-",'Health Facility 14'!$K$23)</f>
        <v>-</v>
      </c>
      <c r="J18" s="255" t="str">
        <f>IF('Health Facility 14'!$K$24=0,"-",'Health Facility 14'!$K$24)</f>
        <v>-</v>
      </c>
      <c r="K18" s="255" t="str">
        <f>IF('Health Facility 14'!$K$25=0,"-",'Health Facility 14'!$K$25)</f>
        <v>-</v>
      </c>
      <c r="L18" s="255" t="str">
        <f>IF('Health Facility 14'!$K$26=0,"-",'Health Facility 14'!$K$26)</f>
        <v>-</v>
      </c>
      <c r="M18" s="255" t="str">
        <f>IF('Health Facility 14'!$K$27=0,"-",'Health Facility 14'!$K$27)</f>
        <v>-</v>
      </c>
      <c r="N18" s="255" t="str">
        <f>IF('Health Facility 14'!$K$34=0,"-",'Health Facility 14'!$K$34)</f>
        <v>-</v>
      </c>
      <c r="O18" s="255" t="str">
        <f>IF('Health Facility 14'!$K$35=0,"-",'Health Facility 14'!$K$35)</f>
        <v>-</v>
      </c>
      <c r="P18" s="255" t="str">
        <f>IF('Health Facility 14'!$K$36=0,"-",'Health Facility 14'!$K$36)</f>
        <v>-</v>
      </c>
      <c r="Q18" s="255" t="str">
        <f>IF('Health Facility 14'!$K$37=0,"-",'Health Facility 14'!$K$37)</f>
        <v>-</v>
      </c>
      <c r="R18" s="255" t="str">
        <f>IF('Health Facility 14'!$K$38=0,"-",'Health Facility 14'!$K$38)</f>
        <v>-</v>
      </c>
      <c r="S18" s="255" t="str">
        <f>IF('Health Facility 14'!$K$39=0,"-",'Health Facility 14'!$K$39)</f>
        <v>-</v>
      </c>
      <c r="T18" s="255" t="str">
        <f>IF('Health Facility 14'!$K$40=0,"-",'Health Facility 14'!$K$40)</f>
        <v>-</v>
      </c>
      <c r="U18" s="255" t="str">
        <f>IF('Health Facility 14'!$K$43=0,"-",'Health Facility 14'!$K$43)</f>
        <v>-</v>
      </c>
      <c r="V18" s="255" t="str">
        <f>IF('Health Facility 14'!$K$44=0,"-",'Health Facility 14'!$K$44)</f>
        <v>-</v>
      </c>
      <c r="W18" s="255" t="str">
        <f>IF('Health Facility 14'!$K$45=0,"-",'Health Facility 14'!$K$45)</f>
        <v>-</v>
      </c>
      <c r="X18" s="255" t="str">
        <f>IF('Health Facility 14'!$K$46=0,"-",'Health Facility 14'!$K$46)</f>
        <v>-</v>
      </c>
      <c r="Y18" s="255" t="str">
        <f>IF('Health Facility 14'!$K$47=0,"-",'Health Facility 14'!$K$47)</f>
        <v>-</v>
      </c>
      <c r="Z18" s="255" t="str">
        <f>IF('Health Facility 14'!$K$48=0,"-",'Health Facility 14'!$K$48)</f>
        <v>-</v>
      </c>
      <c r="AA18" s="255" t="str">
        <f>IF('Health Facility 14'!$K$49=0,"-",'Health Facility 14'!$K$49)</f>
        <v>-</v>
      </c>
      <c r="AB18" s="255" t="str">
        <f>IF('Health Facility 14'!$K$52=0,"-",'Health Facility 14'!$K$52)</f>
        <v>-</v>
      </c>
      <c r="AC18" s="255" t="str">
        <f>IF('Health Facility 14'!$K$53=0,"-",'Health Facility 14'!$K$53)</f>
        <v>-</v>
      </c>
      <c r="AD18" s="255" t="str">
        <f>IF('Health Facility 14'!$K$54=0,"-",'Health Facility 14'!$K$54)</f>
        <v>-</v>
      </c>
      <c r="AE18" s="255" t="str">
        <f>IF('Health Facility 14'!$K$55=0,"-",'Health Facility 14'!$K$55)</f>
        <v>-</v>
      </c>
      <c r="AF18" s="255" t="str">
        <f>IF('Health Facility 14'!$K$56=0,"-",'Health Facility 14'!$K$56)</f>
        <v>-</v>
      </c>
      <c r="AG18" s="255" t="str">
        <f>IF('Health Facility 14'!$K$57=0,"-",'Health Facility 14'!$K$57)</f>
        <v>-</v>
      </c>
      <c r="AH18" s="255" t="str">
        <f>IF('Health Facility 14'!$K$58=0,"-",'Health Facility 14'!$K$58)</f>
        <v>-</v>
      </c>
      <c r="AI18" s="255" t="str">
        <f>IF('Health Facility 14'!$K$61=0,"-",'Health Facility 14'!$K$61)</f>
        <v>-</v>
      </c>
      <c r="AJ18" s="255" t="str">
        <f>IF('Health Facility 14'!$K$62=0,"-",'Health Facility 14'!$K$62)</f>
        <v>-</v>
      </c>
      <c r="AK18" s="255" t="str">
        <f>IF('Health Facility 14'!$K$63=0,"-",'Health Facility 14'!$K$63)</f>
        <v>-</v>
      </c>
      <c r="AL18" s="255" t="str">
        <f>IF('Health Facility 14'!$K$64=0,"-",'Health Facility 14'!$K$64)</f>
        <v>-</v>
      </c>
      <c r="AM18" s="255" t="str">
        <f>IF('Health Facility 14'!$K$65=0,"-",'Health Facility 14'!$K$65)</f>
        <v>-</v>
      </c>
      <c r="AN18" s="255" t="str">
        <f>IF('Health Facility 14'!$K$66=0,"-",'Health Facility 14'!$K$66)</f>
        <v>-</v>
      </c>
      <c r="AO18" s="255" t="str">
        <f>IF('Health Facility 14'!$K$67=0,"-",'Health Facility 14'!$K$67)</f>
        <v>-</v>
      </c>
      <c r="AP18" s="255" t="str">
        <f>IF('Health Facility 14'!$K$70=0,"-",'Health Facility 14'!$K$70)</f>
        <v>-</v>
      </c>
      <c r="AQ18" s="255" t="str">
        <f>IF('Health Facility 14'!$K$71=0,"-",'Health Facility 14'!$K$71)</f>
        <v>-</v>
      </c>
      <c r="AR18" s="255" t="str">
        <f>IF('Health Facility 14'!$K$72=0,"-",'Health Facility 14'!$K$72)</f>
        <v>-</v>
      </c>
      <c r="AS18" s="255" t="str">
        <f>IF('Health Facility 14'!$K$73=0,"-",'Health Facility 14'!$K$73)</f>
        <v>-</v>
      </c>
      <c r="AT18" s="255" t="str">
        <f>IF('Health Facility 14'!$K$74=0,"-",'Health Facility 14'!$K$74)</f>
        <v>-</v>
      </c>
      <c r="AU18" s="255" t="str">
        <f>IF('Health Facility 14'!$K$75=0,"-",'Health Facility 14'!$K$75)</f>
        <v>-</v>
      </c>
      <c r="AV18" s="255" t="str">
        <f>IF('Health Facility 14'!$K$76=0,"-",'Health Facility 14'!$K$76)</f>
        <v>-</v>
      </c>
      <c r="AW18" s="255" t="str">
        <f>IF('Health Facility 14'!$K$80=0,"-",'Health Facility 14'!$K$80)</f>
        <v>-</v>
      </c>
      <c r="AX18" s="255" t="str">
        <f>IF('Health Facility 14'!$K$81=0,"-",'Health Facility 14'!$K$81)</f>
        <v>-</v>
      </c>
      <c r="AY18" s="255" t="str">
        <f>IF('Health Facility 14'!$K$82=0,"-",'Health Facility 14'!$K$82)</f>
        <v>-</v>
      </c>
      <c r="AZ18" s="255" t="str">
        <f>IF('Health Facility 14'!$K$83=0,"-",'Health Facility 14'!$K$83)</f>
        <v>-</v>
      </c>
      <c r="BA18" s="255" t="str">
        <f>IF('Health Facility 14'!$K$84=0,"-",'Health Facility 14'!$K$84)</f>
        <v>-</v>
      </c>
      <c r="BB18" s="255" t="str">
        <f>IF('Health Facility 14'!$K$85=0,"-",'Health Facility 14'!$K$85)</f>
        <v>-</v>
      </c>
      <c r="BC18" s="255" t="str">
        <f>IF('Health Facility 14'!$K$86=0,"-",'Health Facility 14'!$K$86)</f>
        <v>-</v>
      </c>
      <c r="BD18" s="255" t="str">
        <f>IF('Health Facility 14'!$K$87=0,"-",'Health Facility 14'!$K$87)</f>
        <v>-</v>
      </c>
      <c r="BE18" s="255" t="str">
        <f>IF('Health Facility 14'!$K$88=0,"-",'Health Facility 14'!$K$88)</f>
        <v>-</v>
      </c>
      <c r="BF18" s="255" t="str">
        <f>IF('Health Facility 14'!$K$89=0,"-",'Health Facility 14'!$K$89)</f>
        <v>-</v>
      </c>
      <c r="BG18" s="255" t="str">
        <f>IF('Health Facility 14'!$K$90=0,"-",'Health Facility 14'!$K$90)</f>
        <v>-</v>
      </c>
      <c r="BH18" s="255" t="str">
        <f>IF('Health Facility 14'!$K$91=0,"-",'Health Facility 14'!$K$91)</f>
        <v>-</v>
      </c>
      <c r="BI18" s="255" t="str">
        <f>IF('Health Facility 14'!$K$92=0,"-",'Health Facility 14'!$K$92)</f>
        <v>-</v>
      </c>
      <c r="BJ18" s="255" t="str">
        <f>IF('Health Facility 14'!$K$93=0,"-",'Health Facility 14'!$K$93)</f>
        <v>-</v>
      </c>
      <c r="BK18" s="255" t="str">
        <f>IF('Health Facility 14'!$K$94=0,"-",'Health Facility 14'!$K$94)</f>
        <v>-</v>
      </c>
      <c r="BL18" s="255" t="str">
        <f>IF('Health Facility 14'!$K$95=0,"-",'Health Facility 14'!$K$95)</f>
        <v>-</v>
      </c>
      <c r="BM18" s="255" t="str">
        <f>IF('Health Facility 14'!$K$97=0,"-",'Health Facility 14'!$K$97)</f>
        <v>-</v>
      </c>
      <c r="BN18" s="255" t="str">
        <f>IF('Health Facility 14'!$K$98=0,"-",'Health Facility 14'!$K$98)</f>
        <v>-</v>
      </c>
      <c r="BO18" s="255" t="str">
        <f>IF('Health Facility 14'!$K$101=0,"-",'Health Facility 14'!$K$101)</f>
        <v>-</v>
      </c>
      <c r="BP18" s="255" t="str">
        <f>IF('Health Facility 14'!$K$102=0,"-",'Health Facility 14'!$K$102)</f>
        <v>-</v>
      </c>
      <c r="BQ18" s="255" t="str">
        <f>IF('Health Facility 14'!$K$103=0,"-",'Health Facility 14'!$K$103)</f>
        <v>-</v>
      </c>
      <c r="BR18" s="255" t="str">
        <f>IF('Health Facility 14'!$K$107=0,"-",'Health Facility 14'!$K$107)</f>
        <v>-</v>
      </c>
      <c r="BS18" s="255" t="str">
        <f>IF('Health Facility 14'!$K$109=0,"-",'Health Facility 14'!$K$109)</f>
        <v>-</v>
      </c>
      <c r="BT18" s="255" t="str">
        <f>IF('Health Facility 14'!$K$110=0,"-",'Health Facility 14'!$K$110)</f>
        <v>-</v>
      </c>
      <c r="BU18" s="255" t="str">
        <f>IF('Health Facility 14'!$K$112=0,"-",'Health Facility 14'!$K$112)</f>
        <v>-</v>
      </c>
      <c r="BV18" s="255" t="str">
        <f>IF('Health Facility 14'!$K$113=0,"-",'Health Facility 14'!$K$113)</f>
        <v>-</v>
      </c>
      <c r="BW18" s="255" t="str">
        <f>IF('Health Facility 14'!$K$114=0,"-",'Health Facility 14'!$K$114)</f>
        <v>-</v>
      </c>
      <c r="BX18" s="255" t="str">
        <f>IF('Health Facility 14'!$K$115=0,"-",'Health Facility 14'!$K$115)</f>
        <v>-</v>
      </c>
      <c r="BY18" s="255" t="str">
        <f>IF('Health Facility 14'!$K$116=0,"-",'Health Facility 14'!$K$116)</f>
        <v>-</v>
      </c>
      <c r="BZ18" s="255" t="str">
        <f>IF('Health Facility 14'!$K$117=0,"-",'Health Facility 14'!$K$117)</f>
        <v>-</v>
      </c>
      <c r="CA18" s="255" t="str">
        <f>IF('Health Facility 14'!$K$118=0,"-",'Health Facility 14'!$K$118)</f>
        <v>-</v>
      </c>
      <c r="CB18" s="255" t="str">
        <f>IF('Health Facility 14'!$K$119=0,"-",'Health Facility 14'!$K$119)</f>
        <v>-</v>
      </c>
      <c r="CC18" s="255" t="str">
        <f>IF('Health Facility 14'!$K$120=0,"-",'Health Facility 14'!$K$120)</f>
        <v>-</v>
      </c>
      <c r="CD18" s="255" t="str">
        <f>IF('Health Facility 14'!$K$121=0,"-",'Health Facility 14'!$K$121)</f>
        <v>-</v>
      </c>
      <c r="CE18" s="255" t="str">
        <f>IF('Health Facility 14'!$K$122=0,"-",'Health Facility 14'!$K$122)</f>
        <v>-</v>
      </c>
      <c r="CF18" s="258" t="str">
        <f>IF('Health Facility 14'!$K$123=0,"-",'Health Facility 14'!$K$123)</f>
        <v>-</v>
      </c>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row>
    <row r="19" spans="1:112" hidden="1" x14ac:dyDescent="0.3">
      <c r="A19" s="207" t="s">
        <v>116</v>
      </c>
      <c r="B19" s="254" t="str">
        <f>IF('Facility Information'!D28=0,"-",'Facility Information'!D28)</f>
        <v>-</v>
      </c>
      <c r="C19" s="254" t="str">
        <f>IF('Facility Information'!F28=0,"-",'Facility Information'!F28)</f>
        <v>-</v>
      </c>
      <c r="D19" s="255" t="str">
        <f>IF('Health Facility 15'!$K$15=0,"-",'Facility Information'!$K$20)</f>
        <v>-</v>
      </c>
      <c r="E19" s="255" t="str">
        <f>IF('Health Facility 15'!$K$17=0,"-",'Health Facility 15'!$K$17)</f>
        <v>-</v>
      </c>
      <c r="F19" s="255" t="str">
        <f>IF('Health Facility 15'!$K$20=0,"-",'Health Facility 15'!$K$20)</f>
        <v>-</v>
      </c>
      <c r="G19" s="255" t="str">
        <f>IF('Health Facility 15'!$K$21=0,"-",'Health Facility 15'!$K$21)</f>
        <v>-</v>
      </c>
      <c r="H19" s="255" t="str">
        <f>IF('Health Facility 15'!$K$22=0,"-",'Health Facility 15'!$K$22)</f>
        <v>-</v>
      </c>
      <c r="I19" s="255" t="str">
        <f>IF('Health Facility 15'!$K$23=0,"-",'Health Facility 15'!$K$23)</f>
        <v>-</v>
      </c>
      <c r="J19" s="255" t="str">
        <f>IF('Health Facility 15'!$K$24=0,"-",'Health Facility 15'!$K$24)</f>
        <v>-</v>
      </c>
      <c r="K19" s="255" t="str">
        <f>IF('Health Facility 15'!$K$25=0,"-",'Health Facility 15'!$K$25)</f>
        <v>-</v>
      </c>
      <c r="L19" s="255" t="str">
        <f>IF('Health Facility 15'!$K$26=0,"-",'Health Facility 15'!$K$26)</f>
        <v>-</v>
      </c>
      <c r="M19" s="255" t="str">
        <f>IF('Health Facility 15'!$K$27=0,"-",'Health Facility 15'!$K$27)</f>
        <v>-</v>
      </c>
      <c r="N19" s="255" t="str">
        <f>IF('Health Facility 15'!$K$34=0,"-",'Health Facility 15'!$K$34)</f>
        <v>-</v>
      </c>
      <c r="O19" s="255" t="str">
        <f>IF('Health Facility 15'!$K$35=0,"-",'Health Facility 15'!$K$35)</f>
        <v>-</v>
      </c>
      <c r="P19" s="255" t="str">
        <f>IF('Health Facility 15'!$K$36=0,"-",'Health Facility 15'!$K$36)</f>
        <v>-</v>
      </c>
      <c r="Q19" s="255" t="str">
        <f>IF('Health Facility 15'!$K$37=0,"-",'Health Facility 15'!$K$37)</f>
        <v>-</v>
      </c>
      <c r="R19" s="255" t="str">
        <f>IF('Health Facility 15'!$K$38=0,"-",'Health Facility 15'!$K$38)</f>
        <v>-</v>
      </c>
      <c r="S19" s="255" t="str">
        <f>IF('Health Facility 15'!$K$39=0,"-",'Health Facility 15'!$K$39)</f>
        <v>-</v>
      </c>
      <c r="T19" s="255" t="str">
        <f>IF('Health Facility 15'!$K$40=0,"-",'Health Facility 15'!$K$40)</f>
        <v>-</v>
      </c>
      <c r="U19" s="255" t="str">
        <f>IF('Health Facility 15'!$K$43=0,"-",'Health Facility 15'!$K$43)</f>
        <v>-</v>
      </c>
      <c r="V19" s="255" t="str">
        <f>IF('Health Facility 15'!$K$44=0,"-",'Health Facility 15'!$K$44)</f>
        <v>-</v>
      </c>
      <c r="W19" s="255" t="str">
        <f>IF('Health Facility 15'!$K$45=0,"-",'Health Facility 15'!$K$45)</f>
        <v>-</v>
      </c>
      <c r="X19" s="255" t="str">
        <f>IF('Health Facility 15'!$K$46=0,"-",'Health Facility 15'!$K$46)</f>
        <v>-</v>
      </c>
      <c r="Y19" s="255" t="str">
        <f>IF('Health Facility 15'!$K$47=0,"-",'Health Facility 15'!$K$47)</f>
        <v>-</v>
      </c>
      <c r="Z19" s="255" t="str">
        <f>IF('Health Facility 15'!$K$48=0,"-",'Health Facility 15'!$K$48)</f>
        <v>-</v>
      </c>
      <c r="AA19" s="255" t="str">
        <f>IF('Health Facility 15'!$K$49=0,"-",'Health Facility 15'!$K$49)</f>
        <v>-</v>
      </c>
      <c r="AB19" s="255" t="str">
        <f>IF('Health Facility 15'!$K$52=0,"-",'Health Facility 15'!$K$52)</f>
        <v>-</v>
      </c>
      <c r="AC19" s="255" t="str">
        <f>IF('Health Facility 15'!$K$53=0,"-",'Health Facility 15'!$K$53)</f>
        <v>-</v>
      </c>
      <c r="AD19" s="255" t="str">
        <f>IF('Health Facility 15'!$K$54=0,"-",'Health Facility 15'!$K$54)</f>
        <v>-</v>
      </c>
      <c r="AE19" s="255" t="str">
        <f>IF('Health Facility 15'!$K$55=0,"-",'Health Facility 15'!$K$55)</f>
        <v>-</v>
      </c>
      <c r="AF19" s="255" t="str">
        <f>IF('Health Facility 15'!$K$56=0,"-",'Health Facility 15'!$K$56)</f>
        <v>-</v>
      </c>
      <c r="AG19" s="255" t="str">
        <f>IF('Health Facility 15'!$K$57=0,"-",'Health Facility 15'!$K$57)</f>
        <v>-</v>
      </c>
      <c r="AH19" s="255" t="str">
        <f>IF('Health Facility 15'!$K$58=0,"-",'Health Facility 15'!$K$58)</f>
        <v>-</v>
      </c>
      <c r="AI19" s="255" t="str">
        <f>IF('Health Facility 15'!$K$61=0,"-",'Health Facility 15'!$K$61)</f>
        <v>-</v>
      </c>
      <c r="AJ19" s="255" t="str">
        <f>IF('Health Facility 15'!$K$62=0,"-",'Health Facility 15'!$K$62)</f>
        <v>-</v>
      </c>
      <c r="AK19" s="255" t="str">
        <f>IF('Health Facility 15'!$K$63=0,"-",'Health Facility 15'!$K$63)</f>
        <v>-</v>
      </c>
      <c r="AL19" s="255" t="str">
        <f>IF('Health Facility 15'!$K$64=0,"-",'Health Facility 15'!$K$64)</f>
        <v>-</v>
      </c>
      <c r="AM19" s="255" t="str">
        <f>IF('Health Facility 15'!$K$65=0,"-",'Health Facility 15'!$K$65)</f>
        <v>-</v>
      </c>
      <c r="AN19" s="255" t="str">
        <f>IF('Health Facility 15'!$K$66=0,"-",'Health Facility 15'!$K$66)</f>
        <v>-</v>
      </c>
      <c r="AO19" s="255" t="str">
        <f>IF('Health Facility 15'!$K$67=0,"-",'Health Facility 15'!$K$67)</f>
        <v>-</v>
      </c>
      <c r="AP19" s="255" t="str">
        <f>IF('Health Facility 15'!$K$70=0,"-",'Health Facility 15'!$K$70)</f>
        <v>-</v>
      </c>
      <c r="AQ19" s="255" t="str">
        <f>IF('Health Facility 15'!$K$71=0,"-",'Health Facility 15'!$K$71)</f>
        <v>-</v>
      </c>
      <c r="AR19" s="255" t="str">
        <f>IF('Health Facility 15'!$K$72=0,"-",'Health Facility 15'!$K$72)</f>
        <v>-</v>
      </c>
      <c r="AS19" s="255" t="str">
        <f>IF('Health Facility 15'!$K$73=0,"-",'Health Facility 15'!$K$73)</f>
        <v>-</v>
      </c>
      <c r="AT19" s="255" t="str">
        <f>IF('Health Facility 15'!$K$74=0,"-",'Health Facility 15'!$K$74)</f>
        <v>-</v>
      </c>
      <c r="AU19" s="255" t="str">
        <f>IF('Health Facility 15'!$K$75=0,"-",'Health Facility 15'!$K$75)</f>
        <v>-</v>
      </c>
      <c r="AV19" s="255" t="str">
        <f>IF('Health Facility 15'!$K$76=0,"-",'Health Facility 15'!$K$76)</f>
        <v>-</v>
      </c>
      <c r="AW19" s="255" t="str">
        <f>IF('Health Facility 15'!$K$80=0,"-",'Health Facility 15'!$K$80)</f>
        <v>-</v>
      </c>
      <c r="AX19" s="255" t="str">
        <f>IF('Health Facility 15'!$K$81=0,"-",'Health Facility 15'!$K$81)</f>
        <v>-</v>
      </c>
      <c r="AY19" s="255" t="str">
        <f>IF('Health Facility 15'!$K$82=0,"-",'Health Facility 15'!$K$82)</f>
        <v>-</v>
      </c>
      <c r="AZ19" s="255" t="str">
        <f>IF('Health Facility 15'!$K$83=0,"-",'Health Facility 15'!$K$83)</f>
        <v>-</v>
      </c>
      <c r="BA19" s="255" t="str">
        <f>IF('Health Facility 15'!$K$84=0,"-",'Health Facility 15'!$K$84)</f>
        <v>-</v>
      </c>
      <c r="BB19" s="255" t="str">
        <f>IF('Health Facility 15'!$K$85=0,"-",'Health Facility 15'!$K$85)</f>
        <v>-</v>
      </c>
      <c r="BC19" s="255" t="str">
        <f>IF('Health Facility 15'!$K$86=0,"-",'Health Facility 15'!$K$86)</f>
        <v>-</v>
      </c>
      <c r="BD19" s="255" t="str">
        <f>IF('Health Facility 15'!$K$87=0,"-",'Health Facility 15'!$K$87)</f>
        <v>-</v>
      </c>
      <c r="BE19" s="255" t="str">
        <f>IF('Health Facility 15'!$K$88=0,"-",'Health Facility 15'!$K$88)</f>
        <v>-</v>
      </c>
      <c r="BF19" s="255" t="str">
        <f>IF('Health Facility 15'!$K$89=0,"-",'Health Facility 15'!$K$89)</f>
        <v>-</v>
      </c>
      <c r="BG19" s="255" t="str">
        <f>IF('Health Facility 15'!$K$90=0,"-",'Health Facility 15'!$K$90)</f>
        <v>-</v>
      </c>
      <c r="BH19" s="255" t="str">
        <f>IF('Health Facility 15'!$K$91=0,"-",'Health Facility 15'!$K$91)</f>
        <v>-</v>
      </c>
      <c r="BI19" s="255" t="str">
        <f>IF('Health Facility 15'!$K$92=0,"-",'Health Facility 15'!$K$92)</f>
        <v>-</v>
      </c>
      <c r="BJ19" s="255" t="str">
        <f>IF('Health Facility 15'!$K$93=0,"-",'Health Facility 15'!$K$93)</f>
        <v>-</v>
      </c>
      <c r="BK19" s="255" t="str">
        <f>IF('Health Facility 15'!$K$94=0,"-",'Health Facility 15'!$K$94)</f>
        <v>-</v>
      </c>
      <c r="BL19" s="255" t="str">
        <f>IF('Health Facility 15'!$K$95=0,"-",'Health Facility 15'!$K$95)</f>
        <v>-</v>
      </c>
      <c r="BM19" s="255" t="str">
        <f>IF('Health Facility 15'!$K$97=0,"-",'Health Facility 15'!$K$97)</f>
        <v>-</v>
      </c>
      <c r="BN19" s="255" t="str">
        <f>IF('Health Facility 15'!$K$98=0,"-",'Health Facility 15'!$K$98)</f>
        <v>-</v>
      </c>
      <c r="BO19" s="255" t="str">
        <f>IF('Health Facility 15'!$K$101=0,"-",'Health Facility 15'!$K$101)</f>
        <v>-</v>
      </c>
      <c r="BP19" s="255" t="str">
        <f>IF('Health Facility 15'!$K$102=0,"-",'Health Facility 15'!$K$102)</f>
        <v>-</v>
      </c>
      <c r="BQ19" s="255" t="str">
        <f>IF('Health Facility 15'!$K$103=0,"-",'Health Facility 15'!$K$103)</f>
        <v>-</v>
      </c>
      <c r="BR19" s="255" t="str">
        <f>IF('Health Facility 15'!$K$107=0,"-",'Health Facility 15'!$K$107)</f>
        <v>-</v>
      </c>
      <c r="BS19" s="255" t="str">
        <f>IF('Health Facility 15'!$K$109=0,"-",'Health Facility 15'!$K$109)</f>
        <v>-</v>
      </c>
      <c r="BT19" s="255" t="str">
        <f>IF('Health Facility 15'!$K$110=0,"-",'Health Facility 15'!$K$110)</f>
        <v>-</v>
      </c>
      <c r="BU19" s="255" t="str">
        <f>IF('Health Facility 15'!$K$112=0,"-",'Health Facility 15'!$K$112)</f>
        <v>-</v>
      </c>
      <c r="BV19" s="255" t="str">
        <f>IF('Health Facility 15'!$K$113=0,"-",'Health Facility 15'!$K$113)</f>
        <v>-</v>
      </c>
      <c r="BW19" s="255" t="str">
        <f>IF('Health Facility 15'!$K$114=0,"-",'Health Facility 15'!$K$114)</f>
        <v>-</v>
      </c>
      <c r="BX19" s="255" t="str">
        <f>IF('Health Facility 15'!$K$115=0,"-",'Health Facility 15'!$K$115)</f>
        <v>-</v>
      </c>
      <c r="BY19" s="255" t="str">
        <f>IF('Health Facility 15'!$K$116=0,"-",'Health Facility 15'!$K$116)</f>
        <v>-</v>
      </c>
      <c r="BZ19" s="255" t="str">
        <f>IF('Health Facility 15'!$K$117=0,"-",'Health Facility 15'!$K$117)</f>
        <v>-</v>
      </c>
      <c r="CA19" s="255" t="str">
        <f>IF('Health Facility 15'!$K$118=0,"-",'Health Facility 15'!$K$118)</f>
        <v>-</v>
      </c>
      <c r="CB19" s="255" t="str">
        <f>IF('Health Facility 15'!$K$119=0,"-",'Health Facility 15'!$K$119)</f>
        <v>-</v>
      </c>
      <c r="CC19" s="255" t="str">
        <f>IF('Health Facility 15'!$K$120=0,"-",'Health Facility 15'!$K$120)</f>
        <v>-</v>
      </c>
      <c r="CD19" s="255" t="str">
        <f>IF('Health Facility 15'!$K$121=0,"-",'Health Facility 15'!$K$121)</f>
        <v>-</v>
      </c>
      <c r="CE19" s="255" t="str">
        <f>IF('Health Facility 15'!$K$122=0,"-",'Health Facility 15'!$K$122)</f>
        <v>-</v>
      </c>
      <c r="CF19" s="258" t="str">
        <f>IF('Health Facility 15'!$K$123=0,"-",'Health Facility 15'!$K$123)</f>
        <v>-</v>
      </c>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row>
    <row r="20" spans="1:112" hidden="1" x14ac:dyDescent="0.3">
      <c r="A20" s="207" t="s">
        <v>117</v>
      </c>
      <c r="B20" s="254" t="str">
        <f>IF('Facility Information'!D29=0,"-",'Facility Information'!D29)</f>
        <v>-</v>
      </c>
      <c r="C20" s="254" t="str">
        <f>IF('Facility Information'!F29=0,"-",'Facility Information'!F29)</f>
        <v>-</v>
      </c>
      <c r="D20" s="255" t="str">
        <f>IF('Health Facility 16'!$K$15=0,"-",'Facility Information'!$K$20)</f>
        <v>-</v>
      </c>
      <c r="E20" s="255" t="str">
        <f>IF('Health Facility 16'!$K$17=0,"-",'Health Facility 16'!$K$17)</f>
        <v>-</v>
      </c>
      <c r="F20" s="255" t="str">
        <f>IF('Health Facility 16'!$K$20=0,"-",'Health Facility 16'!$K$20)</f>
        <v>-</v>
      </c>
      <c r="G20" s="255" t="str">
        <f>IF('Health Facility 16'!$K$21=0,"-",'Health Facility 16'!$K$21)</f>
        <v>-</v>
      </c>
      <c r="H20" s="255" t="str">
        <f>IF('Health Facility 16'!$K$22=0,"-",'Health Facility 16'!$K$22)</f>
        <v>-</v>
      </c>
      <c r="I20" s="255" t="str">
        <f>IF('Health Facility 16'!$K$23=0,"-",'Health Facility 16'!$K$23)</f>
        <v>-</v>
      </c>
      <c r="J20" s="255" t="str">
        <f>IF('Health Facility 16'!$K$24=0,"-",'Health Facility 16'!$K$24)</f>
        <v>-</v>
      </c>
      <c r="K20" s="255" t="str">
        <f>IF('Health Facility 16'!$K$25=0,"-",'Health Facility 16'!$K$25)</f>
        <v>-</v>
      </c>
      <c r="L20" s="255" t="str">
        <f>IF('Health Facility 16'!$K$26=0,"-",'Health Facility 16'!$K$26)</f>
        <v>-</v>
      </c>
      <c r="M20" s="255" t="str">
        <f>IF('Health Facility 16'!$K$27=0,"-",'Health Facility 16'!$K$27)</f>
        <v>-</v>
      </c>
      <c r="N20" s="255" t="str">
        <f>IF('Health Facility 16'!$K$34=0,"-",'Health Facility 16'!$K$34)</f>
        <v>-</v>
      </c>
      <c r="O20" s="255" t="str">
        <f>IF('Health Facility 16'!$K$35=0,"-",'Health Facility 16'!$K$35)</f>
        <v>-</v>
      </c>
      <c r="P20" s="255" t="str">
        <f>IF('Health Facility 16'!$K$36=0,"-",'Health Facility 16'!$K$36)</f>
        <v>-</v>
      </c>
      <c r="Q20" s="255" t="str">
        <f>IF('Health Facility 16'!$K$37=0,"-",'Health Facility 16'!$K$37)</f>
        <v>-</v>
      </c>
      <c r="R20" s="255" t="str">
        <f>IF('Health Facility 16'!$K$38=0,"-",'Health Facility 16'!$K$38)</f>
        <v>-</v>
      </c>
      <c r="S20" s="255" t="str">
        <f>IF('Health Facility 16'!$K$39=0,"-",'Health Facility 16'!$K$39)</f>
        <v>-</v>
      </c>
      <c r="T20" s="255" t="str">
        <f>IF('Health Facility 16'!$K$40=0,"-",'Health Facility 16'!$K$40)</f>
        <v>-</v>
      </c>
      <c r="U20" s="255" t="str">
        <f>IF('Health Facility 16'!$K$43=0,"-",'Health Facility 16'!$K$43)</f>
        <v>-</v>
      </c>
      <c r="V20" s="255" t="str">
        <f>IF('Health Facility 16'!$K$44=0,"-",'Health Facility 16'!$K$44)</f>
        <v>-</v>
      </c>
      <c r="W20" s="255" t="str">
        <f>IF('Health Facility 16'!$K$45=0,"-",'Health Facility 16'!$K$45)</f>
        <v>-</v>
      </c>
      <c r="X20" s="255" t="str">
        <f>IF('Health Facility 16'!$K$46=0,"-",'Health Facility 16'!$K$46)</f>
        <v>-</v>
      </c>
      <c r="Y20" s="255" t="str">
        <f>IF('Health Facility 16'!$K$47=0,"-",'Health Facility 16'!$K$47)</f>
        <v>-</v>
      </c>
      <c r="Z20" s="255" t="str">
        <f>IF('Health Facility 16'!$K$48=0,"-",'Health Facility 16'!$K$48)</f>
        <v>-</v>
      </c>
      <c r="AA20" s="255" t="str">
        <f>IF('Health Facility 16'!$K$49=0,"-",'Health Facility 16'!$K$49)</f>
        <v>-</v>
      </c>
      <c r="AB20" s="255" t="str">
        <f>IF('Health Facility 16'!$K$52=0,"-",'Health Facility 16'!$K$52)</f>
        <v>-</v>
      </c>
      <c r="AC20" s="255" t="str">
        <f>IF('Health Facility 16'!$K$53=0,"-",'Health Facility 16'!$K$53)</f>
        <v>-</v>
      </c>
      <c r="AD20" s="255" t="str">
        <f>IF('Health Facility 16'!$K$54=0,"-",'Health Facility 16'!$K$54)</f>
        <v>-</v>
      </c>
      <c r="AE20" s="255" t="str">
        <f>IF('Health Facility 16'!$K$55=0,"-",'Health Facility 16'!$K$55)</f>
        <v>-</v>
      </c>
      <c r="AF20" s="255" t="str">
        <f>IF('Health Facility 16'!$K$56=0,"-",'Health Facility 16'!$K$56)</f>
        <v>-</v>
      </c>
      <c r="AG20" s="255" t="str">
        <f>IF('Health Facility 16'!$K$57=0,"-",'Health Facility 16'!$K$57)</f>
        <v>-</v>
      </c>
      <c r="AH20" s="255" t="str">
        <f>IF('Health Facility 16'!$K$58=0,"-",'Health Facility 16'!$K$58)</f>
        <v>-</v>
      </c>
      <c r="AI20" s="255" t="str">
        <f>IF('Health Facility 16'!$K$61=0,"-",'Health Facility 16'!$K$61)</f>
        <v>-</v>
      </c>
      <c r="AJ20" s="255" t="str">
        <f>IF('Health Facility 16'!$K$62=0,"-",'Health Facility 16'!$K$62)</f>
        <v>-</v>
      </c>
      <c r="AK20" s="255" t="str">
        <f>IF('Health Facility 16'!$K$63=0,"-",'Health Facility 16'!$K$63)</f>
        <v>-</v>
      </c>
      <c r="AL20" s="255" t="str">
        <f>IF('Health Facility 16'!$K$64=0,"-",'Health Facility 16'!$K$64)</f>
        <v>-</v>
      </c>
      <c r="AM20" s="255" t="str">
        <f>IF('Health Facility 16'!$K$65=0,"-",'Health Facility 16'!$K$65)</f>
        <v>-</v>
      </c>
      <c r="AN20" s="255" t="str">
        <f>IF('Health Facility 16'!$K$66=0,"-",'Health Facility 16'!$K$66)</f>
        <v>-</v>
      </c>
      <c r="AO20" s="255" t="str">
        <f>IF('Health Facility 16'!$K$67=0,"-",'Health Facility 16'!$K$67)</f>
        <v>-</v>
      </c>
      <c r="AP20" s="255" t="str">
        <f>IF('Health Facility 16'!$K$70=0,"-",'Health Facility 16'!$K$70)</f>
        <v>-</v>
      </c>
      <c r="AQ20" s="255" t="str">
        <f>IF('Health Facility 16'!$K$71=0,"-",'Health Facility 16'!$K$71)</f>
        <v>-</v>
      </c>
      <c r="AR20" s="255" t="str">
        <f>IF('Health Facility 16'!$K$72=0,"-",'Health Facility 16'!$K$72)</f>
        <v>-</v>
      </c>
      <c r="AS20" s="255" t="str">
        <f>IF('Health Facility 16'!$K$73=0,"-",'Health Facility 16'!$K$73)</f>
        <v>-</v>
      </c>
      <c r="AT20" s="255" t="str">
        <f>IF('Health Facility 16'!$K$74=0,"-",'Health Facility 16'!$K$74)</f>
        <v>-</v>
      </c>
      <c r="AU20" s="255" t="str">
        <f>IF('Health Facility 16'!$K$75=0,"-",'Health Facility 16'!$K$75)</f>
        <v>-</v>
      </c>
      <c r="AV20" s="255" t="str">
        <f>IF('Health Facility 16'!$K$76=0,"-",'Health Facility 16'!$K$76)</f>
        <v>-</v>
      </c>
      <c r="AW20" s="255" t="str">
        <f>IF('Health Facility 16'!$K$80=0,"-",'Health Facility 16'!$K$80)</f>
        <v>-</v>
      </c>
      <c r="AX20" s="255" t="str">
        <f>IF('Health Facility 16'!$K$81=0,"-",'Health Facility 16'!$K$81)</f>
        <v>-</v>
      </c>
      <c r="AY20" s="255" t="str">
        <f>IF('Health Facility 16'!$K$82=0,"-",'Health Facility 16'!$K$82)</f>
        <v>-</v>
      </c>
      <c r="AZ20" s="255" t="str">
        <f>IF('Health Facility 16'!$K$83=0,"-",'Health Facility 16'!$K$83)</f>
        <v>-</v>
      </c>
      <c r="BA20" s="255" t="str">
        <f>IF('Health Facility 16'!$K$84=0,"-",'Health Facility 16'!$K$84)</f>
        <v>-</v>
      </c>
      <c r="BB20" s="255" t="str">
        <f>IF('Health Facility 16'!$K$85=0,"-",'Health Facility 16'!$K$85)</f>
        <v>-</v>
      </c>
      <c r="BC20" s="255" t="str">
        <f>IF('Health Facility 16'!$K$86=0,"-",'Health Facility 16'!$K$86)</f>
        <v>-</v>
      </c>
      <c r="BD20" s="255" t="str">
        <f>IF('Health Facility 16'!$K$87=0,"-",'Health Facility 16'!$K$87)</f>
        <v>-</v>
      </c>
      <c r="BE20" s="255" t="str">
        <f>IF('Health Facility 16'!$K$88=0,"-",'Health Facility 16'!$K$88)</f>
        <v>-</v>
      </c>
      <c r="BF20" s="255" t="str">
        <f>IF('Health Facility 16'!$K$89=0,"-",'Health Facility 16'!$K$89)</f>
        <v>-</v>
      </c>
      <c r="BG20" s="255" t="str">
        <f>IF('Health Facility 16'!$K$90=0,"-",'Health Facility 16'!$K$90)</f>
        <v>-</v>
      </c>
      <c r="BH20" s="255" t="str">
        <f>IF('Health Facility 16'!$K$91=0,"-",'Health Facility 16'!$K$91)</f>
        <v>-</v>
      </c>
      <c r="BI20" s="255" t="str">
        <f>IF('Health Facility 16'!$K$92=0,"-",'Health Facility 16'!$K$92)</f>
        <v>-</v>
      </c>
      <c r="BJ20" s="255" t="str">
        <f>IF('Health Facility 16'!$K$93=0,"-",'Health Facility 16'!$K$93)</f>
        <v>-</v>
      </c>
      <c r="BK20" s="255" t="str">
        <f>IF('Health Facility 16'!$K$94=0,"-",'Health Facility 16'!$K$94)</f>
        <v>-</v>
      </c>
      <c r="BL20" s="255" t="str">
        <f>IF('Health Facility 16'!$K$95=0,"-",'Health Facility 16'!$K$95)</f>
        <v>-</v>
      </c>
      <c r="BM20" s="255" t="str">
        <f>IF('Health Facility 16'!$K$97=0,"-",'Health Facility 16'!$K$97)</f>
        <v>-</v>
      </c>
      <c r="BN20" s="255" t="str">
        <f>IF('Health Facility 16'!$K$98=0,"-",'Health Facility 16'!$K$98)</f>
        <v>-</v>
      </c>
      <c r="BO20" s="255" t="str">
        <f>IF('Health Facility 16'!$K$101=0,"-",'Health Facility 16'!$K$101)</f>
        <v>-</v>
      </c>
      <c r="BP20" s="255" t="str">
        <f>IF('Health Facility 16'!$K$102=0,"-",'Health Facility 16'!$K$102)</f>
        <v>-</v>
      </c>
      <c r="BQ20" s="255" t="str">
        <f>IF('Health Facility 16'!$K$103=0,"-",'Health Facility 16'!$K$103)</f>
        <v>-</v>
      </c>
      <c r="BR20" s="255" t="str">
        <f>IF('Health Facility 16'!$K$107=0,"-",'Health Facility 16'!$K$107)</f>
        <v>-</v>
      </c>
      <c r="BS20" s="255" t="str">
        <f>IF('Health Facility 16'!$K$109=0,"-",'Health Facility 16'!$K$109)</f>
        <v>-</v>
      </c>
      <c r="BT20" s="255" t="str">
        <f>IF('Health Facility 16'!$K$110=0,"-",'Health Facility 16'!$K$110)</f>
        <v>-</v>
      </c>
      <c r="BU20" s="255" t="str">
        <f>IF('Health Facility 16'!$K$112=0,"-",'Health Facility 16'!$K$112)</f>
        <v>-</v>
      </c>
      <c r="BV20" s="255" t="str">
        <f>IF('Health Facility 16'!$K$113=0,"-",'Health Facility 16'!$K$113)</f>
        <v>-</v>
      </c>
      <c r="BW20" s="255" t="str">
        <f>IF('Health Facility 16'!$K$114=0,"-",'Health Facility 16'!$K$114)</f>
        <v>-</v>
      </c>
      <c r="BX20" s="255" t="str">
        <f>IF('Health Facility 16'!$K$115=0,"-",'Health Facility 16'!$K$115)</f>
        <v>-</v>
      </c>
      <c r="BY20" s="255" t="str">
        <f>IF('Health Facility 16'!$K$116=0,"-",'Health Facility 16'!$K$116)</f>
        <v>-</v>
      </c>
      <c r="BZ20" s="255" t="str">
        <f>IF('Health Facility 16'!$K$117=0,"-",'Health Facility 16'!$K$117)</f>
        <v>-</v>
      </c>
      <c r="CA20" s="255" t="str">
        <f>IF('Health Facility 16'!$K$118=0,"-",'Health Facility 16'!$K$118)</f>
        <v>-</v>
      </c>
      <c r="CB20" s="255" t="str">
        <f>IF('Health Facility 16'!$K$119=0,"-",'Health Facility 16'!$K$119)</f>
        <v>-</v>
      </c>
      <c r="CC20" s="255" t="str">
        <f>IF('Health Facility 16'!$K$120=0,"-",'Health Facility 16'!$K$120)</f>
        <v>-</v>
      </c>
      <c r="CD20" s="255" t="str">
        <f>IF('Health Facility 16'!$K$121=0,"-",'Health Facility 16'!$K$121)</f>
        <v>-</v>
      </c>
      <c r="CE20" s="255" t="str">
        <f>IF('Health Facility 16'!$K$122=0,"-",'Health Facility 16'!$K$122)</f>
        <v>-</v>
      </c>
      <c r="CF20" s="258" t="str">
        <f>IF('Health Facility 16'!$K$123=0,"-",'Health Facility 16'!$K$123)</f>
        <v>-</v>
      </c>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row>
    <row r="21" spans="1:112" hidden="1" x14ac:dyDescent="0.3">
      <c r="A21" s="207" t="s">
        <v>118</v>
      </c>
      <c r="B21" s="254" t="str">
        <f>IF('Facility Information'!D30=0,"-",'Facility Information'!D30)</f>
        <v>-</v>
      </c>
      <c r="C21" s="254" t="str">
        <f>IF('Facility Information'!F30=0,"-",'Facility Information'!F30)</f>
        <v>-</v>
      </c>
      <c r="D21" s="255" t="str">
        <f>IF('Health Facility 17'!$K$15=0,"-",'Facility Information'!$K$20)</f>
        <v>-</v>
      </c>
      <c r="E21" s="255" t="str">
        <f>IF('Health Facility 17'!$K$17=0,"-",'Health Facility 17'!$K$17)</f>
        <v>-</v>
      </c>
      <c r="F21" s="255" t="str">
        <f>IF('Health Facility 17'!$K$20=0,"-",'Health Facility 17'!$K$20)</f>
        <v>-</v>
      </c>
      <c r="G21" s="255" t="str">
        <f>IF('Health Facility 17'!$K$21=0,"-",'Health Facility 17'!$K$21)</f>
        <v>-</v>
      </c>
      <c r="H21" s="255" t="str">
        <f>IF('Health Facility 17'!$K$22=0,"-",'Health Facility 17'!$K$22)</f>
        <v>-</v>
      </c>
      <c r="I21" s="255" t="str">
        <f>IF('Health Facility 17'!$K$23=0,"-",'Health Facility 17'!$K$23)</f>
        <v>-</v>
      </c>
      <c r="J21" s="255" t="str">
        <f>IF('Health Facility 17'!$K$24=0,"-",'Health Facility 17'!$K$24)</f>
        <v>-</v>
      </c>
      <c r="K21" s="255" t="str">
        <f>IF('Health Facility 17'!$K$25=0,"-",'Health Facility 17'!$K$25)</f>
        <v>-</v>
      </c>
      <c r="L21" s="255" t="str">
        <f>IF('Health Facility 17'!$K$26=0,"-",'Health Facility 17'!$K$26)</f>
        <v>-</v>
      </c>
      <c r="M21" s="255" t="str">
        <f>IF('Health Facility 17'!$K$27=0,"-",'Health Facility 17'!$K$27)</f>
        <v>-</v>
      </c>
      <c r="N21" s="255" t="str">
        <f>IF('Health Facility 17'!$K$34=0,"-",'Health Facility 17'!$K$34)</f>
        <v>-</v>
      </c>
      <c r="O21" s="255" t="str">
        <f>IF('Health Facility 17'!$K$35=0,"-",'Health Facility 17'!$K$35)</f>
        <v>-</v>
      </c>
      <c r="P21" s="255" t="str">
        <f>IF('Health Facility 17'!$K$36=0,"-",'Health Facility 17'!$K$36)</f>
        <v>-</v>
      </c>
      <c r="Q21" s="255" t="str">
        <f>IF('Health Facility 17'!$K$37=0,"-",'Health Facility 17'!$K$37)</f>
        <v>-</v>
      </c>
      <c r="R21" s="255" t="str">
        <f>IF('Health Facility 17'!$K$38=0,"-",'Health Facility 17'!$K$38)</f>
        <v>-</v>
      </c>
      <c r="S21" s="255" t="str">
        <f>IF('Health Facility 17'!$K$39=0,"-",'Health Facility 17'!$K$39)</f>
        <v>-</v>
      </c>
      <c r="T21" s="255" t="str">
        <f>IF('Health Facility 17'!$K$40=0,"-",'Health Facility 17'!$K$40)</f>
        <v>-</v>
      </c>
      <c r="U21" s="255" t="str">
        <f>IF('Health Facility 17'!$K$43=0,"-",'Health Facility 17'!$K$43)</f>
        <v>-</v>
      </c>
      <c r="V21" s="255" t="str">
        <f>IF('Health Facility 17'!$K$44=0,"-",'Health Facility 17'!$K$44)</f>
        <v>-</v>
      </c>
      <c r="W21" s="255" t="str">
        <f>IF('Health Facility 17'!$K$45=0,"-",'Health Facility 17'!$K$45)</f>
        <v>-</v>
      </c>
      <c r="X21" s="255" t="str">
        <f>IF('Health Facility 17'!$K$46=0,"-",'Health Facility 17'!$K$46)</f>
        <v>-</v>
      </c>
      <c r="Y21" s="255" t="str">
        <f>IF('Health Facility 17'!$K$47=0,"-",'Health Facility 17'!$K$47)</f>
        <v>-</v>
      </c>
      <c r="Z21" s="255" t="str">
        <f>IF('Health Facility 17'!$K$48=0,"-",'Health Facility 17'!$K$48)</f>
        <v>-</v>
      </c>
      <c r="AA21" s="255" t="str">
        <f>IF('Health Facility 17'!$K$49=0,"-",'Health Facility 17'!$K$49)</f>
        <v>-</v>
      </c>
      <c r="AB21" s="255" t="str">
        <f>IF('Health Facility 17'!$K$52=0,"-",'Health Facility 17'!$K$52)</f>
        <v>-</v>
      </c>
      <c r="AC21" s="255" t="str">
        <f>IF('Health Facility 17'!$K$53=0,"-",'Health Facility 17'!$K$53)</f>
        <v>-</v>
      </c>
      <c r="AD21" s="255" t="str">
        <f>IF('Health Facility 17'!$K$54=0,"-",'Health Facility 17'!$K$54)</f>
        <v>-</v>
      </c>
      <c r="AE21" s="255" t="str">
        <f>IF('Health Facility 17'!$K$55=0,"-",'Health Facility 17'!$K$55)</f>
        <v>-</v>
      </c>
      <c r="AF21" s="255" t="str">
        <f>IF('Health Facility 17'!$K$56=0,"-",'Health Facility 17'!$K$56)</f>
        <v>-</v>
      </c>
      <c r="AG21" s="255" t="str">
        <f>IF('Health Facility 17'!$K$57=0,"-",'Health Facility 17'!$K$57)</f>
        <v>-</v>
      </c>
      <c r="AH21" s="255" t="str">
        <f>IF('Health Facility 17'!$K$58=0,"-",'Health Facility 17'!$K$58)</f>
        <v>-</v>
      </c>
      <c r="AI21" s="255" t="str">
        <f>IF('Health Facility 17'!$K$61=0,"-",'Health Facility 17'!$K$61)</f>
        <v>-</v>
      </c>
      <c r="AJ21" s="255" t="str">
        <f>IF('Health Facility 17'!$K$62=0,"-",'Health Facility 17'!$K$62)</f>
        <v>-</v>
      </c>
      <c r="AK21" s="255" t="str">
        <f>IF('Health Facility 17'!$K$63=0,"-",'Health Facility 17'!$K$63)</f>
        <v>-</v>
      </c>
      <c r="AL21" s="255" t="str">
        <f>IF('Health Facility 17'!$K$64=0,"-",'Health Facility 17'!$K$64)</f>
        <v>-</v>
      </c>
      <c r="AM21" s="255" t="str">
        <f>IF('Health Facility 17'!$K$65=0,"-",'Health Facility 17'!$K$65)</f>
        <v>-</v>
      </c>
      <c r="AN21" s="255" t="str">
        <f>IF('Health Facility 17'!$K$66=0,"-",'Health Facility 17'!$K$66)</f>
        <v>-</v>
      </c>
      <c r="AO21" s="255" t="str">
        <f>IF('Health Facility 17'!$K$67=0,"-",'Health Facility 17'!$K$67)</f>
        <v>-</v>
      </c>
      <c r="AP21" s="255" t="str">
        <f>IF('Health Facility 17'!$K$70=0,"-",'Health Facility 17'!$K$70)</f>
        <v>-</v>
      </c>
      <c r="AQ21" s="255" t="str">
        <f>IF('Health Facility 17'!$K$71=0,"-",'Health Facility 17'!$K$71)</f>
        <v>-</v>
      </c>
      <c r="AR21" s="255" t="str">
        <f>IF('Health Facility 17'!$K$72=0,"-",'Health Facility 17'!$K$72)</f>
        <v>-</v>
      </c>
      <c r="AS21" s="255" t="str">
        <f>IF('Health Facility 17'!$K$73=0,"-",'Health Facility 17'!$K$73)</f>
        <v>-</v>
      </c>
      <c r="AT21" s="255" t="str">
        <f>IF('Health Facility 17'!$K$74=0,"-",'Health Facility 17'!$K$74)</f>
        <v>-</v>
      </c>
      <c r="AU21" s="255" t="str">
        <f>IF('Health Facility 17'!$K$75=0,"-",'Health Facility 17'!$K$75)</f>
        <v>-</v>
      </c>
      <c r="AV21" s="255" t="str">
        <f>IF('Health Facility 17'!$K$76=0,"-",'Health Facility 17'!$K$76)</f>
        <v>-</v>
      </c>
      <c r="AW21" s="255" t="str">
        <f>IF('Health Facility 17'!$K$80=0,"-",'Health Facility 17'!$K$80)</f>
        <v>-</v>
      </c>
      <c r="AX21" s="255" t="str">
        <f>IF('Health Facility 17'!$K$81=0,"-",'Health Facility 17'!$K$81)</f>
        <v>-</v>
      </c>
      <c r="AY21" s="255" t="str">
        <f>IF('Health Facility 17'!$K$82=0,"-",'Health Facility 17'!$K$82)</f>
        <v>-</v>
      </c>
      <c r="AZ21" s="255" t="str">
        <f>IF('Health Facility 17'!$K$83=0,"-",'Health Facility 17'!$K$83)</f>
        <v>-</v>
      </c>
      <c r="BA21" s="255" t="str">
        <f>IF('Health Facility 17'!$K$84=0,"-",'Health Facility 17'!$K$84)</f>
        <v>-</v>
      </c>
      <c r="BB21" s="255" t="str">
        <f>IF('Health Facility 17'!$K$85=0,"-",'Health Facility 17'!$K$85)</f>
        <v>-</v>
      </c>
      <c r="BC21" s="255" t="str">
        <f>IF('Health Facility 17'!$K$86=0,"-",'Health Facility 17'!$K$86)</f>
        <v>-</v>
      </c>
      <c r="BD21" s="255" t="str">
        <f>IF('Health Facility 17'!$K$87=0,"-",'Health Facility 17'!$K$87)</f>
        <v>-</v>
      </c>
      <c r="BE21" s="255" t="str">
        <f>IF('Health Facility 17'!$K$88=0,"-",'Health Facility 17'!$K$88)</f>
        <v>-</v>
      </c>
      <c r="BF21" s="255" t="str">
        <f>IF('Health Facility 17'!$K$89=0,"-",'Health Facility 17'!$K$89)</f>
        <v>-</v>
      </c>
      <c r="BG21" s="255" t="str">
        <f>IF('Health Facility 17'!$K$90=0,"-",'Health Facility 17'!$K$90)</f>
        <v>-</v>
      </c>
      <c r="BH21" s="255" t="str">
        <f>IF('Health Facility 17'!$K$91=0,"-",'Health Facility 17'!$K$91)</f>
        <v>-</v>
      </c>
      <c r="BI21" s="255" t="str">
        <f>IF('Health Facility 17'!$K$92=0,"-",'Health Facility 17'!$K$92)</f>
        <v>-</v>
      </c>
      <c r="BJ21" s="255" t="str">
        <f>IF('Health Facility 17'!$K$93=0,"-",'Health Facility 17'!$K$93)</f>
        <v>-</v>
      </c>
      <c r="BK21" s="255" t="str">
        <f>IF('Health Facility 17'!$K$94=0,"-",'Health Facility 17'!$K$94)</f>
        <v>-</v>
      </c>
      <c r="BL21" s="255" t="str">
        <f>IF('Health Facility 17'!$K$95=0,"-",'Health Facility 17'!$K$95)</f>
        <v>-</v>
      </c>
      <c r="BM21" s="255" t="str">
        <f>IF('Health Facility 17'!$K$97=0,"-",'Health Facility 17'!$K$97)</f>
        <v>-</v>
      </c>
      <c r="BN21" s="255" t="str">
        <f>IF('Health Facility 17'!$K$98=0,"-",'Health Facility 17'!$K$98)</f>
        <v>-</v>
      </c>
      <c r="BO21" s="255" t="str">
        <f>IF('Health Facility 17'!$K$101=0,"-",'Health Facility 17'!$K$101)</f>
        <v>-</v>
      </c>
      <c r="BP21" s="255" t="str">
        <f>IF('Health Facility 17'!$K$102=0,"-",'Health Facility 17'!$K$102)</f>
        <v>-</v>
      </c>
      <c r="BQ21" s="255" t="str">
        <f>IF('Health Facility 17'!$K$103=0,"-",'Health Facility 17'!$K$103)</f>
        <v>-</v>
      </c>
      <c r="BR21" s="255" t="str">
        <f>IF('Health Facility 17'!$K$107=0,"-",'Health Facility 17'!$K$107)</f>
        <v>-</v>
      </c>
      <c r="BS21" s="255" t="str">
        <f>IF('Health Facility 17'!$K$109=0,"-",'Health Facility 17'!$K$109)</f>
        <v>-</v>
      </c>
      <c r="BT21" s="255" t="str">
        <f>IF('Health Facility 17'!$K$110=0,"-",'Health Facility 17'!$K$110)</f>
        <v>-</v>
      </c>
      <c r="BU21" s="255" t="str">
        <f>IF('Health Facility 17'!$K$112=0,"-",'Health Facility 17'!$K$112)</f>
        <v>-</v>
      </c>
      <c r="BV21" s="255" t="str">
        <f>IF('Health Facility 17'!$K$113=0,"-",'Health Facility 17'!$K$113)</f>
        <v>-</v>
      </c>
      <c r="BW21" s="255" t="str">
        <f>IF('Health Facility 17'!$K$114=0,"-",'Health Facility 17'!$K$114)</f>
        <v>-</v>
      </c>
      <c r="BX21" s="255" t="str">
        <f>IF('Health Facility 17'!$K$115=0,"-",'Health Facility 17'!$K$115)</f>
        <v>-</v>
      </c>
      <c r="BY21" s="255" t="str">
        <f>IF('Health Facility 17'!$K$116=0,"-",'Health Facility 17'!$K$116)</f>
        <v>-</v>
      </c>
      <c r="BZ21" s="255" t="str">
        <f>IF('Health Facility 17'!$K$117=0,"-",'Health Facility 17'!$K$117)</f>
        <v>-</v>
      </c>
      <c r="CA21" s="255" t="str">
        <f>IF('Health Facility 17'!$K$118=0,"-",'Health Facility 17'!$K$118)</f>
        <v>-</v>
      </c>
      <c r="CB21" s="255" t="str">
        <f>IF('Health Facility 17'!$K$119=0,"-",'Health Facility 17'!$K$119)</f>
        <v>-</v>
      </c>
      <c r="CC21" s="255" t="str">
        <f>IF('Health Facility 17'!$K$120=0,"-",'Health Facility 17'!$K$120)</f>
        <v>-</v>
      </c>
      <c r="CD21" s="255" t="str">
        <f>IF('Health Facility 17'!$K$121=0,"-",'Health Facility 17'!$K$121)</f>
        <v>-</v>
      </c>
      <c r="CE21" s="255" t="str">
        <f>IF('Health Facility 17'!$K$122=0,"-",'Health Facility 17'!$K$122)</f>
        <v>-</v>
      </c>
      <c r="CF21" s="258" t="str">
        <f>IF('Health Facility 17'!$K$123=0,"-",'Health Facility 17'!$K$123)</f>
        <v>-</v>
      </c>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row>
    <row r="22" spans="1:112" hidden="1" x14ac:dyDescent="0.3">
      <c r="A22" s="207" t="s">
        <v>119</v>
      </c>
      <c r="B22" s="254" t="str">
        <f>IF('Facility Information'!D31=0,"-",'Facility Information'!D31)</f>
        <v>-</v>
      </c>
      <c r="C22" s="254" t="str">
        <f>IF('Facility Information'!F31=0,"-",'Facility Information'!F31)</f>
        <v>-</v>
      </c>
      <c r="D22" s="255" t="str">
        <f>IF('Health Facility 18'!$K$15=0,"-",'Facility Information'!$K$20)</f>
        <v>-</v>
      </c>
      <c r="E22" s="255" t="str">
        <f>IF('Health Facility 18'!$K$17=0,"-",'Health Facility 18'!$K$17)</f>
        <v>-</v>
      </c>
      <c r="F22" s="255" t="str">
        <f>IF('Health Facility 18'!$K$20=0,"-",'Health Facility 18'!$K$20)</f>
        <v>-</v>
      </c>
      <c r="G22" s="255" t="str">
        <f>IF('Health Facility 18'!$K$21=0,"-",'Health Facility 18'!$K$21)</f>
        <v>-</v>
      </c>
      <c r="H22" s="255" t="str">
        <f>IF('Health Facility 18'!$K$22=0,"-",'Health Facility 18'!$K$22)</f>
        <v>-</v>
      </c>
      <c r="I22" s="255" t="str">
        <f>IF('Health Facility 18'!$K$23=0,"-",'Health Facility 18'!$K$23)</f>
        <v>-</v>
      </c>
      <c r="J22" s="255" t="str">
        <f>IF('Health Facility 18'!$K$24=0,"-",'Health Facility 18'!$K$24)</f>
        <v>-</v>
      </c>
      <c r="K22" s="255" t="str">
        <f>IF('Health Facility 18'!$K$25=0,"-",'Health Facility 18'!$K$25)</f>
        <v>-</v>
      </c>
      <c r="L22" s="255" t="str">
        <f>IF('Health Facility 18'!$K$26=0,"-",'Health Facility 18'!$K$26)</f>
        <v>-</v>
      </c>
      <c r="M22" s="255" t="str">
        <f>IF('Health Facility 18'!$K$27=0,"-",'Health Facility 18'!$K$27)</f>
        <v>-</v>
      </c>
      <c r="N22" s="255" t="str">
        <f>IF('Health Facility 18'!$K$34=0,"-",'Health Facility 18'!$K$34)</f>
        <v>-</v>
      </c>
      <c r="O22" s="255" t="str">
        <f>IF('Health Facility 18'!$K$35=0,"-",'Health Facility 18'!$K$35)</f>
        <v>-</v>
      </c>
      <c r="P22" s="255" t="str">
        <f>IF('Health Facility 18'!$K$36=0,"-",'Health Facility 18'!$K$36)</f>
        <v>-</v>
      </c>
      <c r="Q22" s="255" t="str">
        <f>IF('Health Facility 18'!$K$37=0,"-",'Health Facility 18'!$K$37)</f>
        <v>-</v>
      </c>
      <c r="R22" s="255" t="str">
        <f>IF('Health Facility 18'!$K$38=0,"-",'Health Facility 18'!$K$38)</f>
        <v>-</v>
      </c>
      <c r="S22" s="255" t="str">
        <f>IF('Health Facility 18'!$K$39=0,"-",'Health Facility 18'!$K$39)</f>
        <v>-</v>
      </c>
      <c r="T22" s="255" t="str">
        <f>IF('Health Facility 18'!$K$40=0,"-",'Health Facility 18'!$K$40)</f>
        <v>-</v>
      </c>
      <c r="U22" s="255" t="str">
        <f>IF('Health Facility 18'!$K$43=0,"-",'Health Facility 18'!$K$43)</f>
        <v>-</v>
      </c>
      <c r="V22" s="255" t="str">
        <f>IF('Health Facility 18'!$K$44=0,"-",'Health Facility 18'!$K$44)</f>
        <v>-</v>
      </c>
      <c r="W22" s="255" t="str">
        <f>IF('Health Facility 18'!$K$45=0,"-",'Health Facility 18'!$K$45)</f>
        <v>-</v>
      </c>
      <c r="X22" s="255" t="str">
        <f>IF('Health Facility 18'!$K$46=0,"-",'Health Facility 18'!$K$46)</f>
        <v>-</v>
      </c>
      <c r="Y22" s="255" t="str">
        <f>IF('Health Facility 18'!$K$47=0,"-",'Health Facility 18'!$K$47)</f>
        <v>-</v>
      </c>
      <c r="Z22" s="255" t="str">
        <f>IF('Health Facility 18'!$K$48=0,"-",'Health Facility 18'!$K$48)</f>
        <v>-</v>
      </c>
      <c r="AA22" s="255" t="str">
        <f>IF('Health Facility 18'!$K$49=0,"-",'Health Facility 18'!$K$49)</f>
        <v>-</v>
      </c>
      <c r="AB22" s="255" t="str">
        <f>IF('Health Facility 18'!$K$52=0,"-",'Health Facility 18'!$K$52)</f>
        <v>-</v>
      </c>
      <c r="AC22" s="255" t="str">
        <f>IF('Health Facility 18'!$K$53=0,"-",'Health Facility 18'!$K$53)</f>
        <v>-</v>
      </c>
      <c r="AD22" s="255" t="str">
        <f>IF('Health Facility 18'!$K$54=0,"-",'Health Facility 18'!$K$54)</f>
        <v>-</v>
      </c>
      <c r="AE22" s="255" t="str">
        <f>IF('Health Facility 18'!$K$55=0,"-",'Health Facility 18'!$K$55)</f>
        <v>-</v>
      </c>
      <c r="AF22" s="255" t="str">
        <f>IF('Health Facility 18'!$K$56=0,"-",'Health Facility 18'!$K$56)</f>
        <v>-</v>
      </c>
      <c r="AG22" s="255" t="str">
        <f>IF('Health Facility 18'!$K$57=0,"-",'Health Facility 18'!$K$57)</f>
        <v>-</v>
      </c>
      <c r="AH22" s="255" t="str">
        <f>IF('Health Facility 18'!$K$58=0,"-",'Health Facility 18'!$K$58)</f>
        <v>-</v>
      </c>
      <c r="AI22" s="255" t="str">
        <f>IF('Health Facility 18'!$K$61=0,"-",'Health Facility 18'!$K$61)</f>
        <v>-</v>
      </c>
      <c r="AJ22" s="255" t="str">
        <f>IF('Health Facility 18'!$K$62=0,"-",'Health Facility 18'!$K$62)</f>
        <v>-</v>
      </c>
      <c r="AK22" s="255" t="str">
        <f>IF('Health Facility 18'!$K$63=0,"-",'Health Facility 18'!$K$63)</f>
        <v>-</v>
      </c>
      <c r="AL22" s="255" t="str">
        <f>IF('Health Facility 18'!$K$64=0,"-",'Health Facility 18'!$K$64)</f>
        <v>-</v>
      </c>
      <c r="AM22" s="255" t="str">
        <f>IF('Health Facility 18'!$K$65=0,"-",'Health Facility 18'!$K$65)</f>
        <v>-</v>
      </c>
      <c r="AN22" s="255" t="str">
        <f>IF('Health Facility 18'!$K$66=0,"-",'Health Facility 18'!$K$66)</f>
        <v>-</v>
      </c>
      <c r="AO22" s="255" t="str">
        <f>IF('Health Facility 18'!$K$67=0,"-",'Health Facility 18'!$K$67)</f>
        <v>-</v>
      </c>
      <c r="AP22" s="255" t="str">
        <f>IF('Health Facility 18'!$K$70=0,"-",'Health Facility 18'!$K$70)</f>
        <v>-</v>
      </c>
      <c r="AQ22" s="255" t="str">
        <f>IF('Health Facility 18'!$K$71=0,"-",'Health Facility 18'!$K$71)</f>
        <v>-</v>
      </c>
      <c r="AR22" s="255" t="str">
        <f>IF('Health Facility 18'!$K$72=0,"-",'Health Facility 18'!$K$72)</f>
        <v>-</v>
      </c>
      <c r="AS22" s="255" t="str">
        <f>IF('Health Facility 18'!$K$73=0,"-",'Health Facility 18'!$K$73)</f>
        <v>-</v>
      </c>
      <c r="AT22" s="255" t="str">
        <f>IF('Health Facility 18'!$K$74=0,"-",'Health Facility 18'!$K$74)</f>
        <v>-</v>
      </c>
      <c r="AU22" s="255" t="str">
        <f>IF('Health Facility 18'!$K$75=0,"-",'Health Facility 18'!$K$75)</f>
        <v>-</v>
      </c>
      <c r="AV22" s="255" t="str">
        <f>IF('Health Facility 18'!$K$76=0,"-",'Health Facility 18'!$K$76)</f>
        <v>-</v>
      </c>
      <c r="AW22" s="255" t="str">
        <f>IF('Health Facility 18'!$K$80=0,"-",'Health Facility 18'!$K$80)</f>
        <v>-</v>
      </c>
      <c r="AX22" s="255" t="str">
        <f>IF('Health Facility 18'!$K$81=0,"-",'Health Facility 18'!$K$81)</f>
        <v>-</v>
      </c>
      <c r="AY22" s="255" t="str">
        <f>IF('Health Facility 18'!$K$82=0,"-",'Health Facility 18'!$K$82)</f>
        <v>-</v>
      </c>
      <c r="AZ22" s="255" t="str">
        <f>IF('Health Facility 18'!$K$83=0,"-",'Health Facility 18'!$K$83)</f>
        <v>-</v>
      </c>
      <c r="BA22" s="255" t="str">
        <f>IF('Health Facility 18'!$K$84=0,"-",'Health Facility 18'!$K$84)</f>
        <v>-</v>
      </c>
      <c r="BB22" s="255" t="str">
        <f>IF('Health Facility 18'!$K$85=0,"-",'Health Facility 18'!$K$85)</f>
        <v>-</v>
      </c>
      <c r="BC22" s="255" t="str">
        <f>IF('Health Facility 18'!$K$86=0,"-",'Health Facility 18'!$K$86)</f>
        <v>-</v>
      </c>
      <c r="BD22" s="255" t="str">
        <f>IF('Health Facility 18'!$K$87=0,"-",'Health Facility 18'!$K$87)</f>
        <v>-</v>
      </c>
      <c r="BE22" s="255" t="str">
        <f>IF('Health Facility 18'!$K$88=0,"-",'Health Facility 18'!$K$88)</f>
        <v>-</v>
      </c>
      <c r="BF22" s="255" t="str">
        <f>IF('Health Facility 18'!$K$89=0,"-",'Health Facility 18'!$K$89)</f>
        <v>-</v>
      </c>
      <c r="BG22" s="255" t="str">
        <f>IF('Health Facility 18'!$K$90=0,"-",'Health Facility 18'!$K$90)</f>
        <v>-</v>
      </c>
      <c r="BH22" s="255" t="str">
        <f>IF('Health Facility 18'!$K$91=0,"-",'Health Facility 18'!$K$91)</f>
        <v>-</v>
      </c>
      <c r="BI22" s="255" t="str">
        <f>IF('Health Facility 18'!$K$92=0,"-",'Health Facility 18'!$K$92)</f>
        <v>-</v>
      </c>
      <c r="BJ22" s="255" t="str">
        <f>IF('Health Facility 18'!$K$93=0,"-",'Health Facility 18'!$K$93)</f>
        <v>-</v>
      </c>
      <c r="BK22" s="255" t="str">
        <f>IF('Health Facility 18'!$K$94=0,"-",'Health Facility 18'!$K$94)</f>
        <v>-</v>
      </c>
      <c r="BL22" s="255" t="str">
        <f>IF('Health Facility 18'!$K$95=0,"-",'Health Facility 18'!$K$95)</f>
        <v>-</v>
      </c>
      <c r="BM22" s="255" t="str">
        <f>IF('Health Facility 18'!$K$97=0,"-",'Health Facility 18'!$K$97)</f>
        <v>-</v>
      </c>
      <c r="BN22" s="255" t="str">
        <f>IF('Health Facility 18'!$K$98=0,"-",'Health Facility 18'!$K$98)</f>
        <v>-</v>
      </c>
      <c r="BO22" s="255" t="str">
        <f>IF('Health Facility 18'!$K$101=0,"-",'Health Facility 18'!$K$101)</f>
        <v>-</v>
      </c>
      <c r="BP22" s="255" t="str">
        <f>IF('Health Facility 18'!$K$102=0,"-",'Health Facility 18'!$K$102)</f>
        <v>-</v>
      </c>
      <c r="BQ22" s="255" t="str">
        <f>IF('Health Facility 18'!$K$103=0,"-",'Health Facility 18'!$K$103)</f>
        <v>-</v>
      </c>
      <c r="BR22" s="255" t="str">
        <f>IF('Health Facility 18'!$K$107=0,"-",'Health Facility 18'!$K$107)</f>
        <v>-</v>
      </c>
      <c r="BS22" s="255" t="str">
        <f>IF('Health Facility 18'!$K$109=0,"-",'Health Facility 18'!$K$109)</f>
        <v>-</v>
      </c>
      <c r="BT22" s="255" t="str">
        <f>IF('Health Facility 18'!$K$110=0,"-",'Health Facility 18'!$K$110)</f>
        <v>-</v>
      </c>
      <c r="BU22" s="255" t="str">
        <f>IF('Health Facility 18'!$K$112=0,"-",'Health Facility 18'!$K$112)</f>
        <v>-</v>
      </c>
      <c r="BV22" s="255" t="str">
        <f>IF('Health Facility 18'!$K$113=0,"-",'Health Facility 18'!$K$113)</f>
        <v>-</v>
      </c>
      <c r="BW22" s="255" t="str">
        <f>IF('Health Facility 18'!$K$114=0,"-",'Health Facility 18'!$K$114)</f>
        <v>-</v>
      </c>
      <c r="BX22" s="255" t="str">
        <f>IF('Health Facility 18'!$K$115=0,"-",'Health Facility 18'!$K$115)</f>
        <v>-</v>
      </c>
      <c r="BY22" s="255" t="str">
        <f>IF('Health Facility 18'!$K$116=0,"-",'Health Facility 18'!$K$116)</f>
        <v>-</v>
      </c>
      <c r="BZ22" s="255" t="str">
        <f>IF('Health Facility 18'!$K$117=0,"-",'Health Facility 18'!$K$117)</f>
        <v>-</v>
      </c>
      <c r="CA22" s="255" t="str">
        <f>IF('Health Facility 18'!$K$118=0,"-",'Health Facility 18'!$K$118)</f>
        <v>-</v>
      </c>
      <c r="CB22" s="255" t="str">
        <f>IF('Health Facility 18'!$K$119=0,"-",'Health Facility 18'!$K$119)</f>
        <v>-</v>
      </c>
      <c r="CC22" s="255" t="str">
        <f>IF('Health Facility 18'!$K$120=0,"-",'Health Facility 18'!$K$120)</f>
        <v>-</v>
      </c>
      <c r="CD22" s="255" t="str">
        <f>IF('Health Facility 18'!$K$121=0,"-",'Health Facility 18'!$K$121)</f>
        <v>-</v>
      </c>
      <c r="CE22" s="255" t="str">
        <f>IF('Health Facility 18'!$K$122=0,"-",'Health Facility 18'!$K$122)</f>
        <v>-</v>
      </c>
      <c r="CF22" s="258" t="str">
        <f>IF('Health Facility 18'!$K$123=0,"-",'Health Facility 18'!$K$123)</f>
        <v>-</v>
      </c>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row>
    <row r="23" spans="1:112" hidden="1" x14ac:dyDescent="0.3">
      <c r="A23" s="207" t="s">
        <v>120</v>
      </c>
      <c r="B23" s="254" t="str">
        <f>IF('Facility Information'!D32=0,"-",'Facility Information'!D32)</f>
        <v>-</v>
      </c>
      <c r="C23" s="254" t="str">
        <f>IF('Facility Information'!F32=0,"-",'Facility Information'!F32)</f>
        <v>-</v>
      </c>
      <c r="D23" s="255" t="str">
        <f>IF('Health Facility 19'!$K$15=0,"-",'Facility Information'!$K$20)</f>
        <v>-</v>
      </c>
      <c r="E23" s="255" t="str">
        <f>IF('Health Facility 19'!$K$17=0,"-",'Health Facility 19'!$K$17)</f>
        <v>-</v>
      </c>
      <c r="F23" s="255" t="str">
        <f>IF('Health Facility 19'!$K$20=0,"-",'Health Facility 19'!$K$20)</f>
        <v>-</v>
      </c>
      <c r="G23" s="255" t="str">
        <f>IF('Health Facility 19'!$K$21=0,"-",'Health Facility 19'!$K$21)</f>
        <v>-</v>
      </c>
      <c r="H23" s="255" t="str">
        <f>IF('Health Facility 19'!$K$22=0,"-",'Health Facility 19'!$K$22)</f>
        <v>-</v>
      </c>
      <c r="I23" s="255" t="str">
        <f>IF('Health Facility 19'!$K$23=0,"-",'Health Facility 19'!$K$23)</f>
        <v>-</v>
      </c>
      <c r="J23" s="255" t="str">
        <f>IF('Health Facility 19'!$K$24=0,"-",'Health Facility 19'!$K$24)</f>
        <v>-</v>
      </c>
      <c r="K23" s="255" t="str">
        <f>IF('Health Facility 19'!$K$25=0,"-",'Health Facility 19'!$K$25)</f>
        <v>-</v>
      </c>
      <c r="L23" s="255" t="str">
        <f>IF('Health Facility 19'!$K$26=0,"-",'Health Facility 19'!$K$26)</f>
        <v>-</v>
      </c>
      <c r="M23" s="255" t="str">
        <f>IF('Health Facility 19'!$K$27=0,"-",'Health Facility 19'!$K$27)</f>
        <v>-</v>
      </c>
      <c r="N23" s="255" t="str">
        <f>IF('Health Facility 19'!$K$34=0,"-",'Health Facility 19'!$K$34)</f>
        <v>-</v>
      </c>
      <c r="O23" s="255" t="str">
        <f>IF('Health Facility 19'!$K$35=0,"-",'Health Facility 19'!$K$35)</f>
        <v>-</v>
      </c>
      <c r="P23" s="255" t="str">
        <f>IF('Health Facility 19'!$K$36=0,"-",'Health Facility 19'!$K$36)</f>
        <v>-</v>
      </c>
      <c r="Q23" s="255" t="str">
        <f>IF('Health Facility 19'!$K$37=0,"-",'Health Facility 19'!$K$37)</f>
        <v>-</v>
      </c>
      <c r="R23" s="255" t="str">
        <f>IF('Health Facility 19'!$K$38=0,"-",'Health Facility 19'!$K$38)</f>
        <v>-</v>
      </c>
      <c r="S23" s="255" t="str">
        <f>IF('Health Facility 19'!$K$39=0,"-",'Health Facility 19'!$K$39)</f>
        <v>-</v>
      </c>
      <c r="T23" s="255" t="str">
        <f>IF('Health Facility 19'!$K$40=0,"-",'Health Facility 19'!$K$40)</f>
        <v>-</v>
      </c>
      <c r="U23" s="255" t="str">
        <f>IF('Health Facility 19'!$K$43=0,"-",'Health Facility 19'!$K$43)</f>
        <v>-</v>
      </c>
      <c r="V23" s="255" t="str">
        <f>IF('Health Facility 19'!$K$44=0,"-",'Health Facility 19'!$K$44)</f>
        <v>-</v>
      </c>
      <c r="W23" s="255" t="str">
        <f>IF('Health Facility 19'!$K$45=0,"-",'Health Facility 19'!$K$45)</f>
        <v>-</v>
      </c>
      <c r="X23" s="255" t="str">
        <f>IF('Health Facility 19'!$K$46=0,"-",'Health Facility 19'!$K$46)</f>
        <v>-</v>
      </c>
      <c r="Y23" s="255" t="str">
        <f>IF('Health Facility 19'!$K$47=0,"-",'Health Facility 19'!$K$47)</f>
        <v>-</v>
      </c>
      <c r="Z23" s="255" t="str">
        <f>IF('Health Facility 19'!$K$48=0,"-",'Health Facility 19'!$K$48)</f>
        <v>-</v>
      </c>
      <c r="AA23" s="255" t="str">
        <f>IF('Health Facility 19'!$K$49=0,"-",'Health Facility 19'!$K$49)</f>
        <v>-</v>
      </c>
      <c r="AB23" s="255" t="str">
        <f>IF('Health Facility 19'!$K$52=0,"-",'Health Facility 19'!$K$52)</f>
        <v>-</v>
      </c>
      <c r="AC23" s="255" t="str">
        <f>IF('Health Facility 19'!$K$53=0,"-",'Health Facility 19'!$K$53)</f>
        <v>-</v>
      </c>
      <c r="AD23" s="255" t="str">
        <f>IF('Health Facility 19'!$K$54=0,"-",'Health Facility 19'!$K$54)</f>
        <v>-</v>
      </c>
      <c r="AE23" s="255" t="str">
        <f>IF('Health Facility 19'!$K$55=0,"-",'Health Facility 19'!$K$55)</f>
        <v>-</v>
      </c>
      <c r="AF23" s="255" t="str">
        <f>IF('Health Facility 19'!$K$56=0,"-",'Health Facility 19'!$K$56)</f>
        <v>-</v>
      </c>
      <c r="AG23" s="255" t="str">
        <f>IF('Health Facility 19'!$K$57=0,"-",'Health Facility 19'!$K$57)</f>
        <v>-</v>
      </c>
      <c r="AH23" s="255" t="str">
        <f>IF('Health Facility 19'!$K$58=0,"-",'Health Facility 19'!$K$58)</f>
        <v>-</v>
      </c>
      <c r="AI23" s="255" t="str">
        <f>IF('Health Facility 19'!$K$61=0,"-",'Health Facility 19'!$K$61)</f>
        <v>-</v>
      </c>
      <c r="AJ23" s="255" t="str">
        <f>IF('Health Facility 19'!$K$62=0,"-",'Health Facility 19'!$K$62)</f>
        <v>-</v>
      </c>
      <c r="AK23" s="255" t="str">
        <f>IF('Health Facility 19'!$K$63=0,"-",'Health Facility 19'!$K$63)</f>
        <v>-</v>
      </c>
      <c r="AL23" s="255" t="str">
        <f>IF('Health Facility 19'!$K$64=0,"-",'Health Facility 19'!$K$64)</f>
        <v>-</v>
      </c>
      <c r="AM23" s="255" t="str">
        <f>IF('Health Facility 19'!$K$65=0,"-",'Health Facility 19'!$K$65)</f>
        <v>-</v>
      </c>
      <c r="AN23" s="255" t="str">
        <f>IF('Health Facility 19'!$K$66=0,"-",'Health Facility 19'!$K$66)</f>
        <v>-</v>
      </c>
      <c r="AO23" s="255" t="str">
        <f>IF('Health Facility 19'!$K$67=0,"-",'Health Facility 19'!$K$67)</f>
        <v>-</v>
      </c>
      <c r="AP23" s="255" t="str">
        <f>IF('Health Facility 19'!$K$70=0,"-",'Health Facility 19'!$K$70)</f>
        <v>-</v>
      </c>
      <c r="AQ23" s="255" t="str">
        <f>IF('Health Facility 19'!$K$71=0,"-",'Health Facility 19'!$K$71)</f>
        <v>-</v>
      </c>
      <c r="AR23" s="255" t="str">
        <f>IF('Health Facility 19'!$K$72=0,"-",'Health Facility 19'!$K$72)</f>
        <v>-</v>
      </c>
      <c r="AS23" s="255" t="str">
        <f>IF('Health Facility 19'!$K$73=0,"-",'Health Facility 19'!$K$73)</f>
        <v>-</v>
      </c>
      <c r="AT23" s="255" t="str">
        <f>IF('Health Facility 19'!$K$74=0,"-",'Health Facility 19'!$K$74)</f>
        <v>-</v>
      </c>
      <c r="AU23" s="255" t="str">
        <f>IF('Health Facility 19'!$K$75=0,"-",'Health Facility 19'!$K$75)</f>
        <v>-</v>
      </c>
      <c r="AV23" s="255" t="str">
        <f>IF('Health Facility 19'!$K$76=0,"-",'Health Facility 19'!$K$76)</f>
        <v>-</v>
      </c>
      <c r="AW23" s="255" t="str">
        <f>IF('Health Facility 19'!$K$80=0,"-",'Health Facility 19'!$K$80)</f>
        <v>-</v>
      </c>
      <c r="AX23" s="255" t="str">
        <f>IF('Health Facility 19'!$K$81=0,"-",'Health Facility 19'!$K$81)</f>
        <v>-</v>
      </c>
      <c r="AY23" s="255" t="str">
        <f>IF('Health Facility 19'!$K$82=0,"-",'Health Facility 19'!$K$82)</f>
        <v>-</v>
      </c>
      <c r="AZ23" s="255" t="str">
        <f>IF('Health Facility 19'!$K$83=0,"-",'Health Facility 19'!$K$83)</f>
        <v>-</v>
      </c>
      <c r="BA23" s="255" t="str">
        <f>IF('Health Facility 19'!$K$84=0,"-",'Health Facility 19'!$K$84)</f>
        <v>-</v>
      </c>
      <c r="BB23" s="255" t="str">
        <f>IF('Health Facility 19'!$K$85=0,"-",'Health Facility 19'!$K$85)</f>
        <v>-</v>
      </c>
      <c r="BC23" s="255" t="str">
        <f>IF('Health Facility 19'!$K$86=0,"-",'Health Facility 19'!$K$86)</f>
        <v>-</v>
      </c>
      <c r="BD23" s="255" t="str">
        <f>IF('Health Facility 19'!$K$87=0,"-",'Health Facility 19'!$K$87)</f>
        <v>-</v>
      </c>
      <c r="BE23" s="255" t="str">
        <f>IF('Health Facility 19'!$K$88=0,"-",'Health Facility 19'!$K$88)</f>
        <v>-</v>
      </c>
      <c r="BF23" s="255" t="str">
        <f>IF('Health Facility 19'!$K$89=0,"-",'Health Facility 19'!$K$89)</f>
        <v>-</v>
      </c>
      <c r="BG23" s="255" t="str">
        <f>IF('Health Facility 19'!$K$90=0,"-",'Health Facility 19'!$K$90)</f>
        <v>-</v>
      </c>
      <c r="BH23" s="255" t="str">
        <f>IF('Health Facility 19'!$K$91=0,"-",'Health Facility 19'!$K$91)</f>
        <v>-</v>
      </c>
      <c r="BI23" s="255" t="str">
        <f>IF('Health Facility 19'!$K$92=0,"-",'Health Facility 19'!$K$92)</f>
        <v>-</v>
      </c>
      <c r="BJ23" s="255" t="str">
        <f>IF('Health Facility 19'!$K$93=0,"-",'Health Facility 19'!$K$93)</f>
        <v>-</v>
      </c>
      <c r="BK23" s="255" t="str">
        <f>IF('Health Facility 19'!$K$94=0,"-",'Health Facility 19'!$K$94)</f>
        <v>-</v>
      </c>
      <c r="BL23" s="255" t="str">
        <f>IF('Health Facility 19'!$K$95=0,"-",'Health Facility 19'!$K$95)</f>
        <v>-</v>
      </c>
      <c r="BM23" s="255" t="str">
        <f>IF('Health Facility 19'!$K$97=0,"-",'Health Facility 19'!$K$97)</f>
        <v>-</v>
      </c>
      <c r="BN23" s="255" t="str">
        <f>IF('Health Facility 19'!$K$98=0,"-",'Health Facility 19'!$K$98)</f>
        <v>-</v>
      </c>
      <c r="BO23" s="255" t="str">
        <f>IF('Health Facility 19'!$K$101=0,"-",'Health Facility 19'!$K$101)</f>
        <v>-</v>
      </c>
      <c r="BP23" s="255" t="str">
        <f>IF('Health Facility 19'!$K$102=0,"-",'Health Facility 19'!$K$102)</f>
        <v>-</v>
      </c>
      <c r="BQ23" s="255" t="str">
        <f>IF('Health Facility 19'!$K$103=0,"-",'Health Facility 19'!$K$103)</f>
        <v>-</v>
      </c>
      <c r="BR23" s="255" t="str">
        <f>IF('Health Facility 19'!$K$107=0,"-",'Health Facility 19'!$K$107)</f>
        <v>-</v>
      </c>
      <c r="BS23" s="255" t="str">
        <f>IF('Health Facility 19'!$K$109=0,"-",'Health Facility 19'!$K$109)</f>
        <v>-</v>
      </c>
      <c r="BT23" s="255" t="str">
        <f>IF('Health Facility 19'!$K$110=0,"-",'Health Facility 19'!$K$110)</f>
        <v>-</v>
      </c>
      <c r="BU23" s="255" t="str">
        <f>IF('Health Facility 19'!$K$112=0,"-",'Health Facility 19'!$K$112)</f>
        <v>-</v>
      </c>
      <c r="BV23" s="255" t="str">
        <f>IF('Health Facility 19'!$K$113=0,"-",'Health Facility 19'!$K$113)</f>
        <v>-</v>
      </c>
      <c r="BW23" s="255" t="str">
        <f>IF('Health Facility 19'!$K$114=0,"-",'Health Facility 19'!$K$114)</f>
        <v>-</v>
      </c>
      <c r="BX23" s="255" t="str">
        <f>IF('Health Facility 19'!$K$115=0,"-",'Health Facility 19'!$K$115)</f>
        <v>-</v>
      </c>
      <c r="BY23" s="255" t="str">
        <f>IF('Health Facility 19'!$K$116=0,"-",'Health Facility 19'!$K$116)</f>
        <v>-</v>
      </c>
      <c r="BZ23" s="255" t="str">
        <f>IF('Health Facility 19'!$K$117=0,"-",'Health Facility 19'!$K$117)</f>
        <v>-</v>
      </c>
      <c r="CA23" s="255" t="str">
        <f>IF('Health Facility 19'!$K$118=0,"-",'Health Facility 19'!$K$118)</f>
        <v>-</v>
      </c>
      <c r="CB23" s="255" t="str">
        <f>IF('Health Facility 19'!$K$119=0,"-",'Health Facility 19'!$K$119)</f>
        <v>-</v>
      </c>
      <c r="CC23" s="255" t="str">
        <f>IF('Health Facility 19'!$K$120=0,"-",'Health Facility 19'!$K$120)</f>
        <v>-</v>
      </c>
      <c r="CD23" s="255" t="str">
        <f>IF('Health Facility 19'!$K$121=0,"-",'Health Facility 19'!$K$121)</f>
        <v>-</v>
      </c>
      <c r="CE23" s="255" t="str">
        <f>IF('Health Facility 19'!$K$122=0,"-",'Health Facility 19'!$K$122)</f>
        <v>-</v>
      </c>
      <c r="CF23" s="258" t="str">
        <f>IF('Health Facility 19'!$K$123=0,"-",'Health Facility 19'!$K$123)</f>
        <v>-</v>
      </c>
      <c r="CG23" s="20"/>
      <c r="CH23" s="20"/>
      <c r="CI23" s="20"/>
      <c r="CJ23" s="20"/>
      <c r="CK23" s="20"/>
      <c r="CL23" s="20"/>
      <c r="CM23" s="20"/>
      <c r="CN23" s="20"/>
      <c r="CO23" s="20"/>
      <c r="CP23" s="20"/>
      <c r="CQ23" s="20"/>
      <c r="CR23" s="20"/>
      <c r="CS23" s="20"/>
      <c r="CT23" s="20"/>
      <c r="CU23" s="20"/>
      <c r="CV23" s="20"/>
      <c r="CW23" s="20"/>
      <c r="CX23" s="20"/>
      <c r="CY23" s="20"/>
      <c r="CZ23" s="20"/>
      <c r="DA23" s="20"/>
      <c r="DB23" s="20"/>
      <c r="DC23" s="20"/>
      <c r="DD23" s="20"/>
      <c r="DE23" s="20"/>
      <c r="DF23" s="20"/>
      <c r="DG23" s="20"/>
      <c r="DH23" s="20"/>
    </row>
    <row r="24" spans="1:112" hidden="1" x14ac:dyDescent="0.3">
      <c r="A24" s="207" t="s">
        <v>121</v>
      </c>
      <c r="B24" s="254" t="str">
        <f>IF('Facility Information'!D33=0,"-",'Facility Information'!D33)</f>
        <v>-</v>
      </c>
      <c r="C24" s="254" t="str">
        <f>IF('Facility Information'!F33=0,"-",'Facility Information'!F33)</f>
        <v>-</v>
      </c>
      <c r="D24" s="255" t="str">
        <f>IF('Health Facility 20'!$K$15=0,"-",'Facility Information'!$K$20)</f>
        <v>-</v>
      </c>
      <c r="E24" s="255" t="str">
        <f>IF('Health Facility 20'!$K$17=0,"-",'Health Facility 20'!$K$17)</f>
        <v>-</v>
      </c>
      <c r="F24" s="255" t="str">
        <f>IF('Health Facility 20'!$K$20=0,"-",'Health Facility 20'!$K$20)</f>
        <v>-</v>
      </c>
      <c r="G24" s="255" t="str">
        <f>IF('Health Facility 20'!$K$21=0,"-",'Health Facility 20'!$K$21)</f>
        <v>-</v>
      </c>
      <c r="H24" s="255" t="str">
        <f>IF('Health Facility 20'!$K$22=0,"-",'Health Facility 20'!$K$22)</f>
        <v>-</v>
      </c>
      <c r="I24" s="255" t="str">
        <f>IF('Health Facility 20'!$K$23=0,"-",'Health Facility 20'!$K$23)</f>
        <v>-</v>
      </c>
      <c r="J24" s="255" t="str">
        <f>IF('Health Facility 20'!$K$24=0,"-",'Health Facility 20'!$K$24)</f>
        <v>-</v>
      </c>
      <c r="K24" s="255" t="str">
        <f>IF('Health Facility 20'!$K$25=0,"-",'Health Facility 20'!$K$25)</f>
        <v>-</v>
      </c>
      <c r="L24" s="255" t="str">
        <f>IF('Health Facility 20'!$K$26=0,"-",'Health Facility 20'!$K$26)</f>
        <v>-</v>
      </c>
      <c r="M24" s="255" t="str">
        <f>IF('Health Facility 20'!$K$27=0,"-",'Health Facility 20'!$K$27)</f>
        <v>-</v>
      </c>
      <c r="N24" s="255" t="str">
        <f>IF('Health Facility 20'!$K$34=0,"-",'Health Facility 20'!$K$34)</f>
        <v>-</v>
      </c>
      <c r="O24" s="255" t="str">
        <f>IF('Health Facility 20'!$K$35=0,"-",'Health Facility 20'!$K$35)</f>
        <v>-</v>
      </c>
      <c r="P24" s="255" t="str">
        <f>IF('Health Facility 20'!$K$36=0,"-",'Health Facility 20'!$K$36)</f>
        <v>-</v>
      </c>
      <c r="Q24" s="255" t="str">
        <f>IF('Health Facility 20'!$K$37=0,"-",'Health Facility 20'!$K$37)</f>
        <v>-</v>
      </c>
      <c r="R24" s="255" t="str">
        <f>IF('Health Facility 20'!$K$38=0,"-",'Health Facility 20'!$K$38)</f>
        <v>-</v>
      </c>
      <c r="S24" s="255" t="str">
        <f>IF('Health Facility 20'!$K$39=0,"-",'Health Facility 20'!$K$39)</f>
        <v>-</v>
      </c>
      <c r="T24" s="255" t="str">
        <f>IF('Health Facility 20'!$K$40=0,"-",'Health Facility 20'!$K$40)</f>
        <v>-</v>
      </c>
      <c r="U24" s="255" t="str">
        <f>IF('Health Facility 20'!$K$43=0,"-",'Health Facility 20'!$K$43)</f>
        <v>-</v>
      </c>
      <c r="V24" s="255" t="str">
        <f>IF('Health Facility 20'!$K$44=0,"-",'Health Facility 20'!$K$44)</f>
        <v>-</v>
      </c>
      <c r="W24" s="255" t="str">
        <f>IF('Health Facility 20'!$K$45=0,"-",'Health Facility 20'!$K$45)</f>
        <v>-</v>
      </c>
      <c r="X24" s="255" t="str">
        <f>IF('Health Facility 20'!$K$46=0,"-",'Health Facility 20'!$K$46)</f>
        <v>-</v>
      </c>
      <c r="Y24" s="255" t="str">
        <f>IF('Health Facility 20'!$K$47=0,"-",'Health Facility 20'!$K$47)</f>
        <v>-</v>
      </c>
      <c r="Z24" s="255" t="str">
        <f>IF('Health Facility 20'!$K$48=0,"-",'Health Facility 20'!$K$48)</f>
        <v>-</v>
      </c>
      <c r="AA24" s="255" t="str">
        <f>IF('Health Facility 20'!$K$49=0,"-",'Health Facility 20'!$K$49)</f>
        <v>-</v>
      </c>
      <c r="AB24" s="255" t="str">
        <f>IF('Health Facility 20'!$K$52=0,"-",'Health Facility 20'!$K$52)</f>
        <v>-</v>
      </c>
      <c r="AC24" s="255" t="str">
        <f>IF('Health Facility 20'!$K$53=0,"-",'Health Facility 20'!$K$53)</f>
        <v>-</v>
      </c>
      <c r="AD24" s="255" t="str">
        <f>IF('Health Facility 20'!$K$54=0,"-",'Health Facility 20'!$K$54)</f>
        <v>-</v>
      </c>
      <c r="AE24" s="255" t="str">
        <f>IF('Health Facility 20'!$K$55=0,"-",'Health Facility 20'!$K$55)</f>
        <v>-</v>
      </c>
      <c r="AF24" s="255" t="str">
        <f>IF('Health Facility 20'!$K$56=0,"-",'Health Facility 20'!$K$56)</f>
        <v>-</v>
      </c>
      <c r="AG24" s="255" t="str">
        <f>IF('Health Facility 20'!$K$57=0,"-",'Health Facility 20'!$K$57)</f>
        <v>-</v>
      </c>
      <c r="AH24" s="255" t="str">
        <f>IF('Health Facility 20'!$K$58=0,"-",'Health Facility 20'!$K$58)</f>
        <v>-</v>
      </c>
      <c r="AI24" s="255" t="str">
        <f>IF('Health Facility 20'!$K$61=0,"-",'Health Facility 20'!$K$61)</f>
        <v>-</v>
      </c>
      <c r="AJ24" s="255" t="str">
        <f>IF('Health Facility 20'!$K$62=0,"-",'Health Facility 20'!$K$62)</f>
        <v>-</v>
      </c>
      <c r="AK24" s="255" t="str">
        <f>IF('Health Facility 20'!$K$63=0,"-",'Health Facility 20'!$K$63)</f>
        <v>-</v>
      </c>
      <c r="AL24" s="255" t="str">
        <f>IF('Health Facility 20'!$K$64=0,"-",'Health Facility 20'!$K$64)</f>
        <v>-</v>
      </c>
      <c r="AM24" s="255" t="str">
        <f>IF('Health Facility 20'!$K$65=0,"-",'Health Facility 20'!$K$65)</f>
        <v>-</v>
      </c>
      <c r="AN24" s="255" t="str">
        <f>IF('Health Facility 20'!$K$66=0,"-",'Health Facility 20'!$K$66)</f>
        <v>-</v>
      </c>
      <c r="AO24" s="255" t="str">
        <f>IF('Health Facility 20'!$K$67=0,"-",'Health Facility 20'!$K$67)</f>
        <v>-</v>
      </c>
      <c r="AP24" s="255" t="str">
        <f>IF('Health Facility 20'!$K$70=0,"-",'Health Facility 20'!$K$70)</f>
        <v>-</v>
      </c>
      <c r="AQ24" s="255" t="str">
        <f>IF('Health Facility 20'!$K$71=0,"-",'Health Facility 20'!$K$71)</f>
        <v>-</v>
      </c>
      <c r="AR24" s="255" t="str">
        <f>IF('Health Facility 20'!$K$72=0,"-",'Health Facility 20'!$K$72)</f>
        <v>-</v>
      </c>
      <c r="AS24" s="255" t="str">
        <f>IF('Health Facility 20'!$K$73=0,"-",'Health Facility 20'!$K$73)</f>
        <v>-</v>
      </c>
      <c r="AT24" s="255" t="str">
        <f>IF('Health Facility 20'!$K$74=0,"-",'Health Facility 20'!$K$74)</f>
        <v>-</v>
      </c>
      <c r="AU24" s="255" t="str">
        <f>IF('Health Facility 20'!$K$75=0,"-",'Health Facility 20'!$K$75)</f>
        <v>-</v>
      </c>
      <c r="AV24" s="255" t="str">
        <f>IF('Health Facility 20'!$K$76=0,"-",'Health Facility 20'!$K$76)</f>
        <v>-</v>
      </c>
      <c r="AW24" s="255" t="str">
        <f>IF('Health Facility 20'!$K$80=0,"-",'Health Facility 20'!$K$80)</f>
        <v>-</v>
      </c>
      <c r="AX24" s="255" t="str">
        <f>IF('Health Facility 20'!$K$81=0,"-",'Health Facility 20'!$K$81)</f>
        <v>-</v>
      </c>
      <c r="AY24" s="255" t="str">
        <f>IF('Health Facility 20'!$K$82=0,"-",'Health Facility 20'!$K$82)</f>
        <v>-</v>
      </c>
      <c r="AZ24" s="255" t="str">
        <f>IF('Health Facility 20'!$K$83=0,"-",'Health Facility 20'!$K$83)</f>
        <v>-</v>
      </c>
      <c r="BA24" s="255" t="str">
        <f>IF('Health Facility 20'!$K$84=0,"-",'Health Facility 20'!$K$84)</f>
        <v>-</v>
      </c>
      <c r="BB24" s="255" t="str">
        <f>IF('Health Facility 20'!$K$85=0,"-",'Health Facility 20'!$K$85)</f>
        <v>-</v>
      </c>
      <c r="BC24" s="255" t="str">
        <f>IF('Health Facility 20'!$K$86=0,"-",'Health Facility 20'!$K$86)</f>
        <v>-</v>
      </c>
      <c r="BD24" s="255" t="str">
        <f>IF('Health Facility 20'!$K$87=0,"-",'Health Facility 20'!$K$87)</f>
        <v>-</v>
      </c>
      <c r="BE24" s="255" t="str">
        <f>IF('Health Facility 20'!$K$88=0,"-",'Health Facility 20'!$K$88)</f>
        <v>-</v>
      </c>
      <c r="BF24" s="255" t="str">
        <f>IF('Health Facility 20'!$K$89=0,"-",'Health Facility 20'!$K$89)</f>
        <v>-</v>
      </c>
      <c r="BG24" s="255" t="str">
        <f>IF('Health Facility 20'!$K$90=0,"-",'Health Facility 20'!$K$90)</f>
        <v>-</v>
      </c>
      <c r="BH24" s="255" t="str">
        <f>IF('Health Facility 20'!$K$91=0,"-",'Health Facility 20'!$K$91)</f>
        <v>-</v>
      </c>
      <c r="BI24" s="255" t="str">
        <f>IF('Health Facility 20'!$K$92=0,"-",'Health Facility 20'!$K$92)</f>
        <v>-</v>
      </c>
      <c r="BJ24" s="255" t="str">
        <f>IF('Health Facility 20'!$K$93=0,"-",'Health Facility 20'!$K$93)</f>
        <v>-</v>
      </c>
      <c r="BK24" s="255" t="str">
        <f>IF('Health Facility 20'!$K$94=0,"-",'Health Facility 20'!$K$94)</f>
        <v>-</v>
      </c>
      <c r="BL24" s="255" t="str">
        <f>IF('Health Facility 20'!$K$95=0,"-",'Health Facility 20'!$K$95)</f>
        <v>-</v>
      </c>
      <c r="BM24" s="255" t="str">
        <f>IF('Health Facility 20'!$K$97=0,"-",'Health Facility 20'!$K$97)</f>
        <v>-</v>
      </c>
      <c r="BN24" s="255" t="str">
        <f>IF('Health Facility 20'!$K$98=0,"-",'Health Facility 20'!$K$98)</f>
        <v>-</v>
      </c>
      <c r="BO24" s="255" t="str">
        <f>IF('Health Facility 20'!$K$101=0,"-",'Health Facility 20'!$K$101)</f>
        <v>-</v>
      </c>
      <c r="BP24" s="255" t="str">
        <f>IF('Health Facility 20'!$K$102=0,"-",'Health Facility 20'!$K$102)</f>
        <v>-</v>
      </c>
      <c r="BQ24" s="255" t="str">
        <f>IF('Health Facility 20'!$K$103=0,"-",'Health Facility 20'!$K$103)</f>
        <v>-</v>
      </c>
      <c r="BR24" s="255" t="str">
        <f>IF('Health Facility 20'!$K$107=0,"-",'Health Facility 20'!$K$107)</f>
        <v>-</v>
      </c>
      <c r="BS24" s="255" t="str">
        <f>IF('Health Facility 20'!$K$109=0,"-",'Health Facility 20'!$K$109)</f>
        <v>-</v>
      </c>
      <c r="BT24" s="255" t="str">
        <f>IF('Health Facility 20'!$K$110=0,"-",'Health Facility 20'!$K$110)</f>
        <v>-</v>
      </c>
      <c r="BU24" s="255" t="str">
        <f>IF('Health Facility 20'!$K$112=0,"-",'Health Facility 20'!$K$112)</f>
        <v>-</v>
      </c>
      <c r="BV24" s="255" t="str">
        <f>IF('Health Facility 20'!$K$113=0,"-",'Health Facility 20'!$K$113)</f>
        <v>-</v>
      </c>
      <c r="BW24" s="255" t="str">
        <f>IF('Health Facility 20'!$K$114=0,"-",'Health Facility 20'!$K$114)</f>
        <v>-</v>
      </c>
      <c r="BX24" s="255" t="str">
        <f>IF('Health Facility 20'!$K$115=0,"-",'Health Facility 20'!$K$115)</f>
        <v>-</v>
      </c>
      <c r="BY24" s="255" t="str">
        <f>IF('Health Facility 20'!$K$116=0,"-",'Health Facility 20'!$K$116)</f>
        <v>-</v>
      </c>
      <c r="BZ24" s="255" t="str">
        <f>IF('Health Facility 20'!$K$117=0,"-",'Health Facility 20'!$K$117)</f>
        <v>-</v>
      </c>
      <c r="CA24" s="255" t="str">
        <f>IF('Health Facility 20'!$K$118=0,"-",'Health Facility 20'!$K$118)</f>
        <v>-</v>
      </c>
      <c r="CB24" s="255" t="str">
        <f>IF('Health Facility 20'!$K$119=0,"-",'Health Facility 20'!$K$119)</f>
        <v>-</v>
      </c>
      <c r="CC24" s="255" t="str">
        <f>IF('Health Facility 20'!$K$120=0,"-",'Health Facility 20'!$K$120)</f>
        <v>-</v>
      </c>
      <c r="CD24" s="255" t="str">
        <f>IF('Health Facility 20'!$K$121=0,"-",'Health Facility 20'!$K$121)</f>
        <v>-</v>
      </c>
      <c r="CE24" s="255" t="str">
        <f>IF('Health Facility 20'!$K$122=0,"-",'Health Facility 20'!$K$122)</f>
        <v>-</v>
      </c>
      <c r="CF24" s="258" t="str">
        <f>IF('Health Facility 20'!$K$123=0,"-",'Health Facility 20'!$K$123)</f>
        <v>-</v>
      </c>
      <c r="CG24" s="20"/>
      <c r="CH24" s="20"/>
      <c r="CI24" s="20"/>
      <c r="CJ24" s="20"/>
      <c r="CK24" s="20"/>
      <c r="CL24" s="20"/>
      <c r="CM24" s="20"/>
      <c r="CN24" s="20"/>
      <c r="CO24" s="20"/>
      <c r="CP24" s="20"/>
      <c r="CQ24" s="20"/>
      <c r="CR24" s="20"/>
      <c r="CS24" s="20"/>
      <c r="CT24" s="20"/>
      <c r="CU24" s="20"/>
      <c r="CV24" s="20"/>
      <c r="CW24" s="20"/>
      <c r="CX24" s="20"/>
      <c r="CY24" s="20"/>
      <c r="CZ24" s="20"/>
      <c r="DA24" s="20"/>
      <c r="DB24" s="20"/>
      <c r="DC24" s="20"/>
      <c r="DD24" s="20"/>
      <c r="DE24" s="20"/>
      <c r="DF24" s="20"/>
      <c r="DG24" s="20"/>
      <c r="DH24" s="20"/>
    </row>
    <row r="25" spans="1:112" hidden="1" x14ac:dyDescent="0.3">
      <c r="A25" s="207" t="s">
        <v>122</v>
      </c>
      <c r="B25" s="254" t="str">
        <f>IF('Facility Information'!D34=0,"-",'Facility Information'!D34)</f>
        <v>-</v>
      </c>
      <c r="C25" s="254" t="str">
        <f>IF('Facility Information'!F34=0,"-",'Facility Information'!F34)</f>
        <v>-</v>
      </c>
      <c r="D25" s="255" t="str">
        <f>IF('Health Facility 21'!$K$15=0,"-",'Facility Information'!$K$20)</f>
        <v>-</v>
      </c>
      <c r="E25" s="255" t="str">
        <f>IF('Health Facility 21'!$K$17=0,"-",'Health Facility 21'!$K$17)</f>
        <v>-</v>
      </c>
      <c r="F25" s="255" t="str">
        <f>IF('Health Facility 21'!$K$20=0,"-",'Health Facility 21'!$K$20)</f>
        <v>-</v>
      </c>
      <c r="G25" s="255" t="str">
        <f>IF('Health Facility 21'!$K$21=0,"-",'Health Facility 21'!$K$21)</f>
        <v>-</v>
      </c>
      <c r="H25" s="255" t="str">
        <f>IF('Health Facility 21'!$K$22=0,"-",'Health Facility 21'!$K$22)</f>
        <v>-</v>
      </c>
      <c r="I25" s="255" t="str">
        <f>IF('Health Facility 21'!$K$23=0,"-",'Health Facility 21'!$K$23)</f>
        <v>-</v>
      </c>
      <c r="J25" s="255" t="str">
        <f>IF('Health Facility 21'!$K$24=0,"-",'Health Facility 21'!$K$24)</f>
        <v>-</v>
      </c>
      <c r="K25" s="255" t="str">
        <f>IF('Health Facility 21'!$K$25=0,"-",'Health Facility 21'!$K$25)</f>
        <v>-</v>
      </c>
      <c r="L25" s="255" t="str">
        <f>IF('Health Facility 21'!$K$26=0,"-",'Health Facility 21'!$K$26)</f>
        <v>-</v>
      </c>
      <c r="M25" s="255" t="str">
        <f>IF('Health Facility 21'!$K$27=0,"-",'Health Facility 21'!$K$27)</f>
        <v>-</v>
      </c>
      <c r="N25" s="255" t="str">
        <f>IF('Health Facility 21'!$K$34=0,"-",'Health Facility 21'!$K$34)</f>
        <v>-</v>
      </c>
      <c r="O25" s="255" t="str">
        <f>IF('Health Facility 21'!$K$35=0,"-",'Health Facility 21'!$K$35)</f>
        <v>-</v>
      </c>
      <c r="P25" s="255" t="str">
        <f>IF('Health Facility 21'!$K$36=0,"-",'Health Facility 21'!$K$36)</f>
        <v>-</v>
      </c>
      <c r="Q25" s="255" t="str">
        <f>IF('Health Facility 21'!$K$37=0,"-",'Health Facility 21'!$K$37)</f>
        <v>-</v>
      </c>
      <c r="R25" s="255" t="str">
        <f>IF('Health Facility 21'!$K$38=0,"-",'Health Facility 21'!$K$38)</f>
        <v>-</v>
      </c>
      <c r="S25" s="255" t="str">
        <f>IF('Health Facility 21'!$K$39=0,"-",'Health Facility 21'!$K$39)</f>
        <v>-</v>
      </c>
      <c r="T25" s="255" t="str">
        <f>IF('Health Facility 21'!$K$40=0,"-",'Health Facility 21'!$K$40)</f>
        <v>-</v>
      </c>
      <c r="U25" s="255" t="str">
        <f>IF('Health Facility 21'!$K$43=0,"-",'Health Facility 21'!$K$43)</f>
        <v>-</v>
      </c>
      <c r="V25" s="255" t="str">
        <f>IF('Health Facility 21'!$K$44=0,"-",'Health Facility 21'!$K$44)</f>
        <v>-</v>
      </c>
      <c r="W25" s="255" t="str">
        <f>IF('Health Facility 21'!$K$45=0,"-",'Health Facility 21'!$K$45)</f>
        <v>-</v>
      </c>
      <c r="X25" s="255" t="str">
        <f>IF('Health Facility 21'!$K$46=0,"-",'Health Facility 21'!$K$46)</f>
        <v>-</v>
      </c>
      <c r="Y25" s="255" t="str">
        <f>IF('Health Facility 21'!$K$47=0,"-",'Health Facility 21'!$K$47)</f>
        <v>-</v>
      </c>
      <c r="Z25" s="255" t="str">
        <f>IF('Health Facility 21'!$K$48=0,"-",'Health Facility 21'!$K$48)</f>
        <v>-</v>
      </c>
      <c r="AA25" s="255" t="str">
        <f>IF('Health Facility 21'!$K$49=0,"-",'Health Facility 21'!$K$49)</f>
        <v>-</v>
      </c>
      <c r="AB25" s="255" t="str">
        <f>IF('Health Facility 21'!$K$52=0,"-",'Health Facility 21'!$K$52)</f>
        <v>-</v>
      </c>
      <c r="AC25" s="255" t="str">
        <f>IF('Health Facility 21'!$K$53=0,"-",'Health Facility 21'!$K$53)</f>
        <v>-</v>
      </c>
      <c r="AD25" s="255" t="str">
        <f>IF('Health Facility 21'!$K$54=0,"-",'Health Facility 21'!$K$54)</f>
        <v>-</v>
      </c>
      <c r="AE25" s="255" t="str">
        <f>IF('Health Facility 21'!$K$55=0,"-",'Health Facility 21'!$K$55)</f>
        <v>-</v>
      </c>
      <c r="AF25" s="255" t="str">
        <f>IF('Health Facility 21'!$K$56=0,"-",'Health Facility 21'!$K$56)</f>
        <v>-</v>
      </c>
      <c r="AG25" s="255" t="str">
        <f>IF('Health Facility 21'!$K$57=0,"-",'Health Facility 21'!$K$57)</f>
        <v>-</v>
      </c>
      <c r="AH25" s="255" t="str">
        <f>IF('Health Facility 21'!$K$58=0,"-",'Health Facility 21'!$K$58)</f>
        <v>-</v>
      </c>
      <c r="AI25" s="255" t="str">
        <f>IF('Health Facility 21'!$K$61=0,"-",'Health Facility 21'!$K$61)</f>
        <v>-</v>
      </c>
      <c r="AJ25" s="255" t="str">
        <f>IF('Health Facility 21'!$K$62=0,"-",'Health Facility 21'!$K$62)</f>
        <v>-</v>
      </c>
      <c r="AK25" s="255" t="str">
        <f>IF('Health Facility 21'!$K$63=0,"-",'Health Facility 21'!$K$63)</f>
        <v>-</v>
      </c>
      <c r="AL25" s="255" t="str">
        <f>IF('Health Facility 21'!$K$64=0,"-",'Health Facility 21'!$K$64)</f>
        <v>-</v>
      </c>
      <c r="AM25" s="255" t="str">
        <f>IF('Health Facility 21'!$K$65=0,"-",'Health Facility 21'!$K$65)</f>
        <v>-</v>
      </c>
      <c r="AN25" s="255" t="str">
        <f>IF('Health Facility 21'!$K$66=0,"-",'Health Facility 21'!$K$66)</f>
        <v>-</v>
      </c>
      <c r="AO25" s="255" t="str">
        <f>IF('Health Facility 21'!$K$67=0,"-",'Health Facility 21'!$K$67)</f>
        <v>-</v>
      </c>
      <c r="AP25" s="255" t="str">
        <f>IF('Health Facility 21'!$K$70=0,"-",'Health Facility 21'!$K$70)</f>
        <v>-</v>
      </c>
      <c r="AQ25" s="255" t="str">
        <f>IF('Health Facility 21'!$K$71=0,"-",'Health Facility 21'!$K$71)</f>
        <v>-</v>
      </c>
      <c r="AR25" s="255" t="str">
        <f>IF('Health Facility 21'!$K$72=0,"-",'Health Facility 21'!$K$72)</f>
        <v>-</v>
      </c>
      <c r="AS25" s="255" t="str">
        <f>IF('Health Facility 21'!$K$73=0,"-",'Health Facility 21'!$K$73)</f>
        <v>-</v>
      </c>
      <c r="AT25" s="255" t="str">
        <f>IF('Health Facility 21'!$K$74=0,"-",'Health Facility 21'!$K$74)</f>
        <v>-</v>
      </c>
      <c r="AU25" s="255" t="str">
        <f>IF('Health Facility 21'!$K$75=0,"-",'Health Facility 21'!$K$75)</f>
        <v>-</v>
      </c>
      <c r="AV25" s="255" t="str">
        <f>IF('Health Facility 21'!$K$76=0,"-",'Health Facility 21'!$K$76)</f>
        <v>-</v>
      </c>
      <c r="AW25" s="255" t="str">
        <f>IF('Health Facility 21'!$K$80=0,"-",'Health Facility 21'!$K$80)</f>
        <v>-</v>
      </c>
      <c r="AX25" s="255" t="str">
        <f>IF('Health Facility 21'!$K$81=0,"-",'Health Facility 21'!$K$81)</f>
        <v>-</v>
      </c>
      <c r="AY25" s="255" t="str">
        <f>IF('Health Facility 21'!$K$82=0,"-",'Health Facility 21'!$K$82)</f>
        <v>-</v>
      </c>
      <c r="AZ25" s="255" t="str">
        <f>IF('Health Facility 21'!$K$83=0,"-",'Health Facility 21'!$K$83)</f>
        <v>-</v>
      </c>
      <c r="BA25" s="255" t="str">
        <f>IF('Health Facility 21'!$K$84=0,"-",'Health Facility 21'!$K$84)</f>
        <v>-</v>
      </c>
      <c r="BB25" s="255" t="str">
        <f>IF('Health Facility 21'!$K$85=0,"-",'Health Facility 21'!$K$85)</f>
        <v>-</v>
      </c>
      <c r="BC25" s="255" t="str">
        <f>IF('Health Facility 21'!$K$86=0,"-",'Health Facility 21'!$K$86)</f>
        <v>-</v>
      </c>
      <c r="BD25" s="255" t="str">
        <f>IF('Health Facility 21'!$K$87=0,"-",'Health Facility 21'!$K$87)</f>
        <v>-</v>
      </c>
      <c r="BE25" s="255" t="str">
        <f>IF('Health Facility 21'!$K$88=0,"-",'Health Facility 21'!$K$88)</f>
        <v>-</v>
      </c>
      <c r="BF25" s="255" t="str">
        <f>IF('Health Facility 21'!$K$89=0,"-",'Health Facility 21'!$K$89)</f>
        <v>-</v>
      </c>
      <c r="BG25" s="255" t="str">
        <f>IF('Health Facility 21'!$K$90=0,"-",'Health Facility 21'!$K$90)</f>
        <v>-</v>
      </c>
      <c r="BH25" s="255" t="str">
        <f>IF('Health Facility 21'!$K$91=0,"-",'Health Facility 21'!$K$91)</f>
        <v>-</v>
      </c>
      <c r="BI25" s="255" t="str">
        <f>IF('Health Facility 21'!$K$92=0,"-",'Health Facility 21'!$K$92)</f>
        <v>-</v>
      </c>
      <c r="BJ25" s="255" t="str">
        <f>IF('Health Facility 21'!$K$93=0,"-",'Health Facility 21'!$K$93)</f>
        <v>-</v>
      </c>
      <c r="BK25" s="255" t="str">
        <f>IF('Health Facility 21'!$K$94=0,"-",'Health Facility 21'!$K$94)</f>
        <v>-</v>
      </c>
      <c r="BL25" s="255" t="str">
        <f>IF('Health Facility 21'!$K$95=0,"-",'Health Facility 21'!$K$95)</f>
        <v>-</v>
      </c>
      <c r="BM25" s="255" t="str">
        <f>IF('Health Facility 21'!$K$97=0,"-",'Health Facility 21'!$K$97)</f>
        <v>-</v>
      </c>
      <c r="BN25" s="255" t="str">
        <f>IF('Health Facility 21'!$K$98=0,"-",'Health Facility 21'!$K$98)</f>
        <v>-</v>
      </c>
      <c r="BO25" s="255" t="str">
        <f>IF('Health Facility 21'!$K$101=0,"-",'Health Facility 21'!$K$101)</f>
        <v>-</v>
      </c>
      <c r="BP25" s="255" t="str">
        <f>IF('Health Facility 21'!$K$102=0,"-",'Health Facility 21'!$K$102)</f>
        <v>-</v>
      </c>
      <c r="BQ25" s="255" t="str">
        <f>IF('Health Facility 21'!$K$103=0,"-",'Health Facility 21'!$K$103)</f>
        <v>-</v>
      </c>
      <c r="BR25" s="255" t="str">
        <f>IF('Health Facility 21'!$K$107=0,"-",'Health Facility 21'!$K$107)</f>
        <v>-</v>
      </c>
      <c r="BS25" s="255" t="str">
        <f>IF('Health Facility 21'!$K$109=0,"-",'Health Facility 21'!$K$109)</f>
        <v>-</v>
      </c>
      <c r="BT25" s="255" t="str">
        <f>IF('Health Facility 21'!$K$110=0,"-",'Health Facility 21'!$K$110)</f>
        <v>-</v>
      </c>
      <c r="BU25" s="255" t="str">
        <f>IF('Health Facility 21'!$K$112=0,"-",'Health Facility 21'!$K$112)</f>
        <v>-</v>
      </c>
      <c r="BV25" s="255" t="str">
        <f>IF('Health Facility 21'!$K$113=0,"-",'Health Facility 21'!$K$113)</f>
        <v>-</v>
      </c>
      <c r="BW25" s="255" t="str">
        <f>IF('Health Facility 21'!$K$114=0,"-",'Health Facility 21'!$K$114)</f>
        <v>-</v>
      </c>
      <c r="BX25" s="255" t="str">
        <f>IF('Health Facility 21'!$K$115=0,"-",'Health Facility 21'!$K$115)</f>
        <v>-</v>
      </c>
      <c r="BY25" s="255" t="str">
        <f>IF('Health Facility 21'!$K$116=0,"-",'Health Facility 21'!$K$116)</f>
        <v>-</v>
      </c>
      <c r="BZ25" s="255" t="str">
        <f>IF('Health Facility 21'!$K$117=0,"-",'Health Facility 21'!$K$117)</f>
        <v>-</v>
      </c>
      <c r="CA25" s="255" t="str">
        <f>IF('Health Facility 21'!$K$118=0,"-",'Health Facility 21'!$K$118)</f>
        <v>-</v>
      </c>
      <c r="CB25" s="255" t="str">
        <f>IF('Health Facility 21'!$K$119=0,"-",'Health Facility 21'!$K$119)</f>
        <v>-</v>
      </c>
      <c r="CC25" s="255" t="str">
        <f>IF('Health Facility 21'!$K$120=0,"-",'Health Facility 21'!$K$120)</f>
        <v>-</v>
      </c>
      <c r="CD25" s="255" t="str">
        <f>IF('Health Facility 21'!$K$121=0,"-",'Health Facility 21'!$K$121)</f>
        <v>-</v>
      </c>
      <c r="CE25" s="255" t="str">
        <f>IF('Health Facility 21'!$K$122=0,"-",'Health Facility 21'!$K$122)</f>
        <v>-</v>
      </c>
      <c r="CF25" s="258" t="str">
        <f>IF('Health Facility 21'!$K$123=0,"-",'Health Facility 21'!$K$123)</f>
        <v>-</v>
      </c>
      <c r="CG25" s="20"/>
      <c r="CH25" s="20"/>
      <c r="CI25" s="20"/>
      <c r="CJ25" s="20"/>
      <c r="CK25" s="20"/>
      <c r="CL25" s="20"/>
      <c r="CM25" s="20"/>
      <c r="CN25" s="20"/>
      <c r="CO25" s="20"/>
      <c r="CP25" s="20"/>
      <c r="CQ25" s="20"/>
      <c r="CR25" s="20"/>
      <c r="CS25" s="20"/>
      <c r="CT25" s="20"/>
      <c r="CU25" s="20"/>
      <c r="CV25" s="20"/>
      <c r="CW25" s="20"/>
      <c r="CX25" s="20"/>
      <c r="CY25" s="20"/>
      <c r="CZ25" s="20"/>
      <c r="DA25" s="20"/>
      <c r="DB25" s="20"/>
      <c r="DC25" s="20"/>
      <c r="DD25" s="20"/>
      <c r="DE25" s="20"/>
      <c r="DF25" s="20"/>
      <c r="DG25" s="20"/>
      <c r="DH25" s="20"/>
    </row>
    <row r="26" spans="1:112" hidden="1" x14ac:dyDescent="0.3">
      <c r="A26" s="207" t="s">
        <v>123</v>
      </c>
      <c r="B26" s="254" t="str">
        <f>IF('Facility Information'!D35=0,"-",'Facility Information'!D35)</f>
        <v>-</v>
      </c>
      <c r="C26" s="254" t="str">
        <f>IF('Facility Information'!F35=0,"-",'Facility Information'!F35)</f>
        <v>-</v>
      </c>
      <c r="D26" s="255" t="str">
        <f>IF('Health Facility 22'!$K$15=0,"-",'Facility Information'!$K$20)</f>
        <v>-</v>
      </c>
      <c r="E26" s="255" t="str">
        <f>IF('Health Facility 22'!$K$17=0,"-",'Health Facility 22'!$K$17)</f>
        <v>-</v>
      </c>
      <c r="F26" s="255" t="str">
        <f>IF('Health Facility 22'!$K$20=0,"-",'Health Facility 22'!$K$20)</f>
        <v>-</v>
      </c>
      <c r="G26" s="255" t="str">
        <f>IF('Health Facility 22'!$K$21=0,"-",'Health Facility 22'!$K$21)</f>
        <v>-</v>
      </c>
      <c r="H26" s="255" t="str">
        <f>IF('Health Facility 22'!$K$22=0,"-",'Health Facility 22'!$K$22)</f>
        <v>-</v>
      </c>
      <c r="I26" s="255" t="str">
        <f>IF('Health Facility 22'!$K$23=0,"-",'Health Facility 22'!$K$23)</f>
        <v>-</v>
      </c>
      <c r="J26" s="255" t="str">
        <f>IF('Health Facility 22'!$K$24=0,"-",'Health Facility 22'!$K$24)</f>
        <v>-</v>
      </c>
      <c r="K26" s="255" t="str">
        <f>IF('Health Facility 22'!$K$25=0,"-",'Health Facility 22'!$K$25)</f>
        <v>-</v>
      </c>
      <c r="L26" s="255" t="str">
        <f>IF('Health Facility 22'!$K$26=0,"-",'Health Facility 22'!$K$26)</f>
        <v>-</v>
      </c>
      <c r="M26" s="255" t="str">
        <f>IF('Health Facility 22'!$K$27=0,"-",'Health Facility 22'!$K$27)</f>
        <v>-</v>
      </c>
      <c r="N26" s="255" t="str">
        <f>IF('Health Facility 22'!$K$34=0,"-",'Health Facility 22'!$K$34)</f>
        <v>-</v>
      </c>
      <c r="O26" s="255" t="str">
        <f>IF('Health Facility 22'!$K$35=0,"-",'Health Facility 22'!$K$35)</f>
        <v>-</v>
      </c>
      <c r="P26" s="255" t="str">
        <f>IF('Health Facility 22'!$K$36=0,"-",'Health Facility 22'!$K$36)</f>
        <v>-</v>
      </c>
      <c r="Q26" s="255" t="str">
        <f>IF('Health Facility 22'!$K$37=0,"-",'Health Facility 22'!$K$37)</f>
        <v>-</v>
      </c>
      <c r="R26" s="255" t="str">
        <f>IF('Health Facility 22'!$K$38=0,"-",'Health Facility 22'!$K$38)</f>
        <v>-</v>
      </c>
      <c r="S26" s="255" t="str">
        <f>IF('Health Facility 22'!$K$39=0,"-",'Health Facility 22'!$K$39)</f>
        <v>-</v>
      </c>
      <c r="T26" s="255" t="str">
        <f>IF('Health Facility 22'!$K$40=0,"-",'Health Facility 22'!$K$40)</f>
        <v>-</v>
      </c>
      <c r="U26" s="255" t="str">
        <f>IF('Health Facility 22'!$K$43=0,"-",'Health Facility 22'!$K$43)</f>
        <v>-</v>
      </c>
      <c r="V26" s="255" t="str">
        <f>IF('Health Facility 22'!$K$44=0,"-",'Health Facility 22'!$K$44)</f>
        <v>-</v>
      </c>
      <c r="W26" s="255" t="str">
        <f>IF('Health Facility 22'!$K$45=0,"-",'Health Facility 22'!$K$45)</f>
        <v>-</v>
      </c>
      <c r="X26" s="255" t="str">
        <f>IF('Health Facility 22'!$K$46=0,"-",'Health Facility 22'!$K$46)</f>
        <v>-</v>
      </c>
      <c r="Y26" s="255" t="str">
        <f>IF('Health Facility 22'!$K$47=0,"-",'Health Facility 22'!$K$47)</f>
        <v>-</v>
      </c>
      <c r="Z26" s="255" t="str">
        <f>IF('Health Facility 22'!$K$48=0,"-",'Health Facility 22'!$K$48)</f>
        <v>-</v>
      </c>
      <c r="AA26" s="255" t="str">
        <f>IF('Health Facility 22'!$K$49=0,"-",'Health Facility 22'!$K$49)</f>
        <v>-</v>
      </c>
      <c r="AB26" s="255" t="str">
        <f>IF('Health Facility 22'!$K$52=0,"-",'Health Facility 22'!$K$52)</f>
        <v>-</v>
      </c>
      <c r="AC26" s="255" t="str">
        <f>IF('Health Facility 22'!$K$53=0,"-",'Health Facility 22'!$K$53)</f>
        <v>-</v>
      </c>
      <c r="AD26" s="255" t="str">
        <f>IF('Health Facility 22'!$K$54=0,"-",'Health Facility 22'!$K$54)</f>
        <v>-</v>
      </c>
      <c r="AE26" s="255" t="str">
        <f>IF('Health Facility 22'!$K$55=0,"-",'Health Facility 22'!$K$55)</f>
        <v>-</v>
      </c>
      <c r="AF26" s="255" t="str">
        <f>IF('Health Facility 22'!$K$56=0,"-",'Health Facility 22'!$K$56)</f>
        <v>-</v>
      </c>
      <c r="AG26" s="255" t="str">
        <f>IF('Health Facility 22'!$K$57=0,"-",'Health Facility 22'!$K$57)</f>
        <v>-</v>
      </c>
      <c r="AH26" s="255" t="str">
        <f>IF('Health Facility 22'!$K$58=0,"-",'Health Facility 22'!$K$58)</f>
        <v>-</v>
      </c>
      <c r="AI26" s="255" t="str">
        <f>IF('Health Facility 22'!$K$61=0,"-",'Health Facility 22'!$K$61)</f>
        <v>-</v>
      </c>
      <c r="AJ26" s="255" t="str">
        <f>IF('Health Facility 22'!$K$62=0,"-",'Health Facility 22'!$K$62)</f>
        <v>-</v>
      </c>
      <c r="AK26" s="255" t="str">
        <f>IF('Health Facility 22'!$K$63=0,"-",'Health Facility 22'!$K$63)</f>
        <v>-</v>
      </c>
      <c r="AL26" s="255" t="str">
        <f>IF('Health Facility 22'!$K$64=0,"-",'Health Facility 22'!$K$64)</f>
        <v>-</v>
      </c>
      <c r="AM26" s="255" t="str">
        <f>IF('Health Facility 22'!$K$65=0,"-",'Health Facility 22'!$K$65)</f>
        <v>-</v>
      </c>
      <c r="AN26" s="255" t="str">
        <f>IF('Health Facility 22'!$K$66=0,"-",'Health Facility 22'!$K$66)</f>
        <v>-</v>
      </c>
      <c r="AO26" s="255" t="str">
        <f>IF('Health Facility 22'!$K$67=0,"-",'Health Facility 22'!$K$67)</f>
        <v>-</v>
      </c>
      <c r="AP26" s="255" t="str">
        <f>IF('Health Facility 22'!$K$70=0,"-",'Health Facility 22'!$K$70)</f>
        <v>-</v>
      </c>
      <c r="AQ26" s="255" t="str">
        <f>IF('Health Facility 22'!$K$71=0,"-",'Health Facility 22'!$K$71)</f>
        <v>-</v>
      </c>
      <c r="AR26" s="255" t="str">
        <f>IF('Health Facility 22'!$K$72=0,"-",'Health Facility 22'!$K$72)</f>
        <v>-</v>
      </c>
      <c r="AS26" s="255" t="str">
        <f>IF('Health Facility 22'!$K$73=0,"-",'Health Facility 22'!$K$73)</f>
        <v>-</v>
      </c>
      <c r="AT26" s="255" t="str">
        <f>IF('Health Facility 22'!$K$74=0,"-",'Health Facility 22'!$K$74)</f>
        <v>-</v>
      </c>
      <c r="AU26" s="255" t="str">
        <f>IF('Health Facility 22'!$K$75=0,"-",'Health Facility 22'!$K$75)</f>
        <v>-</v>
      </c>
      <c r="AV26" s="255" t="str">
        <f>IF('Health Facility 22'!$K$76=0,"-",'Health Facility 22'!$K$76)</f>
        <v>-</v>
      </c>
      <c r="AW26" s="255" t="str">
        <f>IF('Health Facility 22'!$K$80=0,"-",'Health Facility 22'!$K$80)</f>
        <v>-</v>
      </c>
      <c r="AX26" s="255" t="str">
        <f>IF('Health Facility 22'!$K$81=0,"-",'Health Facility 22'!$K$81)</f>
        <v>-</v>
      </c>
      <c r="AY26" s="255" t="str">
        <f>IF('Health Facility 22'!$K$82=0,"-",'Health Facility 22'!$K$82)</f>
        <v>-</v>
      </c>
      <c r="AZ26" s="255" t="str">
        <f>IF('Health Facility 22'!$K$83=0,"-",'Health Facility 22'!$K$83)</f>
        <v>-</v>
      </c>
      <c r="BA26" s="255" t="str">
        <f>IF('Health Facility 22'!$K$84=0,"-",'Health Facility 22'!$K$84)</f>
        <v>-</v>
      </c>
      <c r="BB26" s="255" t="str">
        <f>IF('Health Facility 22'!$K$85=0,"-",'Health Facility 22'!$K$85)</f>
        <v>-</v>
      </c>
      <c r="BC26" s="255" t="str">
        <f>IF('Health Facility 22'!$K$86=0,"-",'Health Facility 22'!$K$86)</f>
        <v>-</v>
      </c>
      <c r="BD26" s="255" t="str">
        <f>IF('Health Facility 22'!$K$87=0,"-",'Health Facility 22'!$K$87)</f>
        <v>-</v>
      </c>
      <c r="BE26" s="255" t="str">
        <f>IF('Health Facility 22'!$K$88=0,"-",'Health Facility 22'!$K$88)</f>
        <v>-</v>
      </c>
      <c r="BF26" s="255" t="str">
        <f>IF('Health Facility 22'!$K$89=0,"-",'Health Facility 22'!$K$89)</f>
        <v>-</v>
      </c>
      <c r="BG26" s="255" t="str">
        <f>IF('Health Facility 22'!$K$90=0,"-",'Health Facility 22'!$K$90)</f>
        <v>-</v>
      </c>
      <c r="BH26" s="255" t="str">
        <f>IF('Health Facility 22'!$K$91=0,"-",'Health Facility 22'!$K$91)</f>
        <v>-</v>
      </c>
      <c r="BI26" s="255" t="str">
        <f>IF('Health Facility 22'!$K$92=0,"-",'Health Facility 22'!$K$92)</f>
        <v>-</v>
      </c>
      <c r="BJ26" s="255" t="str">
        <f>IF('Health Facility 22'!$K$93=0,"-",'Health Facility 22'!$K$93)</f>
        <v>-</v>
      </c>
      <c r="BK26" s="255" t="str">
        <f>IF('Health Facility 22'!$K$94=0,"-",'Health Facility 22'!$K$94)</f>
        <v>-</v>
      </c>
      <c r="BL26" s="255" t="str">
        <f>IF('Health Facility 22'!$K$95=0,"-",'Health Facility 22'!$K$95)</f>
        <v>-</v>
      </c>
      <c r="BM26" s="255" t="str">
        <f>IF('Health Facility 22'!$K$97=0,"-",'Health Facility 22'!$K$97)</f>
        <v>-</v>
      </c>
      <c r="BN26" s="255" t="str">
        <f>IF('Health Facility 22'!$K$98=0,"-",'Health Facility 22'!$K$98)</f>
        <v>-</v>
      </c>
      <c r="BO26" s="255" t="str">
        <f>IF('Health Facility 22'!$K$101=0,"-",'Health Facility 22'!$K$101)</f>
        <v>-</v>
      </c>
      <c r="BP26" s="255" t="str">
        <f>IF('Health Facility 22'!$K$102=0,"-",'Health Facility 22'!$K$102)</f>
        <v>-</v>
      </c>
      <c r="BQ26" s="255" t="str">
        <f>IF('Health Facility 22'!$K$103=0,"-",'Health Facility 22'!$K$103)</f>
        <v>-</v>
      </c>
      <c r="BR26" s="255" t="str">
        <f>IF('Health Facility 22'!$K$107=0,"-",'Health Facility 22'!$K$107)</f>
        <v>-</v>
      </c>
      <c r="BS26" s="255" t="str">
        <f>IF('Health Facility 22'!$K$109=0,"-",'Health Facility 22'!$K$109)</f>
        <v>-</v>
      </c>
      <c r="BT26" s="255" t="str">
        <f>IF('Health Facility 22'!$K$110=0,"-",'Health Facility 22'!$K$110)</f>
        <v>-</v>
      </c>
      <c r="BU26" s="255" t="str">
        <f>IF('Health Facility 22'!$K$112=0,"-",'Health Facility 22'!$K$112)</f>
        <v>-</v>
      </c>
      <c r="BV26" s="255" t="str">
        <f>IF('Health Facility 22'!$K$113=0,"-",'Health Facility 22'!$K$113)</f>
        <v>-</v>
      </c>
      <c r="BW26" s="255" t="str">
        <f>IF('Health Facility 22'!$K$114=0,"-",'Health Facility 22'!$K$114)</f>
        <v>-</v>
      </c>
      <c r="BX26" s="255" t="str">
        <f>IF('Health Facility 22'!$K$115=0,"-",'Health Facility 22'!$K$115)</f>
        <v>-</v>
      </c>
      <c r="BY26" s="255" t="str">
        <f>IF('Health Facility 22'!$K$116=0,"-",'Health Facility 22'!$K$116)</f>
        <v>-</v>
      </c>
      <c r="BZ26" s="255" t="str">
        <f>IF('Health Facility 22'!$K$117=0,"-",'Health Facility 22'!$K$117)</f>
        <v>-</v>
      </c>
      <c r="CA26" s="255" t="str">
        <f>IF('Health Facility 22'!$K$118=0,"-",'Health Facility 22'!$K$118)</f>
        <v>-</v>
      </c>
      <c r="CB26" s="255" t="str">
        <f>IF('Health Facility 22'!$K$119=0,"-",'Health Facility 22'!$K$119)</f>
        <v>-</v>
      </c>
      <c r="CC26" s="255" t="str">
        <f>IF('Health Facility 22'!$K$120=0,"-",'Health Facility 22'!$K$120)</f>
        <v>-</v>
      </c>
      <c r="CD26" s="255" t="str">
        <f>IF('Health Facility 22'!$K$121=0,"-",'Health Facility 22'!$K$121)</f>
        <v>-</v>
      </c>
      <c r="CE26" s="255" t="str">
        <f>IF('Health Facility 22'!$K$122=0,"-",'Health Facility 22'!$K$122)</f>
        <v>-</v>
      </c>
      <c r="CF26" s="258" t="str">
        <f>IF('Health Facility 22'!$K$123=0,"-",'Health Facility 22'!$K$123)</f>
        <v>-</v>
      </c>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row>
    <row r="27" spans="1:112" hidden="1" x14ac:dyDescent="0.3">
      <c r="A27" s="207" t="s">
        <v>124</v>
      </c>
      <c r="B27" s="254" t="str">
        <f>IF('Facility Information'!D36=0,"-",'Facility Information'!D36)</f>
        <v>-</v>
      </c>
      <c r="C27" s="254" t="str">
        <f>IF('Facility Information'!F36=0,"-",'Facility Information'!F36)</f>
        <v>-</v>
      </c>
      <c r="D27" s="255" t="str">
        <f>IF('Health Facility 23'!$K$15=0,"-",'Facility Information'!$K$20)</f>
        <v>-</v>
      </c>
      <c r="E27" s="255" t="str">
        <f>IF('Health Facility 23'!$K$17=0,"-",'Health Facility 23'!$K$17)</f>
        <v>-</v>
      </c>
      <c r="F27" s="255" t="str">
        <f>IF('Health Facility 23'!$K$20=0,"-",'Health Facility 23'!$K$20)</f>
        <v>-</v>
      </c>
      <c r="G27" s="255" t="str">
        <f>IF('Health Facility 23'!$K$21=0,"-",'Health Facility 23'!$K$21)</f>
        <v>-</v>
      </c>
      <c r="H27" s="255" t="str">
        <f>IF('Health Facility 23'!$K$22=0,"-",'Health Facility 23'!$K$22)</f>
        <v>-</v>
      </c>
      <c r="I27" s="255" t="str">
        <f>IF('Health Facility 23'!$K$23=0,"-",'Health Facility 23'!$K$23)</f>
        <v>-</v>
      </c>
      <c r="J27" s="255" t="str">
        <f>IF('Health Facility 23'!$K$24=0,"-",'Health Facility 23'!$K$24)</f>
        <v>-</v>
      </c>
      <c r="K27" s="255" t="str">
        <f>IF('Health Facility 23'!$K$25=0,"-",'Health Facility 23'!$K$25)</f>
        <v>-</v>
      </c>
      <c r="L27" s="255" t="str">
        <f>IF('Health Facility 23'!$K$26=0,"-",'Health Facility 23'!$K$26)</f>
        <v>-</v>
      </c>
      <c r="M27" s="255" t="str">
        <f>IF('Health Facility 23'!$K$27=0,"-",'Health Facility 23'!$K$27)</f>
        <v>-</v>
      </c>
      <c r="N27" s="255" t="str">
        <f>IF('Health Facility 23'!$K$34=0,"-",'Health Facility 23'!$K$34)</f>
        <v>-</v>
      </c>
      <c r="O27" s="255" t="str">
        <f>IF('Health Facility 23'!$K$35=0,"-",'Health Facility 23'!$K$35)</f>
        <v>-</v>
      </c>
      <c r="P27" s="255" t="str">
        <f>IF('Health Facility 23'!$K$36=0,"-",'Health Facility 23'!$K$36)</f>
        <v>-</v>
      </c>
      <c r="Q27" s="255" t="str">
        <f>IF('Health Facility 23'!$K$37=0,"-",'Health Facility 23'!$K$37)</f>
        <v>-</v>
      </c>
      <c r="R27" s="255" t="str">
        <f>IF('Health Facility 23'!$K$38=0,"-",'Health Facility 23'!$K$38)</f>
        <v>-</v>
      </c>
      <c r="S27" s="255" t="str">
        <f>IF('Health Facility 23'!$K$39=0,"-",'Health Facility 23'!$K$39)</f>
        <v>-</v>
      </c>
      <c r="T27" s="255" t="str">
        <f>IF('Health Facility 23'!$K$40=0,"-",'Health Facility 23'!$K$40)</f>
        <v>-</v>
      </c>
      <c r="U27" s="255" t="str">
        <f>IF('Health Facility 23'!$K$43=0,"-",'Health Facility 23'!$K$43)</f>
        <v>-</v>
      </c>
      <c r="V27" s="255" t="str">
        <f>IF('Health Facility 23'!$K$44=0,"-",'Health Facility 23'!$K$44)</f>
        <v>-</v>
      </c>
      <c r="W27" s="255" t="str">
        <f>IF('Health Facility 23'!$K$45=0,"-",'Health Facility 23'!$K$45)</f>
        <v>-</v>
      </c>
      <c r="X27" s="255" t="str">
        <f>IF('Health Facility 23'!$K$46=0,"-",'Health Facility 23'!$K$46)</f>
        <v>-</v>
      </c>
      <c r="Y27" s="255" t="str">
        <f>IF('Health Facility 23'!$K$47=0,"-",'Health Facility 23'!$K$47)</f>
        <v>-</v>
      </c>
      <c r="Z27" s="255" t="str">
        <f>IF('Health Facility 23'!$K$48=0,"-",'Health Facility 23'!$K$48)</f>
        <v>-</v>
      </c>
      <c r="AA27" s="255" t="str">
        <f>IF('Health Facility 23'!$K$49=0,"-",'Health Facility 23'!$K$49)</f>
        <v>-</v>
      </c>
      <c r="AB27" s="255" t="str">
        <f>IF('Health Facility 23'!$K$52=0,"-",'Health Facility 23'!$K$52)</f>
        <v>-</v>
      </c>
      <c r="AC27" s="255" t="str">
        <f>IF('Health Facility 23'!$K$53=0,"-",'Health Facility 23'!$K$53)</f>
        <v>-</v>
      </c>
      <c r="AD27" s="255" t="str">
        <f>IF('Health Facility 23'!$K$54=0,"-",'Health Facility 23'!$K$54)</f>
        <v>-</v>
      </c>
      <c r="AE27" s="255" t="str">
        <f>IF('Health Facility 23'!$K$55=0,"-",'Health Facility 23'!$K$55)</f>
        <v>-</v>
      </c>
      <c r="AF27" s="255" t="str">
        <f>IF('Health Facility 23'!$K$56=0,"-",'Health Facility 23'!$K$56)</f>
        <v>-</v>
      </c>
      <c r="AG27" s="255" t="str">
        <f>IF('Health Facility 23'!$K$57=0,"-",'Health Facility 23'!$K$57)</f>
        <v>-</v>
      </c>
      <c r="AH27" s="255" t="str">
        <f>IF('Health Facility 23'!$K$58=0,"-",'Health Facility 23'!$K$58)</f>
        <v>-</v>
      </c>
      <c r="AI27" s="255" t="str">
        <f>IF('Health Facility 23'!$K$61=0,"-",'Health Facility 23'!$K$61)</f>
        <v>-</v>
      </c>
      <c r="AJ27" s="255" t="str">
        <f>IF('Health Facility 23'!$K$62=0,"-",'Health Facility 23'!$K$62)</f>
        <v>-</v>
      </c>
      <c r="AK27" s="255" t="str">
        <f>IF('Health Facility 23'!$K$63=0,"-",'Health Facility 23'!$K$63)</f>
        <v>-</v>
      </c>
      <c r="AL27" s="255" t="str">
        <f>IF('Health Facility 23'!$K$64=0,"-",'Health Facility 23'!$K$64)</f>
        <v>-</v>
      </c>
      <c r="AM27" s="255" t="str">
        <f>IF('Health Facility 23'!$K$65=0,"-",'Health Facility 23'!$K$65)</f>
        <v>-</v>
      </c>
      <c r="AN27" s="255" t="str">
        <f>IF('Health Facility 23'!$K$66=0,"-",'Health Facility 23'!$K$66)</f>
        <v>-</v>
      </c>
      <c r="AO27" s="255" t="str">
        <f>IF('Health Facility 23'!$K$67=0,"-",'Health Facility 23'!$K$67)</f>
        <v>-</v>
      </c>
      <c r="AP27" s="255" t="str">
        <f>IF('Health Facility 23'!$K$70=0,"-",'Health Facility 23'!$K$70)</f>
        <v>-</v>
      </c>
      <c r="AQ27" s="255" t="str">
        <f>IF('Health Facility 23'!$K$71=0,"-",'Health Facility 23'!$K$71)</f>
        <v>-</v>
      </c>
      <c r="AR27" s="255" t="str">
        <f>IF('Health Facility 23'!$K$72=0,"-",'Health Facility 23'!$K$72)</f>
        <v>-</v>
      </c>
      <c r="AS27" s="255" t="str">
        <f>IF('Health Facility 23'!$K$73=0,"-",'Health Facility 23'!$K$73)</f>
        <v>-</v>
      </c>
      <c r="AT27" s="255" t="str">
        <f>IF('Health Facility 23'!$K$74=0,"-",'Health Facility 23'!$K$74)</f>
        <v>-</v>
      </c>
      <c r="AU27" s="255" t="str">
        <f>IF('Health Facility 23'!$K$75=0,"-",'Health Facility 23'!$K$75)</f>
        <v>-</v>
      </c>
      <c r="AV27" s="255" t="str">
        <f>IF('Health Facility 23'!$K$76=0,"-",'Health Facility 23'!$K$76)</f>
        <v>-</v>
      </c>
      <c r="AW27" s="255" t="str">
        <f>IF('Health Facility 23'!$K$80=0,"-",'Health Facility 23'!$K$80)</f>
        <v>-</v>
      </c>
      <c r="AX27" s="255" t="str">
        <f>IF('Health Facility 23'!$K$81=0,"-",'Health Facility 23'!$K$81)</f>
        <v>-</v>
      </c>
      <c r="AY27" s="255" t="str">
        <f>IF('Health Facility 23'!$K$82=0,"-",'Health Facility 23'!$K$82)</f>
        <v>-</v>
      </c>
      <c r="AZ27" s="255" t="str">
        <f>IF('Health Facility 23'!$K$83=0,"-",'Health Facility 23'!$K$83)</f>
        <v>-</v>
      </c>
      <c r="BA27" s="255" t="str">
        <f>IF('Health Facility 23'!$K$84=0,"-",'Health Facility 23'!$K$84)</f>
        <v>-</v>
      </c>
      <c r="BB27" s="255" t="str">
        <f>IF('Health Facility 23'!$K$85=0,"-",'Health Facility 23'!$K$85)</f>
        <v>-</v>
      </c>
      <c r="BC27" s="255" t="str">
        <f>IF('Health Facility 23'!$K$86=0,"-",'Health Facility 23'!$K$86)</f>
        <v>-</v>
      </c>
      <c r="BD27" s="255" t="str">
        <f>IF('Health Facility 23'!$K$87=0,"-",'Health Facility 23'!$K$87)</f>
        <v>-</v>
      </c>
      <c r="BE27" s="255" t="str">
        <f>IF('Health Facility 23'!$K$88=0,"-",'Health Facility 23'!$K$88)</f>
        <v>-</v>
      </c>
      <c r="BF27" s="255" t="str">
        <f>IF('Health Facility 23'!$K$89=0,"-",'Health Facility 23'!$K$89)</f>
        <v>-</v>
      </c>
      <c r="BG27" s="255" t="str">
        <f>IF('Health Facility 23'!$K$90=0,"-",'Health Facility 23'!$K$90)</f>
        <v>-</v>
      </c>
      <c r="BH27" s="255" t="str">
        <f>IF('Health Facility 23'!$K$91=0,"-",'Health Facility 23'!$K$91)</f>
        <v>-</v>
      </c>
      <c r="BI27" s="255" t="str">
        <f>IF('Health Facility 23'!$K$92=0,"-",'Health Facility 23'!$K$92)</f>
        <v>-</v>
      </c>
      <c r="BJ27" s="255" t="str">
        <f>IF('Health Facility 23'!$K$93=0,"-",'Health Facility 23'!$K$93)</f>
        <v>-</v>
      </c>
      <c r="BK27" s="255" t="str">
        <f>IF('Health Facility 23'!$K$94=0,"-",'Health Facility 23'!$K$94)</f>
        <v>-</v>
      </c>
      <c r="BL27" s="255" t="str">
        <f>IF('Health Facility 23'!$K$95=0,"-",'Health Facility 23'!$K$95)</f>
        <v>-</v>
      </c>
      <c r="BM27" s="255" t="str">
        <f>IF('Health Facility 23'!$K$97=0,"-",'Health Facility 23'!$K$97)</f>
        <v>-</v>
      </c>
      <c r="BN27" s="255" t="str">
        <f>IF('Health Facility 23'!$K$98=0,"-",'Health Facility 23'!$K$98)</f>
        <v>-</v>
      </c>
      <c r="BO27" s="255" t="str">
        <f>IF('Health Facility 23'!$K$101=0,"-",'Health Facility 23'!$K$101)</f>
        <v>-</v>
      </c>
      <c r="BP27" s="255" t="str">
        <f>IF('Health Facility 23'!$K$102=0,"-",'Health Facility 23'!$K$102)</f>
        <v>-</v>
      </c>
      <c r="BQ27" s="255" t="str">
        <f>IF('Health Facility 23'!$K$103=0,"-",'Health Facility 23'!$K$103)</f>
        <v>-</v>
      </c>
      <c r="BR27" s="255" t="str">
        <f>IF('Health Facility 23'!$K$107=0,"-",'Health Facility 23'!$K$107)</f>
        <v>-</v>
      </c>
      <c r="BS27" s="255" t="str">
        <f>IF('Health Facility 23'!$K$109=0,"-",'Health Facility 23'!$K$109)</f>
        <v>-</v>
      </c>
      <c r="BT27" s="255" t="str">
        <f>IF('Health Facility 23'!$K$110=0,"-",'Health Facility 23'!$K$110)</f>
        <v>-</v>
      </c>
      <c r="BU27" s="255" t="str">
        <f>IF('Health Facility 23'!$K$112=0,"-",'Health Facility 23'!$K$112)</f>
        <v>-</v>
      </c>
      <c r="BV27" s="255" t="str">
        <f>IF('Health Facility 23'!$K$113=0,"-",'Health Facility 23'!$K$113)</f>
        <v>-</v>
      </c>
      <c r="BW27" s="255" t="str">
        <f>IF('Health Facility 23'!$K$114=0,"-",'Health Facility 23'!$K$114)</f>
        <v>-</v>
      </c>
      <c r="BX27" s="255" t="str">
        <f>IF('Health Facility 23'!$K$115=0,"-",'Health Facility 23'!$K$115)</f>
        <v>-</v>
      </c>
      <c r="BY27" s="255" t="str">
        <f>IF('Health Facility 23'!$K$116=0,"-",'Health Facility 23'!$K$116)</f>
        <v>-</v>
      </c>
      <c r="BZ27" s="255" t="str">
        <f>IF('Health Facility 23'!$K$117=0,"-",'Health Facility 23'!$K$117)</f>
        <v>-</v>
      </c>
      <c r="CA27" s="255" t="str">
        <f>IF('Health Facility 23'!$K$118=0,"-",'Health Facility 23'!$K$118)</f>
        <v>-</v>
      </c>
      <c r="CB27" s="255" t="str">
        <f>IF('Health Facility 23'!$K$119=0,"-",'Health Facility 23'!$K$119)</f>
        <v>-</v>
      </c>
      <c r="CC27" s="255" t="str">
        <f>IF('Health Facility 23'!$K$120=0,"-",'Health Facility 23'!$K$120)</f>
        <v>-</v>
      </c>
      <c r="CD27" s="255" t="str">
        <f>IF('Health Facility 23'!$K$121=0,"-",'Health Facility 23'!$K$121)</f>
        <v>-</v>
      </c>
      <c r="CE27" s="255" t="str">
        <f>IF('Health Facility 23'!$K$122=0,"-",'Health Facility 23'!$K$122)</f>
        <v>-</v>
      </c>
      <c r="CF27" s="258" t="str">
        <f>IF('Health Facility 23'!$K$123=0,"-",'Health Facility 23'!$K$123)</f>
        <v>-</v>
      </c>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row>
    <row r="28" spans="1:112" ht="15" hidden="1" thickBot="1" x14ac:dyDescent="0.35">
      <c r="A28" s="211" t="s">
        <v>125</v>
      </c>
      <c r="B28" s="63" t="str">
        <f>IF('Facility Information'!D37=0,"-",'Facility Information'!D37)</f>
        <v>-</v>
      </c>
      <c r="C28" s="63" t="str">
        <f>IF('Facility Information'!F37=0,"-",'Facility Information'!F37)</f>
        <v>-</v>
      </c>
      <c r="D28" s="259" t="str">
        <f>IF('Health Facility 24'!$K$15=0,"-",'Facility Information'!$K$20)</f>
        <v>-</v>
      </c>
      <c r="E28" s="259" t="str">
        <f>IF('Health Facility 24'!$K$17=0,"-",'Health Facility 24'!$K$17)</f>
        <v>-</v>
      </c>
      <c r="F28" s="259" t="str">
        <f>IF('Health Facility 24'!$K$20=0,"-",'Health Facility 24'!$K$20)</f>
        <v>-</v>
      </c>
      <c r="G28" s="259" t="str">
        <f>IF('Health Facility 24'!$K$21=0,"-",'Health Facility 24'!$K$21)</f>
        <v>-</v>
      </c>
      <c r="H28" s="259" t="str">
        <f>IF('Health Facility 24'!$K$22=0,"-",'Health Facility 24'!$K$22)</f>
        <v>-</v>
      </c>
      <c r="I28" s="259" t="str">
        <f>IF('Health Facility 24'!$K$23=0,"-",'Health Facility 24'!$K$23)</f>
        <v>-</v>
      </c>
      <c r="J28" s="259" t="str">
        <f>IF('Health Facility 24'!$K$24=0,"-",'Health Facility 24'!$K$24)</f>
        <v>-</v>
      </c>
      <c r="K28" s="259" t="str">
        <f>IF('Health Facility 24'!$K$25=0,"-",'Health Facility 24'!$K$25)</f>
        <v>-</v>
      </c>
      <c r="L28" s="259" t="str">
        <f>IF('Health Facility 24'!$K$26=0,"-",'Health Facility 24'!$K$26)</f>
        <v>-</v>
      </c>
      <c r="M28" s="259" t="str">
        <f>IF('Health Facility 24'!$K$27=0,"-",'Health Facility 24'!$K$27)</f>
        <v>-</v>
      </c>
      <c r="N28" s="259" t="str">
        <f>IF('Health Facility 24'!$K$34=0,"-",'Health Facility 24'!$K$34)</f>
        <v>-</v>
      </c>
      <c r="O28" s="259" t="str">
        <f>IF('Health Facility 24'!$K$35=0,"-",'Health Facility 24'!$K$35)</f>
        <v>-</v>
      </c>
      <c r="P28" s="259" t="str">
        <f>IF('Health Facility 24'!$K$36=0,"-",'Health Facility 24'!$K$36)</f>
        <v>-</v>
      </c>
      <c r="Q28" s="259" t="str">
        <f>IF('Health Facility 24'!$K$37=0,"-",'Health Facility 24'!$K$37)</f>
        <v>-</v>
      </c>
      <c r="R28" s="259" t="str">
        <f>IF('Health Facility 24'!$K$38=0,"-",'Health Facility 24'!$K$38)</f>
        <v>-</v>
      </c>
      <c r="S28" s="259" t="str">
        <f>IF('Health Facility 24'!$K$39=0,"-",'Health Facility 24'!$K$39)</f>
        <v>-</v>
      </c>
      <c r="T28" s="259" t="str">
        <f>IF('Health Facility 24'!$K$40=0,"-",'Health Facility 24'!$K$40)</f>
        <v>-</v>
      </c>
      <c r="U28" s="259" t="str">
        <f>IF('Health Facility 24'!$K$43=0,"-",'Health Facility 24'!$K$43)</f>
        <v>-</v>
      </c>
      <c r="V28" s="259" t="str">
        <f>IF('Health Facility 24'!$K$44=0,"-",'Health Facility 24'!$K$44)</f>
        <v>-</v>
      </c>
      <c r="W28" s="259" t="str">
        <f>IF('Health Facility 24'!$K$45=0,"-",'Health Facility 24'!$K$45)</f>
        <v>-</v>
      </c>
      <c r="X28" s="259" t="str">
        <f>IF('Health Facility 24'!$K$46=0,"-",'Health Facility 24'!$K$46)</f>
        <v>-</v>
      </c>
      <c r="Y28" s="259" t="str">
        <f>IF('Health Facility 24'!$K$47=0,"-",'Health Facility 24'!$K$47)</f>
        <v>-</v>
      </c>
      <c r="Z28" s="259" t="str">
        <f>IF('Health Facility 24'!$K$48=0,"-",'Health Facility 24'!$K$48)</f>
        <v>-</v>
      </c>
      <c r="AA28" s="259" t="str">
        <f>IF('Health Facility 24'!$K$49=0,"-",'Health Facility 24'!$K$49)</f>
        <v>-</v>
      </c>
      <c r="AB28" s="259" t="str">
        <f>IF('Health Facility 24'!$K$52=0,"-",'Health Facility 24'!$K$52)</f>
        <v>-</v>
      </c>
      <c r="AC28" s="259" t="str">
        <f>IF('Health Facility 24'!$K$53=0,"-",'Health Facility 24'!$K$53)</f>
        <v>-</v>
      </c>
      <c r="AD28" s="259" t="str">
        <f>IF('Health Facility 24'!$K$54=0,"-",'Health Facility 24'!$K$54)</f>
        <v>-</v>
      </c>
      <c r="AE28" s="259" t="str">
        <f>IF('Health Facility 24'!$K$55=0,"-",'Health Facility 24'!$K$55)</f>
        <v>-</v>
      </c>
      <c r="AF28" s="259" t="str">
        <f>IF('Health Facility 24'!$K$56=0,"-",'Health Facility 24'!$K$56)</f>
        <v>-</v>
      </c>
      <c r="AG28" s="259" t="str">
        <f>IF('Health Facility 24'!$K$57=0,"-",'Health Facility 24'!$K$57)</f>
        <v>-</v>
      </c>
      <c r="AH28" s="259" t="str">
        <f>IF('Health Facility 24'!$K$58=0,"-",'Health Facility 24'!$K$58)</f>
        <v>-</v>
      </c>
      <c r="AI28" s="259" t="str">
        <f>IF('Health Facility 24'!$K$61=0,"-",'Health Facility 24'!$K$61)</f>
        <v>-</v>
      </c>
      <c r="AJ28" s="259" t="str">
        <f>IF('Health Facility 24'!$K$62=0,"-",'Health Facility 24'!$K$62)</f>
        <v>-</v>
      </c>
      <c r="AK28" s="259" t="str">
        <f>IF('Health Facility 24'!$K$63=0,"-",'Health Facility 24'!$K$63)</f>
        <v>-</v>
      </c>
      <c r="AL28" s="259" t="str">
        <f>IF('Health Facility 24'!$K$64=0,"-",'Health Facility 24'!$K$64)</f>
        <v>-</v>
      </c>
      <c r="AM28" s="259" t="str">
        <f>IF('Health Facility 24'!$K$65=0,"-",'Health Facility 24'!$K$65)</f>
        <v>-</v>
      </c>
      <c r="AN28" s="259" t="str">
        <f>IF('Health Facility 24'!$K$66=0,"-",'Health Facility 24'!$K$66)</f>
        <v>-</v>
      </c>
      <c r="AO28" s="259" t="str">
        <f>IF('Health Facility 24'!$K$67=0,"-",'Health Facility 24'!$K$67)</f>
        <v>-</v>
      </c>
      <c r="AP28" s="259" t="str">
        <f>IF('Health Facility 24'!$K$70=0,"-",'Health Facility 24'!$K$70)</f>
        <v>-</v>
      </c>
      <c r="AQ28" s="259" t="str">
        <f>IF('Health Facility 24'!$K$71=0,"-",'Health Facility 24'!$K$71)</f>
        <v>-</v>
      </c>
      <c r="AR28" s="259" t="str">
        <f>IF('Health Facility 24'!$K$72=0,"-",'Health Facility 24'!$K$72)</f>
        <v>-</v>
      </c>
      <c r="AS28" s="259" t="str">
        <f>IF('Health Facility 24'!$K$73=0,"-",'Health Facility 24'!$K$73)</f>
        <v>-</v>
      </c>
      <c r="AT28" s="259" t="str">
        <f>IF('Health Facility 24'!$K$74=0,"-",'Health Facility 24'!$K$74)</f>
        <v>-</v>
      </c>
      <c r="AU28" s="259" t="str">
        <f>IF('Health Facility 24'!$K$75=0,"-",'Health Facility 24'!$K$75)</f>
        <v>-</v>
      </c>
      <c r="AV28" s="259" t="str">
        <f>IF('Health Facility 24'!$K$76=0,"-",'Health Facility 24'!$K$76)</f>
        <v>-</v>
      </c>
      <c r="AW28" s="259" t="str">
        <f>IF('Health Facility 24'!$K$80=0,"-",'Health Facility 24'!$K$80)</f>
        <v>-</v>
      </c>
      <c r="AX28" s="259" t="str">
        <f>IF('Health Facility 24'!$K$81=0,"-",'Health Facility 24'!$K$81)</f>
        <v>-</v>
      </c>
      <c r="AY28" s="259" t="str">
        <f>IF('Health Facility 24'!$K$82=0,"-",'Health Facility 24'!$K$82)</f>
        <v>-</v>
      </c>
      <c r="AZ28" s="259" t="str">
        <f>IF('Health Facility 24'!$K$83=0,"-",'Health Facility 24'!$K$83)</f>
        <v>-</v>
      </c>
      <c r="BA28" s="259" t="str">
        <f>IF('Health Facility 24'!$K$84=0,"-",'Health Facility 24'!$K$84)</f>
        <v>-</v>
      </c>
      <c r="BB28" s="259" t="str">
        <f>IF('Health Facility 24'!$K$85=0,"-",'Health Facility 24'!$K$85)</f>
        <v>-</v>
      </c>
      <c r="BC28" s="259" t="str">
        <f>IF('Health Facility 24'!$K$86=0,"-",'Health Facility 24'!$K$86)</f>
        <v>-</v>
      </c>
      <c r="BD28" s="259" t="str">
        <f>IF('Health Facility 24'!$K$87=0,"-",'Health Facility 24'!$K$87)</f>
        <v>-</v>
      </c>
      <c r="BE28" s="259" t="str">
        <f>IF('Health Facility 24'!$K$88=0,"-",'Health Facility 24'!$K$88)</f>
        <v>-</v>
      </c>
      <c r="BF28" s="259" t="str">
        <f>IF('Health Facility 24'!$K$89=0,"-",'Health Facility 24'!$K$89)</f>
        <v>-</v>
      </c>
      <c r="BG28" s="259" t="str">
        <f>IF('Health Facility 24'!$K$90=0,"-",'Health Facility 24'!$K$90)</f>
        <v>-</v>
      </c>
      <c r="BH28" s="259" t="str">
        <f>IF('Health Facility 24'!$K$91=0,"-",'Health Facility 24'!$K$91)</f>
        <v>-</v>
      </c>
      <c r="BI28" s="259" t="str">
        <f>IF('Health Facility 24'!$K$92=0,"-",'Health Facility 24'!$K$92)</f>
        <v>-</v>
      </c>
      <c r="BJ28" s="259" t="str">
        <f>IF('Health Facility 24'!$K$93=0,"-",'Health Facility 24'!$K$93)</f>
        <v>-</v>
      </c>
      <c r="BK28" s="259" t="str">
        <f>IF('Health Facility 24'!$K$94=0,"-",'Health Facility 24'!$K$94)</f>
        <v>-</v>
      </c>
      <c r="BL28" s="259" t="str">
        <f>IF('Health Facility 24'!$K$95=0,"-",'Health Facility 24'!$K$95)</f>
        <v>-</v>
      </c>
      <c r="BM28" s="259" t="str">
        <f>IF('Health Facility 24'!$K$97=0,"-",'Health Facility 24'!$K$97)</f>
        <v>-</v>
      </c>
      <c r="BN28" s="259" t="str">
        <f>IF('Health Facility 24'!$K$98=0,"-",'Health Facility 24'!$K$98)</f>
        <v>-</v>
      </c>
      <c r="BO28" s="259" t="str">
        <f>IF('Health Facility 24'!$K$101=0,"-",'Health Facility 24'!$K$101)</f>
        <v>-</v>
      </c>
      <c r="BP28" s="259" t="str">
        <f>IF('Health Facility 24'!$K$102=0,"-",'Health Facility 24'!$K$102)</f>
        <v>-</v>
      </c>
      <c r="BQ28" s="259" t="str">
        <f>IF('Health Facility 24'!$K$103=0,"-",'Health Facility 24'!$K$103)</f>
        <v>-</v>
      </c>
      <c r="BR28" s="259" t="str">
        <f>IF('Health Facility 24'!$K$107=0,"-",'Health Facility 24'!$K$107)</f>
        <v>-</v>
      </c>
      <c r="BS28" s="259" t="str">
        <f>IF('Health Facility 24'!$K$109=0,"-",'Health Facility 24'!$K$109)</f>
        <v>-</v>
      </c>
      <c r="BT28" s="259" t="str">
        <f>IF('Health Facility 24'!$K$110=0,"-",'Health Facility 24'!$K$110)</f>
        <v>-</v>
      </c>
      <c r="BU28" s="259" t="str">
        <f>IF('Health Facility 24'!$K$112=0,"-",'Health Facility 24'!$K$112)</f>
        <v>-</v>
      </c>
      <c r="BV28" s="259" t="str">
        <f>IF('Health Facility 24'!$K$113=0,"-",'Health Facility 24'!$K$113)</f>
        <v>-</v>
      </c>
      <c r="BW28" s="259" t="str">
        <f>IF('Health Facility 24'!$K$114=0,"-",'Health Facility 24'!$K$114)</f>
        <v>-</v>
      </c>
      <c r="BX28" s="259" t="str">
        <f>IF('Health Facility 24'!$K$115=0,"-",'Health Facility 24'!$K$115)</f>
        <v>-</v>
      </c>
      <c r="BY28" s="259" t="str">
        <f>IF('Health Facility 24'!$K$116=0,"-",'Health Facility 24'!$K$116)</f>
        <v>-</v>
      </c>
      <c r="BZ28" s="259" t="str">
        <f>IF('Health Facility 24'!$K$117=0,"-",'Health Facility 24'!$K$117)</f>
        <v>-</v>
      </c>
      <c r="CA28" s="259" t="str">
        <f>IF('Health Facility 24'!$K$118=0,"-",'Health Facility 24'!$K$118)</f>
        <v>-</v>
      </c>
      <c r="CB28" s="259" t="str">
        <f>IF('Health Facility 24'!$K$119=0,"-",'Health Facility 24'!$K$119)</f>
        <v>-</v>
      </c>
      <c r="CC28" s="259" t="str">
        <f>IF('Health Facility 24'!$K$120=0,"-",'Health Facility 24'!$K$120)</f>
        <v>-</v>
      </c>
      <c r="CD28" s="259" t="str">
        <f>IF('Health Facility 24'!$K$121=0,"-",'Health Facility 24'!$K$121)</f>
        <v>-</v>
      </c>
      <c r="CE28" s="259" t="str">
        <f>IF('Health Facility 24'!$K$122=0,"-",'Health Facility 24'!$K$122)</f>
        <v>-</v>
      </c>
      <c r="CF28" s="260" t="str">
        <f>IF('Health Facility 24'!$K$123=0,"-",'Health Facility 24'!$K$123)</f>
        <v>-</v>
      </c>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row>
    <row r="29" spans="1:112" x14ac:dyDescent="0.3">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row>
    <row r="30" spans="1:112" x14ac:dyDescent="0.3">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row>
    <row r="31" spans="1:112" x14ac:dyDescent="0.3">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row>
    <row r="32" spans="1:112" x14ac:dyDescent="0.3">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row>
    <row r="33" spans="1:112" x14ac:dyDescent="0.3">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row>
    <row r="34" spans="1:112" x14ac:dyDescent="0.3">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row>
    <row r="35" spans="1:112" x14ac:dyDescent="0.3">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row>
    <row r="36" spans="1:112" x14ac:dyDescent="0.3">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row>
    <row r="37" spans="1:112" x14ac:dyDescent="0.3">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row>
    <row r="38" spans="1:112" x14ac:dyDescent="0.3">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row>
    <row r="39" spans="1:112" x14ac:dyDescent="0.3">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row>
    <row r="40" spans="1:112" x14ac:dyDescent="0.3">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row>
    <row r="41" spans="1:112" x14ac:dyDescent="0.3">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row>
    <row r="42" spans="1:112" x14ac:dyDescent="0.3">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row>
    <row r="43" spans="1:112" x14ac:dyDescent="0.3">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row>
    <row r="44" spans="1:112" x14ac:dyDescent="0.3">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row>
    <row r="45" spans="1:112" x14ac:dyDescent="0.3">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row>
    <row r="46" spans="1:112" x14ac:dyDescent="0.3">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row>
    <row r="47" spans="1:112" x14ac:dyDescent="0.3">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row>
    <row r="48" spans="1:112" x14ac:dyDescent="0.3">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row>
    <row r="49" spans="1:112" x14ac:dyDescent="0.3">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row>
    <row r="50" spans="1:112" x14ac:dyDescent="0.3">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row>
    <row r="51" spans="1:112" x14ac:dyDescent="0.3">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row>
    <row r="52" spans="1:112" x14ac:dyDescent="0.3">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row>
    <row r="53" spans="1:112" x14ac:dyDescent="0.3">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row>
    <row r="54" spans="1:112" x14ac:dyDescent="0.3">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row>
    <row r="55" spans="1:112" x14ac:dyDescent="0.3">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row>
    <row r="56" spans="1:112" x14ac:dyDescent="0.3">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row>
    <row r="57" spans="1:112" x14ac:dyDescent="0.3">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row>
    <row r="58" spans="1:112" x14ac:dyDescent="0.3">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row>
    <row r="59" spans="1:112" x14ac:dyDescent="0.3">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row>
    <row r="60" spans="1:112" x14ac:dyDescent="0.3">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row>
    <row r="61" spans="1:112" x14ac:dyDescent="0.3">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row>
    <row r="62" spans="1:112" x14ac:dyDescent="0.3">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row>
    <row r="63" spans="1:112" x14ac:dyDescent="0.3">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row>
    <row r="64" spans="1:112" x14ac:dyDescent="0.3">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row>
  </sheetData>
  <mergeCells count="23">
    <mergeCell ref="A3:A4"/>
    <mergeCell ref="AW3:BA3"/>
    <mergeCell ref="BB3:BF3"/>
    <mergeCell ref="BG3:BN3"/>
    <mergeCell ref="BU3:CF3"/>
    <mergeCell ref="AI3:AO3"/>
    <mergeCell ref="AP3:AV3"/>
    <mergeCell ref="AB3:AH3"/>
    <mergeCell ref="U3:AA3"/>
    <mergeCell ref="N3:T3"/>
    <mergeCell ref="H3:H4"/>
    <mergeCell ref="I3:I4"/>
    <mergeCell ref="J3:J4"/>
    <mergeCell ref="K3:K4"/>
    <mergeCell ref="L3:L4"/>
    <mergeCell ref="M3:M4"/>
    <mergeCell ref="G3:G4"/>
    <mergeCell ref="BO3:BT3"/>
    <mergeCell ref="D3:D4"/>
    <mergeCell ref="B3:B4"/>
    <mergeCell ref="C3:C4"/>
    <mergeCell ref="E3:E4"/>
    <mergeCell ref="F3:F4"/>
  </mergeCells>
  <hyperlinks>
    <hyperlink ref="A5" location="'Health Facility 1'!A1" display="1." xr:uid="{00000000-0004-0000-2500-000000000000}"/>
    <hyperlink ref="A6" location="'Health Facility 2'!A1" display="2." xr:uid="{00000000-0004-0000-2500-000001000000}"/>
    <hyperlink ref="A7" location="'Health Facility 3'!A1" display="3." xr:uid="{00000000-0004-0000-2500-000002000000}"/>
    <hyperlink ref="A8" location="'Health Facility 4'!A1" display="4." xr:uid="{00000000-0004-0000-2500-000003000000}"/>
    <hyperlink ref="A9" location="'Health Facility 5'!A1" display="5." xr:uid="{00000000-0004-0000-2500-000004000000}"/>
    <hyperlink ref="A10" location="'Health Facility 6'!A1" display="6." xr:uid="{00000000-0004-0000-2500-000005000000}"/>
    <hyperlink ref="A11" location="'Health Facility 7'!A1" display="7." xr:uid="{00000000-0004-0000-2500-000006000000}"/>
    <hyperlink ref="A12" location="'Health Facility 8'!A1" display="8." xr:uid="{00000000-0004-0000-2500-000007000000}"/>
    <hyperlink ref="A13" location="'Health Facility 9'!A1" display="9." xr:uid="{00000000-0004-0000-2500-000008000000}"/>
    <hyperlink ref="A14" location="'Health Facility 10'!A1" display="10." xr:uid="{00000000-0004-0000-2500-000009000000}"/>
    <hyperlink ref="A15" location="'Health Facility 11'!A1" display="11." xr:uid="{00000000-0004-0000-2500-00000A000000}"/>
    <hyperlink ref="A16" location="'Health Facility 12'!A1" display="12." xr:uid="{00000000-0004-0000-2500-00000B000000}"/>
    <hyperlink ref="A17" location="'Health Facility 13'!A1" display="13." xr:uid="{00000000-0004-0000-2500-00000C000000}"/>
    <hyperlink ref="A18" location="'Health Facility 14'!A1" display="14." xr:uid="{00000000-0004-0000-2500-00000D000000}"/>
    <hyperlink ref="A19" location="'Health Facility 15'!A1" display="15." xr:uid="{00000000-0004-0000-2500-00000E000000}"/>
    <hyperlink ref="A20" location="'Health Facility 16'!A1" display="16." xr:uid="{00000000-0004-0000-2500-00000F000000}"/>
    <hyperlink ref="A21" location="'Health Facility 17'!A1" display="17." xr:uid="{00000000-0004-0000-2500-000010000000}"/>
    <hyperlink ref="A22" location="'Health Facility 18'!A1" display="18." xr:uid="{00000000-0004-0000-2500-000011000000}"/>
    <hyperlink ref="A23" location="'Health Facility 19'!A1" display="19." xr:uid="{00000000-0004-0000-2500-000012000000}"/>
    <hyperlink ref="A24" location="'Health Facility 20'!A1" display="20." xr:uid="{00000000-0004-0000-2500-000013000000}"/>
    <hyperlink ref="A25" location="'Health Facility 21'!A1" display="21." xr:uid="{00000000-0004-0000-2500-000014000000}"/>
    <hyperlink ref="A26" location="'Health Facility 22'!A1" display="22." xr:uid="{00000000-0004-0000-2500-000015000000}"/>
    <hyperlink ref="A27" location="'Health Facility 23'!A1" display="23." xr:uid="{00000000-0004-0000-2500-000016000000}"/>
    <hyperlink ref="A28" location="'Health Facility 24'!A1" display="24." xr:uid="{00000000-0004-0000-2500-000017000000}"/>
    <hyperlink ref="E1" location="'Facility Information'!A1" display="Go back to facility information tab" xr:uid="{00000000-0004-0000-2500-000018000000}"/>
    <hyperlink ref="E2" location="Indicators!A1" display="Go to indicators" xr:uid="{00000000-0004-0000-2500-000019000000}"/>
  </hyperlinks>
  <pageMargins left="0.7" right="0.7" top="0.75" bottom="0.75" header="0.3" footer="0.3"/>
  <pageSetup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0"/>
  <dimension ref="A1:GR63"/>
  <sheetViews>
    <sheetView zoomScale="55" zoomScaleNormal="55" workbookViewId="0"/>
  </sheetViews>
  <sheetFormatPr defaultColWidth="8.77734375" defaultRowHeight="14.4" x14ac:dyDescent="0.3"/>
  <cols>
    <col min="1" max="1" width="6.77734375" customWidth="1"/>
    <col min="2" max="2" width="20.21875" customWidth="1"/>
    <col min="17" max="23" width="9.21875" customWidth="1"/>
    <col min="24" max="45" width="10" customWidth="1"/>
    <col min="66" max="133" width="8.77734375" customWidth="1"/>
    <col min="140" max="160" width="12.21875" customWidth="1"/>
    <col min="161" max="172" width="14.44140625" customWidth="1"/>
  </cols>
  <sheetData>
    <row r="1" spans="1:200" ht="32.549999999999997" customHeight="1" x14ac:dyDescent="0.3">
      <c r="A1" s="275"/>
      <c r="B1" s="769" t="s">
        <v>454</v>
      </c>
      <c r="C1" s="770"/>
      <c r="D1" s="770"/>
      <c r="E1" s="770"/>
      <c r="F1" s="770"/>
      <c r="G1" s="770"/>
      <c r="H1" s="770"/>
      <c r="I1" s="770"/>
      <c r="J1" s="770"/>
      <c r="K1" s="771"/>
      <c r="L1" s="776" t="str">
        <f>'Health Facility 1'!$A$13</f>
        <v xml:space="preserve">A. Completeness of Malaria Monthly Report </v>
      </c>
      <c r="M1" s="777"/>
      <c r="N1" s="776" t="str">
        <f>'Health Facility 1'!$A$16</f>
        <v>B. Timeliness of Submission of Monthly Report</v>
      </c>
      <c r="O1" s="778"/>
      <c r="P1" s="777"/>
      <c r="Q1" s="779" t="s">
        <v>77</v>
      </c>
      <c r="R1" s="778"/>
      <c r="S1" s="778"/>
      <c r="T1" s="778"/>
      <c r="U1" s="778"/>
      <c r="V1" s="778"/>
      <c r="W1" s="778"/>
      <c r="X1" s="777"/>
      <c r="Y1" s="772" t="s">
        <v>694</v>
      </c>
      <c r="Z1" s="772"/>
      <c r="AA1" s="772"/>
      <c r="AB1" s="772"/>
      <c r="AC1" s="772"/>
      <c r="AD1" s="772"/>
      <c r="AE1" s="772"/>
      <c r="AF1" s="772"/>
      <c r="AG1" s="772"/>
      <c r="AH1" s="772"/>
      <c r="AI1" s="772"/>
      <c r="AJ1" s="772"/>
      <c r="AK1" s="772"/>
      <c r="AL1" s="772"/>
      <c r="AM1" s="772"/>
      <c r="AN1" s="772"/>
      <c r="AO1" s="772"/>
      <c r="AP1" s="772"/>
      <c r="AQ1" s="772"/>
      <c r="AR1" s="772"/>
      <c r="AS1" s="772"/>
      <c r="AT1" s="780" t="s">
        <v>695</v>
      </c>
      <c r="AU1" s="781"/>
      <c r="AV1" s="782"/>
      <c r="AW1" s="772" t="str">
        <f>'Health Facility 1'!$A$28&amp;": "&amp;'Health Facility 1'!$A$32&amp;") "&amp;'Health Facility 1'!$D$32&amp;" - "&amp;'Health Facility 1'!$D$33</f>
        <v>II.  Data Accuracy: 1.) Select type - Select indicator</v>
      </c>
      <c r="AX1" s="772"/>
      <c r="AY1" s="772"/>
      <c r="AZ1" s="772"/>
      <c r="BA1" s="772"/>
      <c r="BB1" s="772"/>
      <c r="BC1" s="772"/>
      <c r="BD1" s="772"/>
      <c r="BE1" s="772"/>
      <c r="BF1" s="772"/>
      <c r="BG1" s="772"/>
      <c r="BH1" s="772"/>
      <c r="BI1" s="772"/>
      <c r="BJ1" s="772"/>
      <c r="BK1" s="772"/>
      <c r="BL1" s="772"/>
      <c r="BM1" s="772"/>
      <c r="BN1" s="772" t="str">
        <f>'Health Facility 1'!$A$28&amp;": "&amp;'Health Facility 1'!$A$41&amp;") "&amp;'Health Facility 1'!$D$41&amp;" - "&amp;'Health Facility 1'!$D$42</f>
        <v>II.  Data Accuracy: 2.) Select type - Select indicator</v>
      </c>
      <c r="BO1" s="772"/>
      <c r="BP1" s="772"/>
      <c r="BQ1" s="772"/>
      <c r="BR1" s="772"/>
      <c r="BS1" s="772"/>
      <c r="BT1" s="772"/>
      <c r="BU1" s="772"/>
      <c r="BV1" s="772"/>
      <c r="BW1" s="772"/>
      <c r="BX1" s="772"/>
      <c r="BY1" s="772"/>
      <c r="BZ1" s="772"/>
      <c r="CA1" s="772"/>
      <c r="CB1" s="772"/>
      <c r="CC1" s="772"/>
      <c r="CD1" s="772"/>
      <c r="CE1" s="772" t="str">
        <f>'Health Facility 1'!$A$28&amp;": "&amp;'Health Facility 1'!$A$50&amp;") "&amp;'Health Facility 1'!$D$50&amp;" - "&amp;'Health Facility 1'!$D$51</f>
        <v>II.  Data Accuracy: 3.) Select type - Select indicator</v>
      </c>
      <c r="CF1" s="772"/>
      <c r="CG1" s="772"/>
      <c r="CH1" s="772"/>
      <c r="CI1" s="772"/>
      <c r="CJ1" s="772"/>
      <c r="CK1" s="772"/>
      <c r="CL1" s="772"/>
      <c r="CM1" s="772"/>
      <c r="CN1" s="772"/>
      <c r="CO1" s="772"/>
      <c r="CP1" s="772"/>
      <c r="CQ1" s="772"/>
      <c r="CR1" s="772"/>
      <c r="CS1" s="772"/>
      <c r="CT1" s="772"/>
      <c r="CU1" s="772"/>
      <c r="CV1" s="773" t="str">
        <f>'Health Facility 1'!$A$28&amp;": "&amp;'Health Facility 1'!$A$59&amp;") "&amp;'Health Facility 1'!$D$59&amp;" - "&amp;'Health Facility 1'!$D$60</f>
        <v>II.  Data Accuracy: 4.) Malaria_treatment - 4.1:  Number of children (&lt; 5) with confirmed malaria receiving ACT</v>
      </c>
      <c r="CW1" s="774"/>
      <c r="CX1" s="774"/>
      <c r="CY1" s="774"/>
      <c r="CZ1" s="774"/>
      <c r="DA1" s="774"/>
      <c r="DB1" s="774"/>
      <c r="DC1" s="774"/>
      <c r="DD1" s="774"/>
      <c r="DE1" s="774"/>
      <c r="DF1" s="774"/>
      <c r="DG1" s="774"/>
      <c r="DH1" s="774"/>
      <c r="DI1" s="774"/>
      <c r="DJ1" s="774"/>
      <c r="DK1" s="774"/>
      <c r="DL1" s="775"/>
      <c r="DM1" s="772" t="str">
        <f>'Health Facility 1'!$A$28&amp;": "&amp;'Health Facility 1'!$A$68&amp;") "&amp;'Health Facility 1'!$D$68&amp;" - "&amp;'Health Facility 1'!$D$69</f>
        <v>II.  Data Accuracy: 5.) Malaria_commodity_availability - 5.1:  Stock out of ACTs for 7 consecutive days in the past month</v>
      </c>
      <c r="DN1" s="772"/>
      <c r="DO1" s="772"/>
      <c r="DP1" s="772"/>
      <c r="DQ1" s="772"/>
      <c r="DR1" s="772"/>
      <c r="DS1" s="772"/>
      <c r="DT1" s="772"/>
      <c r="DU1" s="772"/>
      <c r="DV1" s="772"/>
      <c r="DW1" s="772"/>
      <c r="DX1" s="772"/>
      <c r="DY1" s="772"/>
      <c r="DZ1" s="772"/>
      <c r="EA1" s="772"/>
      <c r="EB1" s="772"/>
      <c r="EC1" s="772"/>
      <c r="ED1" s="769" t="str">
        <f>'Health Facility 1'!$A$79&amp;" A:"</f>
        <v>III.  Cross Checks A:</v>
      </c>
      <c r="EE1" s="770"/>
      <c r="EF1" s="770"/>
      <c r="EG1" s="769" t="str">
        <f>'Health Facility 1'!$A$79&amp;" B:"</f>
        <v>III.  Cross Checks B:</v>
      </c>
      <c r="EH1" s="770"/>
      <c r="EI1" s="770"/>
      <c r="EJ1" s="769" t="str">
        <f>'Health Facility 1'!$A$79&amp;" C:"</f>
        <v>III.  Cross Checks C:</v>
      </c>
      <c r="EK1" s="770"/>
      <c r="EL1" s="770"/>
      <c r="EM1" s="770"/>
      <c r="EN1" s="770"/>
      <c r="EO1" s="770"/>
      <c r="EP1" s="770"/>
      <c r="EQ1" s="770" t="s">
        <v>745</v>
      </c>
      <c r="ER1" s="770"/>
      <c r="ES1" s="770"/>
      <c r="ET1" s="770"/>
      <c r="EU1" s="770"/>
      <c r="EV1" s="770"/>
      <c r="EW1" s="770"/>
      <c r="EX1" s="770"/>
      <c r="EY1" s="770"/>
      <c r="EZ1" s="770"/>
      <c r="FA1" s="770"/>
      <c r="FB1" s="770"/>
      <c r="FC1" s="770"/>
      <c r="FD1" s="771"/>
      <c r="FE1" s="769" t="str">
        <f>'Health Facility 1'!$A$111</f>
        <v>V.  System Assessment - Respond Yes or No for the following questions.</v>
      </c>
      <c r="FF1" s="770"/>
      <c r="FG1" s="770"/>
      <c r="FH1" s="770"/>
      <c r="FI1" s="770"/>
      <c r="FJ1" s="770"/>
      <c r="FK1" s="770"/>
      <c r="FL1" s="770"/>
      <c r="FM1" s="770"/>
      <c r="FN1" s="770"/>
      <c r="FO1" s="770"/>
      <c r="FP1" s="770"/>
      <c r="FQ1" s="783" t="s">
        <v>848</v>
      </c>
      <c r="FR1" s="783"/>
      <c r="FS1" s="783"/>
      <c r="FT1" s="783"/>
      <c r="FU1" s="783"/>
      <c r="FV1" s="783"/>
      <c r="FW1" s="783"/>
      <c r="FX1" s="783"/>
      <c r="FY1" s="783"/>
      <c r="FZ1" s="783"/>
      <c r="GA1" s="783"/>
      <c r="GB1" s="783"/>
      <c r="GC1" s="783"/>
      <c r="GD1" s="783"/>
      <c r="GE1" s="783"/>
      <c r="GF1" s="783"/>
      <c r="GG1" s="783"/>
      <c r="GH1" s="783"/>
      <c r="GI1" s="783"/>
      <c r="GJ1" s="784"/>
      <c r="GK1" s="20"/>
      <c r="GL1" s="20"/>
      <c r="GM1" s="20"/>
      <c r="GN1" s="20"/>
      <c r="GO1" s="20"/>
      <c r="GP1" s="20"/>
      <c r="GQ1" s="20"/>
      <c r="GR1" s="20"/>
    </row>
    <row r="2" spans="1:200" ht="49.5" customHeight="1" x14ac:dyDescent="0.3">
      <c r="A2" s="274" t="s">
        <v>453</v>
      </c>
      <c r="B2" s="37" t="str">
        <f>'Health Facility 1'!$A$7</f>
        <v>Health facility name:</v>
      </c>
      <c r="C2" s="37" t="str">
        <f>'Health Facility 1'!$A$8</f>
        <v>Facility type:</v>
      </c>
      <c r="D2" s="37" t="str">
        <f>'Health Facility 1'!$A$9</f>
        <v>Town/Village:</v>
      </c>
      <c r="E2" s="37" t="str">
        <f>'Health Facility 1'!$A$10</f>
        <v>Region:</v>
      </c>
      <c r="F2" s="37" t="str">
        <f>'Health Facility 1'!$A$11</f>
        <v>District:</v>
      </c>
      <c r="G2" s="266" t="str">
        <f>'Health Facility 1'!$G$7</f>
        <v>Date of Supervision:</v>
      </c>
      <c r="H2" s="266" t="str">
        <f>'Health Facility 1'!$G$8</f>
        <v>Reporting period(s) verified (months):</v>
      </c>
      <c r="I2" s="266" t="str">
        <f>'Health Facility 1'!$G$9</f>
        <v>Supervison team lead:</v>
      </c>
      <c r="J2" s="266" t="str">
        <f>'Health Facility 1'!$G$10</f>
        <v>Contact phone:</v>
      </c>
      <c r="K2" s="266" t="str">
        <f>'Health Facility 1'!$G$11</f>
        <v>Contact email:</v>
      </c>
      <c r="L2" s="269" t="str">
        <f>'Health Facility 1'!$H$13</f>
        <v>Expected Cells</v>
      </c>
      <c r="M2" s="273" t="str">
        <f>'Health Facility 1'!$I$13</f>
        <v>Completed Cells</v>
      </c>
      <c r="N2" s="265" t="s">
        <v>683</v>
      </c>
      <c r="O2" s="265" t="s">
        <v>685</v>
      </c>
      <c r="P2" s="256" t="s">
        <v>32</v>
      </c>
      <c r="Q2" s="256" t="s">
        <v>686</v>
      </c>
      <c r="R2" s="256" t="s">
        <v>687</v>
      </c>
      <c r="S2" s="256" t="s">
        <v>688</v>
      </c>
      <c r="T2" s="256" t="s">
        <v>689</v>
      </c>
      <c r="U2" s="256" t="s">
        <v>690</v>
      </c>
      <c r="V2" s="256" t="s">
        <v>691</v>
      </c>
      <c r="W2" s="256" t="s">
        <v>692</v>
      </c>
      <c r="X2" s="256" t="s">
        <v>693</v>
      </c>
      <c r="Y2" s="265" t="s">
        <v>479</v>
      </c>
      <c r="Z2" s="265" t="s">
        <v>480</v>
      </c>
      <c r="AA2" s="265" t="s">
        <v>481</v>
      </c>
      <c r="AB2" s="265" t="s">
        <v>482</v>
      </c>
      <c r="AC2" s="265" t="s">
        <v>483</v>
      </c>
      <c r="AD2" s="265" t="s">
        <v>484</v>
      </c>
      <c r="AE2" s="265" t="s">
        <v>485</v>
      </c>
      <c r="AF2" s="265" t="s">
        <v>500</v>
      </c>
      <c r="AG2" s="265" t="s">
        <v>501</v>
      </c>
      <c r="AH2" s="265" t="s">
        <v>502</v>
      </c>
      <c r="AI2" s="265" t="s">
        <v>503</v>
      </c>
      <c r="AJ2" s="265" t="s">
        <v>504</v>
      </c>
      <c r="AK2" s="265" t="s">
        <v>505</v>
      </c>
      <c r="AL2" s="265" t="s">
        <v>506</v>
      </c>
      <c r="AM2" s="265" t="s">
        <v>507</v>
      </c>
      <c r="AN2" s="265" t="s">
        <v>508</v>
      </c>
      <c r="AO2" s="265" t="s">
        <v>509</v>
      </c>
      <c r="AP2" s="265" t="s">
        <v>510</v>
      </c>
      <c r="AQ2" s="265" t="s">
        <v>511</v>
      </c>
      <c r="AR2" s="265" t="s">
        <v>512</v>
      </c>
      <c r="AS2" s="265" t="s">
        <v>513</v>
      </c>
      <c r="AT2" s="272" t="s">
        <v>525</v>
      </c>
      <c r="AU2" s="272" t="s">
        <v>526</v>
      </c>
      <c r="AV2" s="272" t="s">
        <v>527</v>
      </c>
      <c r="AW2" s="256" t="s">
        <v>521</v>
      </c>
      <c r="AX2" s="256" t="s">
        <v>522</v>
      </c>
      <c r="AY2" s="256" t="str">
        <f>'Health Facility 1'!$B$34&amp;": Month 1_1"</f>
        <v>Source document re-count: Month 1_1</v>
      </c>
      <c r="AZ2" s="256" t="str">
        <f>'Health Facility 1'!$B$34&amp;": Month 1_2"</f>
        <v>Source document re-count: Month 1_2</v>
      </c>
      <c r="BA2" s="256" t="str">
        <f>'Health Facility 1'!$B$34&amp;": Month 1_3"</f>
        <v>Source document re-count: Month 1_3</v>
      </c>
      <c r="BB2" s="256" t="str">
        <f>'Health Facility 1'!$B$35&amp;": Month 1_1"</f>
        <v>HMIS monthly report value: Month 1_1</v>
      </c>
      <c r="BC2" s="256" t="str">
        <f>'Health Facility 1'!$B$35&amp;": Month 1_2"</f>
        <v>HMIS monthly report value: Month 1_2</v>
      </c>
      <c r="BD2" s="256" t="str">
        <f>'Health Facility 1'!$B$35&amp;": Month 1_3"</f>
        <v>HMIS monthly report value: Month 1_3</v>
      </c>
      <c r="BE2" s="256" t="str">
        <f>'Health Facility 1'!$B$36&amp;": Month 1_1"</f>
        <v>DHIS2 monthly value: Month 1_1</v>
      </c>
      <c r="BF2" s="256" t="str">
        <f>'Health Facility 1'!$B$36&amp;": Month 1_2"</f>
        <v>DHIS2 monthly value: Month 1_2</v>
      </c>
      <c r="BG2" s="256" t="str">
        <f>'Health Facility 1'!$B$36&amp;": Month 1_3"</f>
        <v>DHIS2 monthly value: Month 1_3</v>
      </c>
      <c r="BH2" s="256" t="s">
        <v>540</v>
      </c>
      <c r="BI2" s="256" t="s">
        <v>541</v>
      </c>
      <c r="BJ2" s="256" t="s">
        <v>542</v>
      </c>
      <c r="BK2" s="256" t="s">
        <v>543</v>
      </c>
      <c r="BL2" s="256" t="s">
        <v>544</v>
      </c>
      <c r="BM2" s="256" t="s">
        <v>545</v>
      </c>
      <c r="BN2" s="256" t="s">
        <v>569</v>
      </c>
      <c r="BO2" s="256" t="s">
        <v>570</v>
      </c>
      <c r="BP2" s="256" t="str">
        <f>'Health Facility 1'!$B$34&amp;": Month 2_1"</f>
        <v>Source document re-count: Month 2_1</v>
      </c>
      <c r="BQ2" s="256" t="str">
        <f>'Health Facility 1'!$B$34&amp;": Month 2_2"</f>
        <v>Source document re-count: Month 2_2</v>
      </c>
      <c r="BR2" s="256" t="str">
        <f>'Health Facility 1'!$B$34&amp;": Month 2_3"</f>
        <v>Source document re-count: Month 2_3</v>
      </c>
      <c r="BS2" s="256" t="str">
        <f>'Health Facility 1'!$B$35&amp;": Month 2_1"</f>
        <v>HMIS monthly report value: Month 2_1</v>
      </c>
      <c r="BT2" s="256" t="str">
        <f>'Health Facility 1'!$B$35&amp;": Month 2_2"</f>
        <v>HMIS monthly report value: Month 2_2</v>
      </c>
      <c r="BU2" s="256" t="str">
        <f>'Health Facility 1'!$B$35&amp;": Month 2_3"</f>
        <v>HMIS monthly report value: Month 2_3</v>
      </c>
      <c r="BV2" s="256" t="str">
        <f>'Health Facility 1'!$B$36&amp;": Month 2_1"</f>
        <v>DHIS2 monthly value: Month 2_1</v>
      </c>
      <c r="BW2" s="256" t="str">
        <f>'Health Facility 1'!$B$36&amp;": Month 2_2"</f>
        <v>DHIS2 monthly value: Month 2_2</v>
      </c>
      <c r="BX2" s="256" t="str">
        <f>'Health Facility 1'!$B$36&amp;": Month 2_3"</f>
        <v>DHIS2 monthly value: Month 2_3</v>
      </c>
      <c r="BY2" s="256" t="s">
        <v>571</v>
      </c>
      <c r="BZ2" s="256" t="s">
        <v>572</v>
      </c>
      <c r="CA2" s="256" t="s">
        <v>573</v>
      </c>
      <c r="CB2" s="256" t="s">
        <v>574</v>
      </c>
      <c r="CC2" s="256" t="s">
        <v>575</v>
      </c>
      <c r="CD2" s="256" t="s">
        <v>576</v>
      </c>
      <c r="CE2" s="256" t="s">
        <v>577</v>
      </c>
      <c r="CF2" s="256" t="s">
        <v>578</v>
      </c>
      <c r="CG2" s="256" t="str">
        <f>'Health Facility 1'!$B$34&amp;": Month 3_1"</f>
        <v>Source document re-count: Month 3_1</v>
      </c>
      <c r="CH2" s="256" t="str">
        <f>'Health Facility 1'!$B$34&amp;": Month 3_2"</f>
        <v>Source document re-count: Month 3_2</v>
      </c>
      <c r="CI2" s="256" t="str">
        <f>'Health Facility 1'!$B$34&amp;": Month 3_3"</f>
        <v>Source document re-count: Month 3_3</v>
      </c>
      <c r="CJ2" s="256" t="str">
        <f>'Health Facility 1'!$B$35&amp;": Month 3_1"</f>
        <v>HMIS monthly report value: Month 3_1</v>
      </c>
      <c r="CK2" s="256" t="str">
        <f>'Health Facility 1'!$B$35&amp;": Month 3_2"</f>
        <v>HMIS monthly report value: Month 3_2</v>
      </c>
      <c r="CL2" s="256" t="str">
        <f>'Health Facility 1'!$B$35&amp;": Month 3_3"</f>
        <v>HMIS monthly report value: Month 3_3</v>
      </c>
      <c r="CM2" s="256" t="str">
        <f>'Health Facility 1'!$B$36&amp;": Month 3_1"</f>
        <v>DHIS2 monthly value: Month 3_1</v>
      </c>
      <c r="CN2" s="256" t="str">
        <f>'Health Facility 1'!$B$36&amp;": Month 3_2"</f>
        <v>DHIS2 monthly value: Month 3_2</v>
      </c>
      <c r="CO2" s="256" t="str">
        <f>'Health Facility 1'!$B$36&amp;": Month 3_3"</f>
        <v>DHIS2 monthly value: Month 3_3</v>
      </c>
      <c r="CP2" s="256" t="s">
        <v>581</v>
      </c>
      <c r="CQ2" s="256" t="s">
        <v>582</v>
      </c>
      <c r="CR2" s="256" t="s">
        <v>583</v>
      </c>
      <c r="CS2" s="256" t="s">
        <v>584</v>
      </c>
      <c r="CT2" s="256" t="s">
        <v>585</v>
      </c>
      <c r="CU2" s="256" t="s">
        <v>586</v>
      </c>
      <c r="CV2" s="256" t="s">
        <v>602</v>
      </c>
      <c r="CW2" s="256" t="s">
        <v>603</v>
      </c>
      <c r="CX2" s="256" t="str">
        <f>'Health Facility 1'!$B$34&amp;": Month 4_1"</f>
        <v>Source document re-count: Month 4_1</v>
      </c>
      <c r="CY2" s="256" t="str">
        <f>'Health Facility 1'!$B$34&amp;": Month 4_2"</f>
        <v>Source document re-count: Month 4_2</v>
      </c>
      <c r="CZ2" s="256" t="str">
        <f>'Health Facility 1'!$B$34&amp;": Month 4_3"</f>
        <v>Source document re-count: Month 4_3</v>
      </c>
      <c r="DA2" s="256" t="str">
        <f>'Health Facility 1'!$B$35&amp;": Month 4_1"</f>
        <v>HMIS monthly report value: Month 4_1</v>
      </c>
      <c r="DB2" s="256" t="str">
        <f>'Health Facility 1'!$B$35&amp;": Month 4_2"</f>
        <v>HMIS monthly report value: Month 4_2</v>
      </c>
      <c r="DC2" s="256" t="str">
        <f>'Health Facility 1'!$B$35&amp;": Month 4_3"</f>
        <v>HMIS monthly report value: Month 4_3</v>
      </c>
      <c r="DD2" s="256" t="str">
        <f>'Health Facility 1'!$B$36&amp;": Month 4_1"</f>
        <v>DHIS2 monthly value: Month 4_1</v>
      </c>
      <c r="DE2" s="256" t="str">
        <f>'Health Facility 1'!$B$36&amp;": Month 4_2"</f>
        <v>DHIS2 monthly value: Month 4_2</v>
      </c>
      <c r="DF2" s="256" t="str">
        <f>'Health Facility 1'!$B$36&amp;": Month 4_3"</f>
        <v>DHIS2 monthly value: Month 4_3</v>
      </c>
      <c r="DG2" s="256" t="s">
        <v>606</v>
      </c>
      <c r="DH2" s="256" t="s">
        <v>607</v>
      </c>
      <c r="DI2" s="256" t="s">
        <v>608</v>
      </c>
      <c r="DJ2" s="256" t="s">
        <v>609</v>
      </c>
      <c r="DK2" s="256" t="s">
        <v>610</v>
      </c>
      <c r="DL2" s="256" t="s">
        <v>611</v>
      </c>
      <c r="DM2" s="256" t="s">
        <v>627</v>
      </c>
      <c r="DN2" s="256" t="s">
        <v>628</v>
      </c>
      <c r="DO2" s="256" t="str">
        <f>'Health Facility 1'!$B$34&amp;": Month 5_1"</f>
        <v>Source document re-count: Month 5_1</v>
      </c>
      <c r="DP2" s="256" t="str">
        <f>'Health Facility 1'!$B$34&amp;": Month 5_2"</f>
        <v>Source document re-count: Month 5_2</v>
      </c>
      <c r="DQ2" s="256" t="str">
        <f>'Health Facility 1'!$B$34&amp;": Month 5_3"</f>
        <v>Source document re-count: Month 5_3</v>
      </c>
      <c r="DR2" s="256" t="str">
        <f>'Health Facility 1'!$B$35&amp;": Month 5_1"</f>
        <v>HMIS monthly report value: Month 5_1</v>
      </c>
      <c r="DS2" s="256" t="str">
        <f>'Health Facility 1'!$B$35&amp;": Month 5_2"</f>
        <v>HMIS monthly report value: Month 5_2</v>
      </c>
      <c r="DT2" s="256" t="str">
        <f>'Health Facility 1'!$B$35&amp;": Month 5_3"</f>
        <v>HMIS monthly report value: Month 5_3</v>
      </c>
      <c r="DU2" s="256" t="str">
        <f>'Health Facility 1'!$B$36&amp;": Month 5_1"</f>
        <v>DHIS2 monthly value: Month 5_1</v>
      </c>
      <c r="DV2" s="256" t="str">
        <f>'Health Facility 1'!$B$36&amp;": Month 5_2"</f>
        <v>DHIS2 monthly value: Month 5_2</v>
      </c>
      <c r="DW2" s="256" t="str">
        <f>'Health Facility 1'!$B$36&amp;": Month 5_3"</f>
        <v>DHIS2 monthly value: Month 5_3</v>
      </c>
      <c r="DX2" s="256" t="s">
        <v>631</v>
      </c>
      <c r="DY2" s="256" t="s">
        <v>632</v>
      </c>
      <c r="DZ2" s="256" t="s">
        <v>633</v>
      </c>
      <c r="EA2" s="256" t="s">
        <v>634</v>
      </c>
      <c r="EB2" s="256" t="s">
        <v>635</v>
      </c>
      <c r="EC2" s="256" t="s">
        <v>636</v>
      </c>
      <c r="ED2" s="256" t="str">
        <f>"Cross Check 1: "&amp;'Health Facility 1'!$A$80</f>
        <v>Cross Check 1: A — Malaria case register : Laboratory register (quality target = 90%)</v>
      </c>
      <c r="EE2" s="256" t="s">
        <v>653</v>
      </c>
      <c r="EF2" s="256" t="s">
        <v>657</v>
      </c>
      <c r="EG2" s="37" t="str">
        <f>"Cross Check 2: "&amp;'Health Facility 1'!$A$85</f>
        <v>Cross Check 2: B — Malaria case register : Pharmacy dispensation log (quality target = 90%)</v>
      </c>
      <c r="EH2" s="256" t="s">
        <v>661</v>
      </c>
      <c r="EI2" s="256" t="s">
        <v>656</v>
      </c>
      <c r="EJ2" s="37" t="str">
        <f>"Cross Check 3: "&amp;'Health Facility 1'!$A$90</f>
        <v>Cross Check 3: C — Malaria case register : ACT stock management log (quality target:  &gt;=90%, &lt;=110%)</v>
      </c>
      <c r="EK2" s="37" t="str">
        <f>'Health Facility 1'!$A$91</f>
        <v>Number of units (e.g. doses of medication/vaccine, other commodities) in stock at the site at the beginning of the reporting period (initial in stock)</v>
      </c>
      <c r="EL2" s="37" t="str">
        <f>'Health Facility 1'!$A$92</f>
        <v>Number of units received by the site during the reporting period</v>
      </c>
      <c r="EM2" s="37" t="str">
        <f>'Health Facility 1'!$A$93</f>
        <v>Number of units in stock at the site at the end of the reporting period (closing in stock)</v>
      </c>
      <c r="EN2" s="37" t="str">
        <f>'Health Facility 1'!$A$94</f>
        <v>Number of units used (e.g. given to patients) by the site during the reporting period</v>
      </c>
      <c r="EO2" s="37" t="s">
        <v>667</v>
      </c>
      <c r="EP2" s="37" t="s">
        <v>668</v>
      </c>
      <c r="EQ2" s="37" t="str">
        <f>'Health Facility 24'!F99</f>
        <v>Program Area -&gt;</v>
      </c>
      <c r="ER2" s="37" t="str">
        <f>'Health Facility 24'!F100</f>
        <v>Indicator -&gt;</v>
      </c>
      <c r="ES2" s="37" t="str">
        <f>'Health Facility 24'!$A$101</f>
        <v xml:space="preserve">1. What is the current month value </v>
      </c>
      <c r="ET2" s="37" t="str">
        <f>'Health Facility 24'!$A$102</f>
        <v>2. What was the value of the indicator for the current month one year ago</v>
      </c>
      <c r="EU2" s="37" t="str">
        <f>'Health Facility 24'!$F$105</f>
        <v>Month 1</v>
      </c>
      <c r="EV2" s="37" t="str">
        <f>'Health Facility 24'!$G$105</f>
        <v>Month 2</v>
      </c>
      <c r="EW2" s="37" t="str">
        <f>'Health Facility 24'!$H$105</f>
        <v xml:space="preserve">Month 3 </v>
      </c>
      <c r="EX2" s="37" t="str">
        <f>'Health Facility 24'!$I$105</f>
        <v>Last month</v>
      </c>
      <c r="EY2" s="37" t="s">
        <v>755</v>
      </c>
      <c r="EZ2" s="37" t="s">
        <v>756</v>
      </c>
      <c r="FA2" s="37" t="s">
        <v>757</v>
      </c>
      <c r="FB2" s="37" t="s">
        <v>754</v>
      </c>
      <c r="FC2" s="37" t="str">
        <f>'Health Facility 1'!$A$109</f>
        <v xml:space="preserve">a) no discrepancy, b) arithmetic errors, c) transcription errors, d) vaccine stock management forms not up to date, e) some documents are missing, f) vaccine / drugs stock out, </v>
      </c>
      <c r="FD2" s="37" t="str">
        <f>'Health Facility 1'!$A$110</f>
        <v>g) other (specify)</v>
      </c>
      <c r="FE2" s="37" t="str">
        <f>'Health Facility 1'!$A$112&amp;": "&amp;'Health Facility 1'!$B$112</f>
        <v>IV.1: Is there a designated person to enter data and compile reports?</v>
      </c>
      <c r="FF2" s="37" t="str">
        <f>'Health Facility 1'!$A$113&amp;": "&amp;'Health Facility 1'!$B$113</f>
        <v>IV.2: Is there a designated person to review the quality of compiled data prior to submission to the next level?</v>
      </c>
      <c r="FG2" s="37" t="str">
        <f>'Health Facility 1'!$A$114&amp;": "&amp;'Health Facility 1'!$B$114</f>
        <v>IV.3: Does the health facility have written guidelines on data collection and reporting for malaria?</v>
      </c>
      <c r="FH2" s="37" t="str">
        <f>'Health Facility 1'!$A$115&amp;": "&amp;'Health Facility 1'!$B$115</f>
        <v>IV.4: Does the health facility have a reserve stock of blank registers or reporting forms?</v>
      </c>
      <c r="FI2" s="37" t="str">
        <f>'Health Facility 1'!$A$116&amp;": "&amp;'Health Facility 1'!$B$116</f>
        <v>IV.5: Has this health facility experienced any stock out of registers or reporting forms (since last visit)?</v>
      </c>
      <c r="FJ2" s="37" t="str">
        <f>'Health Facility 1'!$A$117&amp;": "&amp;'Health Facility 1'!$B$117</f>
        <v>IV.6: Is a standardized register being used to record information on malaria cases (not improvised forms)?</v>
      </c>
      <c r="FK2" s="37" t="str">
        <f>'Health Facility 1'!$A$118&amp;": "&amp;'Health Facility 1'!$B$118</f>
        <v>IV.7: Can a patient's malaria diagnosis and treatment history be easily found in the facility records?</v>
      </c>
      <c r="FL2" s="37" t="str">
        <f>'Health Facility 1'!$A$119&amp;": "&amp;'Health Facility 1'!$B$119</f>
        <v>IV.8: Are data archives properly maintained with historical patient level (registers) and aggregate (monthly report) results?</v>
      </c>
      <c r="FM2" s="37" t="str">
        <f>'Health Facility 1'!$A$120&amp;": "&amp;'Health Facility 1'!$B$120</f>
        <v>IV.9: Does the facility maintain accurate demographic information for the catchment area (that is, a record current population and the number of births and deaths)?</v>
      </c>
      <c r="FN2" s="37" t="str">
        <f>'Health Facility 1'!$A$121&amp;": "&amp;'Health Facility 1'!$B$121</f>
        <v>IV.10: Does the facility have established targets to monitor progress towards goals and objectives for malaria prevention and treatment?</v>
      </c>
      <c r="FO2" s="37" t="str">
        <f>'Health Facility 1'!$A$122&amp;": "&amp;'Health Facility 1'!$B$122</f>
        <v>IV.11: Does the facility have an up-to-date display (for example, a chart on the wall) of the number of malaria cases diagnosed and treated by reporting period for the year?</v>
      </c>
      <c r="FP2" s="380" t="str">
        <f>'Health Facility 1'!$A$123&amp;": "&amp;'Health Facility 1'!$B$123</f>
        <v>IV.12: Is there a chart of disease incidence by month displayed at the facility?</v>
      </c>
      <c r="FQ2" s="37" t="str">
        <f>'Health Facility 1'!$B$126&amp;" #1"</f>
        <v>Identified Weaknesses #1</v>
      </c>
      <c r="FR2" s="37" t="str">
        <f>'Health Facility 1'!$E$126&amp;" #1"</f>
        <v>Description of Action Point #1</v>
      </c>
      <c r="FS2" s="37" t="str">
        <f>'Health Facility 1'!$H$126&amp;" #1"</f>
        <v>Responsible(s) #1</v>
      </c>
      <c r="FT2" s="37" t="str">
        <f>'Health Facility 1'!$J$126&amp;" #1"</f>
        <v>Time Line #1</v>
      </c>
      <c r="FU2" s="37" t="str">
        <f>'Health Facility 1'!$K$126&amp;" #1"</f>
        <v>Comments #1</v>
      </c>
      <c r="FV2" s="37" t="str">
        <f>'Health Facility 1'!$B$126&amp;" #2"</f>
        <v>Identified Weaknesses #2</v>
      </c>
      <c r="FW2" s="37" t="str">
        <f>'Health Facility 1'!$E$126&amp;" #2"</f>
        <v>Description of Action Point #2</v>
      </c>
      <c r="FX2" s="37" t="str">
        <f>'Health Facility 1'!$H$126&amp;" #2"</f>
        <v>Responsible(s) #2</v>
      </c>
      <c r="FY2" s="37" t="str">
        <f>'Health Facility 1'!$J$126&amp;" #2"</f>
        <v>Time Line #2</v>
      </c>
      <c r="FZ2" s="37" t="str">
        <f>'Health Facility 1'!$K$126&amp;" #2"</f>
        <v>Comments #2</v>
      </c>
      <c r="GA2" s="37" t="str">
        <f>'Health Facility 1'!$B$126&amp;" #3"</f>
        <v>Identified Weaknesses #3</v>
      </c>
      <c r="GB2" s="37" t="str">
        <f>'Health Facility 1'!$E$126&amp;" #3"</f>
        <v>Description of Action Point #3</v>
      </c>
      <c r="GC2" s="37" t="str">
        <f>'Health Facility 1'!$H$126&amp;" #3"</f>
        <v>Responsible(s) #3</v>
      </c>
      <c r="GD2" s="37" t="str">
        <f>'Health Facility 1'!$J$126&amp;" #3"</f>
        <v>Time Line #3</v>
      </c>
      <c r="GE2" s="37" t="str">
        <f>'Health Facility 1'!$K$126&amp;" #3"</f>
        <v>Comments #3</v>
      </c>
      <c r="GF2" s="37" t="str">
        <f>'Health Facility 1'!$B$126&amp;" #4"</f>
        <v>Identified Weaknesses #4</v>
      </c>
      <c r="GG2" s="37" t="str">
        <f>'Health Facility 1'!$E$126&amp;" #4"</f>
        <v>Description of Action Point #4</v>
      </c>
      <c r="GH2" s="37" t="str">
        <f>'Health Facility 1'!$H$126&amp;" #4"</f>
        <v>Responsible(s) #4</v>
      </c>
      <c r="GI2" s="37" t="str">
        <f>'Health Facility 1'!$J$126&amp;" #4"</f>
        <v>Time Line #4</v>
      </c>
      <c r="GJ2" s="257" t="str">
        <f>'Health Facility 1'!$K$126&amp;" #4"</f>
        <v>Comments #4</v>
      </c>
      <c r="GK2" s="20"/>
      <c r="GL2" s="20"/>
      <c r="GM2" s="20"/>
      <c r="GN2" s="20"/>
      <c r="GO2" s="20"/>
      <c r="GP2" s="20"/>
      <c r="GQ2" s="20"/>
      <c r="GR2" s="20"/>
    </row>
    <row r="3" spans="1:200" ht="23.1" customHeight="1" x14ac:dyDescent="0.3">
      <c r="A3" s="264" t="s">
        <v>455</v>
      </c>
      <c r="B3" s="263" t="s">
        <v>456</v>
      </c>
      <c r="C3" s="263" t="s">
        <v>457</v>
      </c>
      <c r="D3" s="268" t="s">
        <v>458</v>
      </c>
      <c r="E3" s="268" t="s">
        <v>459</v>
      </c>
      <c r="F3" s="268" t="s">
        <v>460</v>
      </c>
      <c r="G3" s="268" t="s">
        <v>461</v>
      </c>
      <c r="H3" s="268" t="s">
        <v>462</v>
      </c>
      <c r="I3" s="268" t="s">
        <v>463</v>
      </c>
      <c r="J3" s="262" t="s">
        <v>464</v>
      </c>
      <c r="K3" s="262" t="s">
        <v>465</v>
      </c>
      <c r="L3" s="270" t="s">
        <v>466</v>
      </c>
      <c r="M3" s="265" t="s">
        <v>467</v>
      </c>
      <c r="N3" s="265" t="s">
        <v>468</v>
      </c>
      <c r="O3" s="265" t="s">
        <v>469</v>
      </c>
      <c r="P3" s="265" t="s">
        <v>470</v>
      </c>
      <c r="Q3" s="265" t="s">
        <v>471</v>
      </c>
      <c r="R3" s="265" t="s">
        <v>472</v>
      </c>
      <c r="S3" s="265" t="s">
        <v>473</v>
      </c>
      <c r="T3" s="265" t="s">
        <v>474</v>
      </c>
      <c r="U3" s="265" t="s">
        <v>475</v>
      </c>
      <c r="V3" s="265" t="s">
        <v>476</v>
      </c>
      <c r="W3" s="265" t="s">
        <v>477</v>
      </c>
      <c r="X3" s="265" t="s">
        <v>478</v>
      </c>
      <c r="Y3" s="265" t="s">
        <v>486</v>
      </c>
      <c r="Z3" s="265" t="s">
        <v>487</v>
      </c>
      <c r="AA3" s="265" t="s">
        <v>488</v>
      </c>
      <c r="AB3" s="265" t="s">
        <v>489</v>
      </c>
      <c r="AC3" s="265" t="s">
        <v>490</v>
      </c>
      <c r="AD3" s="265" t="s">
        <v>491</v>
      </c>
      <c r="AE3" s="265" t="s">
        <v>492</v>
      </c>
      <c r="AF3" s="265" t="s">
        <v>493</v>
      </c>
      <c r="AG3" s="265" t="s">
        <v>494</v>
      </c>
      <c r="AH3" s="265" t="s">
        <v>495</v>
      </c>
      <c r="AI3" s="265" t="s">
        <v>496</v>
      </c>
      <c r="AJ3" s="265" t="s">
        <v>497</v>
      </c>
      <c r="AK3" s="265" t="s">
        <v>498</v>
      </c>
      <c r="AL3" s="265" t="s">
        <v>499</v>
      </c>
      <c r="AM3" s="265" t="s">
        <v>514</v>
      </c>
      <c r="AN3" s="265" t="s">
        <v>515</v>
      </c>
      <c r="AO3" s="265" t="s">
        <v>516</v>
      </c>
      <c r="AP3" s="265" t="s">
        <v>517</v>
      </c>
      <c r="AQ3" s="265" t="s">
        <v>518</v>
      </c>
      <c r="AR3" s="265" t="s">
        <v>519</v>
      </c>
      <c r="AS3" s="265" t="s">
        <v>520</v>
      </c>
      <c r="AT3" s="256" t="s">
        <v>528</v>
      </c>
      <c r="AU3" s="256" t="s">
        <v>529</v>
      </c>
      <c r="AV3" s="256" t="s">
        <v>530</v>
      </c>
      <c r="AW3" s="256" t="s">
        <v>523</v>
      </c>
      <c r="AX3" s="256" t="s">
        <v>524</v>
      </c>
      <c r="AY3" s="256" t="s">
        <v>531</v>
      </c>
      <c r="AZ3" s="256" t="s">
        <v>532</v>
      </c>
      <c r="BA3" s="256" t="s">
        <v>533</v>
      </c>
      <c r="BB3" s="256" t="s">
        <v>534</v>
      </c>
      <c r="BC3" s="256" t="s">
        <v>535</v>
      </c>
      <c r="BD3" s="256" t="s">
        <v>536</v>
      </c>
      <c r="BE3" s="256" t="s">
        <v>537</v>
      </c>
      <c r="BF3" s="256" t="s">
        <v>538</v>
      </c>
      <c r="BG3" s="256" t="s">
        <v>539</v>
      </c>
      <c r="BH3" s="256" t="s">
        <v>546</v>
      </c>
      <c r="BI3" s="256" t="s">
        <v>547</v>
      </c>
      <c r="BJ3" s="256" t="s">
        <v>548</v>
      </c>
      <c r="BK3" s="256" t="s">
        <v>549</v>
      </c>
      <c r="BL3" s="256" t="s">
        <v>550</v>
      </c>
      <c r="BM3" s="256" t="s">
        <v>551</v>
      </c>
      <c r="BN3" s="256" t="s">
        <v>552</v>
      </c>
      <c r="BO3" s="256" t="s">
        <v>553</v>
      </c>
      <c r="BP3" s="256" t="s">
        <v>554</v>
      </c>
      <c r="BQ3" s="256" t="s">
        <v>555</v>
      </c>
      <c r="BR3" s="256" t="s">
        <v>556</v>
      </c>
      <c r="BS3" s="256" t="s">
        <v>557</v>
      </c>
      <c r="BT3" s="256" t="s">
        <v>558</v>
      </c>
      <c r="BU3" s="256" t="s">
        <v>559</v>
      </c>
      <c r="BV3" s="256" t="s">
        <v>560</v>
      </c>
      <c r="BW3" s="256" t="s">
        <v>561</v>
      </c>
      <c r="BX3" s="256" t="s">
        <v>562</v>
      </c>
      <c r="BY3" s="256" t="s">
        <v>563</v>
      </c>
      <c r="BZ3" s="256" t="s">
        <v>564</v>
      </c>
      <c r="CA3" s="256" t="s">
        <v>565</v>
      </c>
      <c r="CB3" s="256" t="s">
        <v>566</v>
      </c>
      <c r="CC3" s="256" t="s">
        <v>567</v>
      </c>
      <c r="CD3" s="256" t="s">
        <v>568</v>
      </c>
      <c r="CE3" s="256" t="s">
        <v>579</v>
      </c>
      <c r="CF3" s="256" t="s">
        <v>580</v>
      </c>
      <c r="CG3" s="256" t="s">
        <v>587</v>
      </c>
      <c r="CH3" s="256" t="s">
        <v>588</v>
      </c>
      <c r="CI3" s="256" t="s">
        <v>589</v>
      </c>
      <c r="CJ3" s="256" t="s">
        <v>590</v>
      </c>
      <c r="CK3" s="256" t="s">
        <v>591</v>
      </c>
      <c r="CL3" s="256" t="s">
        <v>592</v>
      </c>
      <c r="CM3" s="256" t="s">
        <v>593</v>
      </c>
      <c r="CN3" s="256" t="s">
        <v>594</v>
      </c>
      <c r="CO3" s="256" t="s">
        <v>595</v>
      </c>
      <c r="CP3" s="256" t="s">
        <v>596</v>
      </c>
      <c r="CQ3" s="256" t="s">
        <v>597</v>
      </c>
      <c r="CR3" s="256" t="s">
        <v>598</v>
      </c>
      <c r="CS3" s="256" t="s">
        <v>599</v>
      </c>
      <c r="CT3" s="256" t="s">
        <v>600</v>
      </c>
      <c r="CU3" s="256" t="s">
        <v>601</v>
      </c>
      <c r="CV3" s="256" t="s">
        <v>604</v>
      </c>
      <c r="CW3" s="256" t="s">
        <v>605</v>
      </c>
      <c r="CX3" s="256" t="s">
        <v>612</v>
      </c>
      <c r="CY3" s="256" t="s">
        <v>613</v>
      </c>
      <c r="CZ3" s="256" t="s">
        <v>614</v>
      </c>
      <c r="DA3" s="256" t="s">
        <v>615</v>
      </c>
      <c r="DB3" s="256" t="s">
        <v>616</v>
      </c>
      <c r="DC3" s="256" t="s">
        <v>617</v>
      </c>
      <c r="DD3" s="256" t="s">
        <v>618</v>
      </c>
      <c r="DE3" s="256" t="s">
        <v>619</v>
      </c>
      <c r="DF3" s="256" t="s">
        <v>620</v>
      </c>
      <c r="DG3" s="256" t="s">
        <v>621</v>
      </c>
      <c r="DH3" s="256" t="s">
        <v>622</v>
      </c>
      <c r="DI3" s="256" t="s">
        <v>623</v>
      </c>
      <c r="DJ3" s="256" t="s">
        <v>624</v>
      </c>
      <c r="DK3" s="256" t="s">
        <v>625</v>
      </c>
      <c r="DL3" s="256" t="s">
        <v>626</v>
      </c>
      <c r="DM3" s="256" t="s">
        <v>629</v>
      </c>
      <c r="DN3" s="256" t="s">
        <v>630</v>
      </c>
      <c r="DO3" s="256" t="s">
        <v>637</v>
      </c>
      <c r="DP3" s="256" t="s">
        <v>638</v>
      </c>
      <c r="DQ3" s="256" t="s">
        <v>639</v>
      </c>
      <c r="DR3" s="256" t="s">
        <v>640</v>
      </c>
      <c r="DS3" s="256" t="s">
        <v>641</v>
      </c>
      <c r="DT3" s="256" t="s">
        <v>642</v>
      </c>
      <c r="DU3" s="256" t="s">
        <v>643</v>
      </c>
      <c r="DV3" s="256" t="s">
        <v>644</v>
      </c>
      <c r="DW3" s="256" t="s">
        <v>645</v>
      </c>
      <c r="DX3" s="256" t="s">
        <v>646</v>
      </c>
      <c r="DY3" s="256" t="s">
        <v>647</v>
      </c>
      <c r="DZ3" s="256" t="s">
        <v>648</v>
      </c>
      <c r="EA3" s="256" t="s">
        <v>649</v>
      </c>
      <c r="EB3" s="256" t="s">
        <v>650</v>
      </c>
      <c r="EC3" s="256" t="s">
        <v>651</v>
      </c>
      <c r="ED3" s="256" t="s">
        <v>652</v>
      </c>
      <c r="EE3" s="256" t="s">
        <v>654</v>
      </c>
      <c r="EF3" s="256" t="s">
        <v>655</v>
      </c>
      <c r="EG3" s="256" t="s">
        <v>658</v>
      </c>
      <c r="EH3" s="256" t="s">
        <v>659</v>
      </c>
      <c r="EI3" s="256" t="s">
        <v>660</v>
      </c>
      <c r="EJ3" s="37" t="s">
        <v>662</v>
      </c>
      <c r="EK3" s="37" t="s">
        <v>666</v>
      </c>
      <c r="EL3" s="37" t="s">
        <v>663</v>
      </c>
      <c r="EM3" s="37" t="s">
        <v>665</v>
      </c>
      <c r="EN3" s="37" t="s">
        <v>664</v>
      </c>
      <c r="EO3" s="37" t="s">
        <v>669</v>
      </c>
      <c r="EP3" s="37" t="s">
        <v>670</v>
      </c>
      <c r="EQ3" s="37" t="s">
        <v>747</v>
      </c>
      <c r="ER3" s="37" t="s">
        <v>746</v>
      </c>
      <c r="ES3" s="37" t="s">
        <v>748</v>
      </c>
      <c r="ET3" s="37" t="s">
        <v>749</v>
      </c>
      <c r="EU3" s="37" t="s">
        <v>750</v>
      </c>
      <c r="EV3" s="37" t="s">
        <v>751</v>
      </c>
      <c r="EW3" s="37" t="s">
        <v>752</v>
      </c>
      <c r="EX3" s="37" t="s">
        <v>753</v>
      </c>
      <c r="EY3" s="37" t="s">
        <v>755</v>
      </c>
      <c r="EZ3" s="37" t="s">
        <v>756</v>
      </c>
      <c r="FA3" s="37" t="s">
        <v>757</v>
      </c>
      <c r="FB3" s="37" t="s">
        <v>754</v>
      </c>
      <c r="FC3" s="37" t="s">
        <v>758</v>
      </c>
      <c r="FD3" s="37" t="s">
        <v>759</v>
      </c>
      <c r="FE3" s="37" t="s">
        <v>671</v>
      </c>
      <c r="FF3" s="37" t="s">
        <v>672</v>
      </c>
      <c r="FG3" s="37" t="s">
        <v>673</v>
      </c>
      <c r="FH3" s="37" t="s">
        <v>674</v>
      </c>
      <c r="FI3" s="37" t="s">
        <v>675</v>
      </c>
      <c r="FJ3" s="37" t="s">
        <v>676</v>
      </c>
      <c r="FK3" s="37" t="s">
        <v>677</v>
      </c>
      <c r="FL3" s="37" t="s">
        <v>678</v>
      </c>
      <c r="FM3" s="37" t="s">
        <v>679</v>
      </c>
      <c r="FN3" s="37" t="s">
        <v>680</v>
      </c>
      <c r="FO3" s="37" t="s">
        <v>681</v>
      </c>
      <c r="FP3" s="380" t="s">
        <v>682</v>
      </c>
      <c r="FQ3" s="37" t="s">
        <v>828</v>
      </c>
      <c r="FR3" s="37" t="s">
        <v>829</v>
      </c>
      <c r="FS3" s="37" t="s">
        <v>830</v>
      </c>
      <c r="FT3" s="37" t="s">
        <v>831</v>
      </c>
      <c r="FU3" s="37" t="s">
        <v>832</v>
      </c>
      <c r="FV3" s="37" t="s">
        <v>833</v>
      </c>
      <c r="FW3" s="37" t="s">
        <v>834</v>
      </c>
      <c r="FX3" s="37" t="s">
        <v>835</v>
      </c>
      <c r="FY3" s="37" t="s">
        <v>836</v>
      </c>
      <c r="FZ3" s="37" t="s">
        <v>837</v>
      </c>
      <c r="GA3" s="37" t="s">
        <v>838</v>
      </c>
      <c r="GB3" s="37" t="s">
        <v>839</v>
      </c>
      <c r="GC3" s="37" t="s">
        <v>840</v>
      </c>
      <c r="GD3" s="37" t="s">
        <v>841</v>
      </c>
      <c r="GE3" s="37" t="s">
        <v>842</v>
      </c>
      <c r="GF3" s="37" t="s">
        <v>843</v>
      </c>
      <c r="GG3" s="37" t="s">
        <v>844</v>
      </c>
      <c r="GH3" s="37" t="s">
        <v>845</v>
      </c>
      <c r="GI3" s="37" t="s">
        <v>846</v>
      </c>
      <c r="GJ3" s="257" t="s">
        <v>847</v>
      </c>
      <c r="GK3" s="20"/>
      <c r="GL3" s="20"/>
      <c r="GM3" s="20"/>
      <c r="GN3" s="20"/>
      <c r="GO3" s="20"/>
      <c r="GP3" s="20"/>
      <c r="GQ3" s="20"/>
      <c r="GR3" s="20"/>
    </row>
    <row r="4" spans="1:200" x14ac:dyDescent="0.3">
      <c r="A4" s="253" t="s">
        <v>4</v>
      </c>
      <c r="B4" s="255" t="str">
        <f>IF('Health Facility 1'!$D$7=0,"-",'Health Facility 1'!$D$7)</f>
        <v>-</v>
      </c>
      <c r="C4" s="255" t="str">
        <f>IF('Health Facility 1'!$D$8=0,"-",'Health Facility 1'!$D$8)</f>
        <v>-</v>
      </c>
      <c r="D4" s="255" t="str">
        <f>IF('Health Facility 1'!$D$9=0,"-",'Health Facility 1'!$D$9)</f>
        <v>-</v>
      </c>
      <c r="E4" s="255" t="str">
        <f>IF('Health Facility 1'!$D$10=0,"-",'Health Facility 1'!$D$10)</f>
        <v>-</v>
      </c>
      <c r="F4" s="255" t="str">
        <f>IF('Health Facility 1'!$D$11=0,"-",'Health Facility 1'!$D$11)</f>
        <v>-</v>
      </c>
      <c r="G4" s="271" t="str">
        <f>IF('Health Facility 1'!$J$7=0,"-",'Health Facility 1'!$J$7)</f>
        <v>-</v>
      </c>
      <c r="H4" s="255" t="str">
        <f>IF('Health Facility 1'!$J$8=0,"-",'Health Facility 1'!$J$8)</f>
        <v>-</v>
      </c>
      <c r="I4" s="255" t="str">
        <f>IF('Health Facility 1'!$J$9=0,"-",'Health Facility 1'!$J$9)</f>
        <v>-</v>
      </c>
      <c r="J4" s="255" t="str">
        <f>IF('Health Facility 1'!$J$10=0,"-",'Health Facility 1'!$J$10)</f>
        <v>-</v>
      </c>
      <c r="K4" s="255" t="str">
        <f>IF('Health Facility 1'!$J$11=0,"-",'Health Facility 1'!$J$11)</f>
        <v>-</v>
      </c>
      <c r="L4" s="255" t="str">
        <f>IF('Health Facility 1'!$H$15=0,"-",'Health Facility 1'!$H$15)</f>
        <v>-</v>
      </c>
      <c r="M4" s="255" t="str">
        <f>IF('Health Facility 1'!$I$15=0,"-",'Health Facility 1'!$I$15)</f>
        <v>-</v>
      </c>
      <c r="N4" s="255" t="str">
        <f>IF('Health Facility 1'!$G$17=0,"-",'Health Facility 1'!$G$17)</f>
        <v>-</v>
      </c>
      <c r="O4" s="255" t="str">
        <f>IF('Health Facility 1'!$H$17=0,"-",'Health Facility 1'!$H$17)</f>
        <v>-</v>
      </c>
      <c r="P4" s="255" t="str">
        <f>IF('Health Facility 1'!$I$17=0,"-",'Health Facility 1'!$I$17)</f>
        <v>-</v>
      </c>
      <c r="Q4" s="255" t="str">
        <f>IF('Health Facility 1'!$D$20=0,"-",'Health Facility 1'!$D$20)</f>
        <v>-</v>
      </c>
      <c r="R4" s="255" t="str">
        <f>IF('Health Facility 1'!$D$21=0,"-",'Health Facility 1'!$D$21)</f>
        <v>-</v>
      </c>
      <c r="S4" s="255" t="str">
        <f>IF('Health Facility 1'!$D$22=0,"-",'Health Facility 1'!$D$22)</f>
        <v>-</v>
      </c>
      <c r="T4" s="255" t="str">
        <f>IF('Health Facility 1'!$D$23=0,"-",'Health Facility 1'!$D$23)</f>
        <v>-</v>
      </c>
      <c r="U4" s="255" t="str">
        <f>IF('Health Facility 1'!$D$24=0,"-",'Health Facility 1'!$D$24)</f>
        <v>-</v>
      </c>
      <c r="V4" s="255" t="str">
        <f>IF('Health Facility 1'!$D$25=0,"-",'Health Facility 1'!$D$25)</f>
        <v>-</v>
      </c>
      <c r="W4" s="255" t="str">
        <f>IF('Health Facility 1'!$D$26=0,"-",'Health Facility 1'!$D$26)</f>
        <v>-</v>
      </c>
      <c r="X4" s="255" t="str">
        <f>IF('Health Facility 1'!$D$27=0,"-",'Health Facility 1'!$D$27)</f>
        <v>-</v>
      </c>
      <c r="Y4" s="255" t="str">
        <f>IF('Health Facility 1'!$H$20=0,"-",'Health Facility 1'!$H$20)</f>
        <v>-</v>
      </c>
      <c r="Z4" s="255" t="str">
        <f>IF('Health Facility 1'!$H$21=0,"-",'Health Facility 1'!$H$21)</f>
        <v>-</v>
      </c>
      <c r="AA4" s="255" t="str">
        <f>IF('Health Facility 1'!$H$22=0,"-",'Health Facility 1'!$H$22)</f>
        <v>-</v>
      </c>
      <c r="AB4" s="255" t="str">
        <f>IF('Health Facility 1'!$H$23=0,"-",'Health Facility 1'!$H$23)</f>
        <v>-</v>
      </c>
      <c r="AC4" s="255" t="str">
        <f>IF('Health Facility 1'!$H$24=0,"-",'Health Facility 1'!$H$24)</f>
        <v>-</v>
      </c>
      <c r="AD4" s="255" t="str">
        <f>IF('Health Facility 1'!$H$25=0,"-",'Health Facility 1'!$H$25)</f>
        <v>-</v>
      </c>
      <c r="AE4" s="255" t="str">
        <f>IF('Health Facility 1'!$H$26=0,"-",'Health Facility 1'!$H$26)</f>
        <v>-</v>
      </c>
      <c r="AF4" s="255" t="str">
        <f>IF('Health Facility 1'!$I$20=0,"-",'Health Facility 1'!$I$20)</f>
        <v>-</v>
      </c>
      <c r="AG4" s="255" t="str">
        <f>IF('Health Facility 1'!$I$21=0,"-",'Health Facility 1'!$I$21)</f>
        <v>-</v>
      </c>
      <c r="AH4" s="255" t="str">
        <f>IF('Health Facility 1'!$I$22=0,"-",'Health Facility 1'!$I$22)</f>
        <v>-</v>
      </c>
      <c r="AI4" s="255" t="str">
        <f>IF('Health Facility 1'!$I$23=0,"-",'Health Facility 1'!$I$23)</f>
        <v>-</v>
      </c>
      <c r="AJ4" s="255" t="str">
        <f>IF('Health Facility 1'!$I$24=0,"-",'Health Facility 1'!$I$24)</f>
        <v>-</v>
      </c>
      <c r="AK4" s="255" t="str">
        <f>IF('Health Facility 1'!$I$25=0,"-",'Health Facility 1'!$I$25)</f>
        <v>-</v>
      </c>
      <c r="AL4" s="255" t="str">
        <f>IF('Health Facility 1'!$I$26=0,"-",'Health Facility 1'!$I$26)</f>
        <v>-</v>
      </c>
      <c r="AM4" s="255" t="str">
        <f>IF('Health Facility 1'!$J$20=0,"-",'Health Facility 1'!$J$20)</f>
        <v>-</v>
      </c>
      <c r="AN4" s="255" t="str">
        <f>IF('Health Facility 1'!$J$21=0,"-",'Health Facility 1'!$J$21)</f>
        <v>-</v>
      </c>
      <c r="AO4" s="255" t="str">
        <f>IF('Health Facility 1'!$J$22=0,"-",'Health Facility 1'!$J$22)</f>
        <v>-</v>
      </c>
      <c r="AP4" s="255" t="str">
        <f>IF('Health Facility 1'!$J$23=0,"-",'Health Facility 1'!$J$23)</f>
        <v>-</v>
      </c>
      <c r="AQ4" s="255" t="str">
        <f>IF('Health Facility 1'!$J$24=0,"-",'Health Facility 1'!$J$24)</f>
        <v>-</v>
      </c>
      <c r="AR4" s="255" t="str">
        <f>IF('Health Facility 1'!$J$25=0,"-",'Health Facility 1'!$J$25)</f>
        <v>-</v>
      </c>
      <c r="AS4" s="255" t="str">
        <f>IF('Health Facility 1'!$J$26=0,"-",'Health Facility 1'!$J$26)</f>
        <v>-</v>
      </c>
      <c r="AT4" s="271" t="str">
        <f>IF('Health Facility 1'!$G$31=0,"-",'Health Facility 1'!$G$31)</f>
        <v>-</v>
      </c>
      <c r="AU4" s="271" t="str">
        <f>IF('Health Facility 1'!$H$31=0,"-",'Health Facility 1'!$H$31)</f>
        <v>-</v>
      </c>
      <c r="AV4" s="271" t="str">
        <f>IF('Health Facility 1'!$I$31=0,"-",'Health Facility 1'!$I$31)</f>
        <v>-</v>
      </c>
      <c r="AW4" s="255" t="str">
        <f>IF('Health Facility 1'!$D$32=0,"-",'Health Facility 1'!$D$32)</f>
        <v>Select type</v>
      </c>
      <c r="AX4" s="255" t="str">
        <f>IF('Health Facility 1'!$D$33=0,"-",'Health Facility 1'!$D$33)</f>
        <v>Select indicator</v>
      </c>
      <c r="AY4" s="328" t="str">
        <f>IF('Health Facility 1'!$G$34=0,"-",'Health Facility 1'!$G$34)</f>
        <v>-</v>
      </c>
      <c r="AZ4" s="328" t="str">
        <f>IF('Health Facility 1'!$H$34=0,"-",'Health Facility 1'!$H$34)</f>
        <v>-</v>
      </c>
      <c r="BA4" s="328" t="str">
        <f>IF('Health Facility 1'!$I$34=0,"-",'Health Facility 1'!$I$34)</f>
        <v>-</v>
      </c>
      <c r="BB4" s="328" t="str">
        <f>IF('Health Facility 1'!$G$35=0,"-",'Health Facility 1'!$G$35)</f>
        <v>-</v>
      </c>
      <c r="BC4" s="328" t="str">
        <f>IF('Health Facility 1'!$H$35=0,"-",'Health Facility 1'!$H$35)</f>
        <v>-</v>
      </c>
      <c r="BD4" s="328" t="str">
        <f>IF('Health Facility 1'!$I$35=0,"-",'Health Facility 1'!$I$35)</f>
        <v>-</v>
      </c>
      <c r="BE4" s="328" t="str">
        <f>IF('Health Facility 1'!$G$36=0,"-",'Health Facility 1'!$G$36)</f>
        <v>-</v>
      </c>
      <c r="BF4" s="328" t="str">
        <f>IF('Health Facility 1'!$H$36=0,"-",'Health Facility 1'!$H$36)</f>
        <v>-</v>
      </c>
      <c r="BG4" s="328" t="str">
        <f>IF('Health Facility 1'!$I$36=0,"-",'Health Facility 1'!$I$36)</f>
        <v>-</v>
      </c>
      <c r="BH4" s="271" t="str">
        <f>IF('Health Facility 1'!$G$39=0,"-",'Health Facility 1'!$G$39)</f>
        <v>-</v>
      </c>
      <c r="BI4" s="271" t="str">
        <f>IF('Health Facility 1'!$H$39=0,"-",'Health Facility 1'!$H$39)</f>
        <v>-</v>
      </c>
      <c r="BJ4" s="271" t="str">
        <f>IF('Health Facility 1'!$I$39=0,"-",'Health Facility 1'!$I$39)</f>
        <v>-</v>
      </c>
      <c r="BK4" s="271" t="str">
        <f>IF('Health Facility 1'!$G$40=0,"-",'Health Facility 1'!$G$40)</f>
        <v>-</v>
      </c>
      <c r="BL4" s="271" t="str">
        <f>IF('Health Facility 1'!$H$40=0,"-",'Health Facility 1'!$H$40)</f>
        <v>-</v>
      </c>
      <c r="BM4" s="271" t="str">
        <f>IF('Health Facility 1'!$I$40=0,"-",'Health Facility 1'!$I$40)</f>
        <v>-</v>
      </c>
      <c r="BN4" s="255" t="str">
        <f>IF('Health Facility 1'!$D$41=0,"-",'Health Facility 1'!$D$41)</f>
        <v>Select type</v>
      </c>
      <c r="BO4" s="255" t="str">
        <f>IF('Health Facility 1'!$D$42=0,"-",'Health Facility 1'!$D$42)</f>
        <v>Select indicator</v>
      </c>
      <c r="BP4" s="328" t="str">
        <f>IF('Health Facility 1'!$G$43=0,"-",'Health Facility 1'!$G$43)</f>
        <v>-</v>
      </c>
      <c r="BQ4" s="328" t="str">
        <f>IF('Health Facility 1'!$H$43=0,"-",'Health Facility 1'!$H$43)</f>
        <v>-</v>
      </c>
      <c r="BR4" s="328" t="str">
        <f>IF('Health Facility 1'!$I$43=0,"-",'Health Facility 1'!$I$43)</f>
        <v>-</v>
      </c>
      <c r="BS4" s="328" t="str">
        <f>IF('Health Facility 1'!$G$44=0,"-",'Health Facility 1'!$G$44)</f>
        <v>-</v>
      </c>
      <c r="BT4" s="328" t="str">
        <f>IF('Health Facility 1'!$H$44=0,"-",'Health Facility 1'!$H$44)</f>
        <v>-</v>
      </c>
      <c r="BU4" s="328" t="str">
        <f>IF('Health Facility 1'!$I$44=0,"-",'Health Facility 1'!$I$44)</f>
        <v>-</v>
      </c>
      <c r="BV4" s="328" t="str">
        <f>IF('Health Facility 1'!$G$45=0,"-",'Health Facility 1'!$G$45)</f>
        <v>-</v>
      </c>
      <c r="BW4" s="328" t="str">
        <f>IF('Health Facility 1'!$H$45=0,"-",'Health Facility 1'!$H$45)</f>
        <v>-</v>
      </c>
      <c r="BX4" s="328" t="str">
        <f>IF('Health Facility 1'!$I$45=0,"-",'Health Facility 1'!$I$45)</f>
        <v>-</v>
      </c>
      <c r="BY4" s="271" t="str">
        <f>IF('Health Facility 1'!$G$48=0,"-",'Health Facility 1'!$G$48)</f>
        <v>-</v>
      </c>
      <c r="BZ4" s="271" t="str">
        <f>IF('Health Facility 1'!$H$48=0,"-",'Health Facility 1'!$H$48)</f>
        <v>-</v>
      </c>
      <c r="CA4" s="271" t="str">
        <f>IF('Health Facility 1'!$I$48=0,"-",'Health Facility 1'!$I$48)</f>
        <v>-</v>
      </c>
      <c r="CB4" s="271" t="str">
        <f>IF('Health Facility 1'!$G$49=0,"-",'Health Facility 1'!$G$49)</f>
        <v>-</v>
      </c>
      <c r="CC4" s="271" t="str">
        <f>IF('Health Facility 1'!$H$49=0,"-",'Health Facility 1'!$H$49)</f>
        <v>-</v>
      </c>
      <c r="CD4" s="271" t="str">
        <f>IF('Health Facility 1'!$I$49=0,"-",'Health Facility 1'!$I$49)</f>
        <v>-</v>
      </c>
      <c r="CE4" s="255" t="str">
        <f>IF('Health Facility 1'!$D$50=0,"-",'Health Facility 1'!$D$50)</f>
        <v>Select type</v>
      </c>
      <c r="CF4" s="255" t="str">
        <f>IF('Health Facility 1'!$D$51=0,"-",'Health Facility 1'!$D$51)</f>
        <v>Select indicator</v>
      </c>
      <c r="CG4" s="328" t="str">
        <f>IF('Health Facility 1'!$G$52=0,"-",'Health Facility 1'!$G$52)</f>
        <v>-</v>
      </c>
      <c r="CH4" s="328" t="str">
        <f>IF('Health Facility 1'!$H$52=0,"-",'Health Facility 1'!$H$52)</f>
        <v>-</v>
      </c>
      <c r="CI4" s="328" t="str">
        <f>IF('Health Facility 1'!$I$52=0,"-",'Health Facility 1'!$I$52)</f>
        <v>-</v>
      </c>
      <c r="CJ4" s="328" t="str">
        <f>IF('Health Facility 1'!$G$53=0,"-",'Health Facility 1'!$G$53)</f>
        <v>-</v>
      </c>
      <c r="CK4" s="328" t="str">
        <f>IF('Health Facility 1'!$H$53=0,"-",'Health Facility 1'!$H$53)</f>
        <v>-</v>
      </c>
      <c r="CL4" s="328" t="str">
        <f>IF('Health Facility 1'!$I$53=0,"-",'Health Facility 1'!$I$53)</f>
        <v>-</v>
      </c>
      <c r="CM4" s="328" t="str">
        <f>IF('Health Facility 1'!$G$54=0,"-",'Health Facility 1'!$G$54)</f>
        <v>-</v>
      </c>
      <c r="CN4" s="328" t="str">
        <f>IF('Health Facility 1'!$H$54=0,"-",'Health Facility 1'!$H$54)</f>
        <v>-</v>
      </c>
      <c r="CO4" s="328" t="str">
        <f>IF('Health Facility 1'!$I$54=0,"-",'Health Facility 1'!$I$54)</f>
        <v>-</v>
      </c>
      <c r="CP4" s="271" t="str">
        <f>IF('Health Facility 1'!$G$57=0,"-",'Health Facility 1'!$G$57)</f>
        <v>-</v>
      </c>
      <c r="CQ4" s="271" t="str">
        <f>IF('Health Facility 1'!$H$57=0,"-",'Health Facility 1'!$H$57)</f>
        <v>-</v>
      </c>
      <c r="CR4" s="271" t="str">
        <f>IF('Health Facility 1'!$I$57=0,"-",'Health Facility 1'!$I$57)</f>
        <v>-</v>
      </c>
      <c r="CS4" s="271" t="str">
        <f>IF('Health Facility 1'!$G$58=0,"-",'Health Facility 1'!$G$58)</f>
        <v>-</v>
      </c>
      <c r="CT4" s="271" t="str">
        <f>IF('Health Facility 1'!$H$58=0,"-",'Health Facility 1'!$H$58)</f>
        <v>-</v>
      </c>
      <c r="CU4" s="271" t="str">
        <f>IF('Health Facility 1'!$I$58=0,"-",'Health Facility 1'!$I$58)</f>
        <v>-</v>
      </c>
      <c r="CV4" s="255" t="str">
        <f>IF('Health Facility 1'!$D$59=0,"-",'Health Facility 1'!$D$59)</f>
        <v>Malaria_treatment</v>
      </c>
      <c r="CW4" s="255" t="str">
        <f>IF('Health Facility 1'!$D$60=0,"-",'Health Facility 1'!$D$60)</f>
        <v>4.1:  Number of children (&lt; 5) with confirmed malaria receiving ACT</v>
      </c>
      <c r="CX4" s="328">
        <f>IF('Health Facility 1'!$G$61=0,"-",'Health Facility 1'!$G$61)</f>
        <v>40</v>
      </c>
      <c r="CY4" s="328">
        <f>IF('Health Facility 1'!$H$61=0,"-",'Health Facility 1'!$H$61)</f>
        <v>41</v>
      </c>
      <c r="CZ4" s="328">
        <f>IF('Health Facility 1'!$I$61=0,"-",'Health Facility 1'!$I$61)</f>
        <v>42</v>
      </c>
      <c r="DA4" s="328">
        <f>IF('Health Facility 1'!$G$62=0,"-",'Health Facility 1'!$G$62)</f>
        <v>43</v>
      </c>
      <c r="DB4" s="328">
        <f>IF('Health Facility 1'!$H$62=0,"-",'Health Facility 1'!$H$62)</f>
        <v>44</v>
      </c>
      <c r="DC4" s="328">
        <f>IF('Health Facility 1'!$I$62=0,"-",'Health Facility 1'!$I$62)</f>
        <v>45</v>
      </c>
      <c r="DD4" s="328">
        <f>IF('Health Facility 1'!$G$63=0,"-",'Health Facility 1'!$G$63)</f>
        <v>46</v>
      </c>
      <c r="DE4" s="328">
        <f>IF('Health Facility 1'!$H$63=0,"-",'Health Facility 1'!$H$63)</f>
        <v>47</v>
      </c>
      <c r="DF4" s="328">
        <f>IF('Health Facility 1'!$I$63=0,"-",'Health Facility 1'!$I$63)</f>
        <v>48</v>
      </c>
      <c r="DG4" s="271" t="str">
        <f>IF('Health Facility 1'!$G$66=0,"-",'Health Facility 1'!$G$66)</f>
        <v>A</v>
      </c>
      <c r="DH4" s="271" t="str">
        <f>IF('Health Facility 1'!$H$66=0,"-",'Health Facility 1'!$H$66)</f>
        <v>A</v>
      </c>
      <c r="DI4" s="271" t="str">
        <f>IF('Health Facility 1'!$I$66=0,"-",'Health Facility 1'!$I$66)</f>
        <v>A</v>
      </c>
      <c r="DJ4" s="271" t="str">
        <f>IF('Health Facility 1'!$G$67=0,"-",'Health Facility 1'!$G$67)</f>
        <v>-</v>
      </c>
      <c r="DK4" s="271" t="str">
        <f>IF('Health Facility 1'!$H$67=0,"-",'Health Facility 1'!$H$67)</f>
        <v>-</v>
      </c>
      <c r="DL4" s="271" t="str">
        <f>IF('Health Facility 1'!$I$67=0,"-",'Health Facility 1'!$I$67)</f>
        <v>-</v>
      </c>
      <c r="DM4" s="255" t="str">
        <f>IF('Health Facility 1'!$D$68=0,"-",'Health Facility 1'!$D$68)</f>
        <v>Malaria_commodity_availability</v>
      </c>
      <c r="DN4" s="255" t="str">
        <f>IF('Health Facility 1'!$D$69=0,"-",'Health Facility 1'!$D$69)</f>
        <v>5.1:  Stock out of ACTs for 7 consecutive days in the past month</v>
      </c>
      <c r="DO4" s="328">
        <f>IF('Health Facility 1'!$G$70=0,"-",'Health Facility 1'!$G$70)</f>
        <v>32</v>
      </c>
      <c r="DP4" s="328">
        <f>IF('Health Facility 1'!$H$70=0,"-",'Health Facility 1'!$H$70)</f>
        <v>33</v>
      </c>
      <c r="DQ4" s="328">
        <f>IF('Health Facility 1'!$I$70=0,"-",'Health Facility 1'!$I$70)</f>
        <v>34</v>
      </c>
      <c r="DR4" s="328">
        <f>IF('Health Facility 1'!$G$71=0,"-",'Health Facility 1'!$G$71)</f>
        <v>35</v>
      </c>
      <c r="DS4" s="328">
        <f>IF('Health Facility 1'!$H$71=0,"-",'Health Facility 1'!$H$71)</f>
        <v>36</v>
      </c>
      <c r="DT4" s="328">
        <f>IF('Health Facility 1'!$I$71=0,"-",'Health Facility 1'!$I$71)</f>
        <v>37</v>
      </c>
      <c r="DU4" s="328">
        <f>IF('Health Facility 1'!$G$72=0,"-",'Health Facility 1'!$G$72)</f>
        <v>38</v>
      </c>
      <c r="DV4" s="328">
        <f>IF('Health Facility 1'!$H$72=0,"-",'Health Facility 1'!$H$72)</f>
        <v>39</v>
      </c>
      <c r="DW4" s="328">
        <f>IF('Health Facility 1'!$I$72=0,"-",'Health Facility 1'!$I$72)</f>
        <v>40</v>
      </c>
      <c r="DX4" s="328" t="str">
        <f>IF('Health Facility 1'!$G$75=0,"-",'Health Facility 1'!$G$75)</f>
        <v>B</v>
      </c>
      <c r="DY4" s="328" t="str">
        <f>IF('Health Facility 1'!$H$75=0,"-",'Health Facility 1'!$H$75)</f>
        <v>C</v>
      </c>
      <c r="DZ4" s="328" t="str">
        <f>IF('Health Facility 1'!$I$75=0,"-",'Health Facility 1'!$I$75)</f>
        <v>B</v>
      </c>
      <c r="EA4" s="328" t="str">
        <f>IF('Health Facility 1'!$G$76=0,"-",'Health Facility 1'!$G$76)</f>
        <v>-</v>
      </c>
      <c r="EB4" s="328" t="str">
        <f>IF('Health Facility 1'!$H$76=0,"-",'Health Facility 1'!$H$76)</f>
        <v>-</v>
      </c>
      <c r="EC4" s="328" t="str">
        <f>IF('Health Facility 1'!$I$76=0,"-",'Health Facility 1'!$I$76)</f>
        <v>-</v>
      </c>
      <c r="ED4" s="255" t="str">
        <f>IF('Health Facility 1'!$A$80=0,"-",'Health Facility 1'!$A$80)</f>
        <v>A — Malaria case register : Laboratory register (quality target = 90%)</v>
      </c>
      <c r="EE4" s="255" t="str">
        <f>IF('Health Facility 1'!$J$82=0,"-",'Health Facility 1'!$J$82)</f>
        <v>-</v>
      </c>
      <c r="EF4" s="255" t="str">
        <f>IF('Health Facility 1'!$J$83=0,"-",'Health Facility 1'!$J$83)</f>
        <v>-</v>
      </c>
      <c r="EG4" s="255" t="str">
        <f>IF('Health Facility 1'!$A$85=0,"-",'Health Facility 1'!$A$85)</f>
        <v>B — Malaria case register : Pharmacy dispensation log (quality target = 90%)</v>
      </c>
      <c r="EH4" s="255" t="str">
        <f>IF('Health Facility 1'!$J$87=0,"-",'Health Facility 1'!$J$87)</f>
        <v>-</v>
      </c>
      <c r="EI4" s="255" t="str">
        <f>IF('Health Facility 1'!$J$88=0,"-",'Health Facility 1'!$J$88)</f>
        <v>-</v>
      </c>
      <c r="EJ4" s="255" t="str">
        <f>IF('Health Facility 1'!$A$90=0,"-",'Health Facility 1'!$A$90)</f>
        <v>C — Malaria case register : ACT stock management log (quality target:  &gt;=90%, &lt;=110%)</v>
      </c>
      <c r="EK4" s="255" t="str">
        <f>IF('Health Facility 1'!$J$91=0,"-",'Health Facility 1'!$J$91)</f>
        <v>-</v>
      </c>
      <c r="EL4" s="255" t="str">
        <f>IF('Health Facility 1'!$J$92=0,"-",'Health Facility 1'!$J$92)</f>
        <v>-</v>
      </c>
      <c r="EM4" s="255" t="str">
        <f>IF('Health Facility 1'!$J$93=0,"-",'Health Facility 1'!$J$93)</f>
        <v>-</v>
      </c>
      <c r="EN4" s="255" t="str">
        <f>IF('Health Facility 1'!$J$94=0,"-",'Health Facility 1'!$J$94)</f>
        <v>-</v>
      </c>
      <c r="EO4" s="255" t="str">
        <f>IF('Health Facility 1'!$J$97=0,"-",'Health Facility 1'!$J$97)</f>
        <v>-</v>
      </c>
      <c r="EP4" s="255" t="str">
        <f>IF('Health Facility 1'!$J$98=0,"-",'Health Facility 1'!$J$98)</f>
        <v>-</v>
      </c>
      <c r="EQ4" s="255" t="str">
        <f>IF('Health Facility 1'!$H$99=0,"-",'Health Facility 1'!$H$99)</f>
        <v>Select type</v>
      </c>
      <c r="ER4" s="255" t="str">
        <f>IF('Health Facility 1'!$H$100=0,"-",'Health Facility 1'!$H$100)</f>
        <v>Select indicator</v>
      </c>
      <c r="ES4" s="255" t="str">
        <f>IF('Health Facility 1'!$J$101=0,"-",'Health Facility 1'!$J$101)</f>
        <v>-</v>
      </c>
      <c r="ET4" s="255" t="str">
        <f>IF('Health Facility 1'!$J$102=0,"-",'Health Facility 1'!$J$102)</f>
        <v>-</v>
      </c>
      <c r="EU4" s="326" t="str">
        <f>IF('Health Facility 1'!$F$106=0,"-",'Health Facility 1'!$F$106)</f>
        <v>-</v>
      </c>
      <c r="EV4" s="326" t="str">
        <f>IF('Health Facility 1'!$G$106=0,"-",'Health Facility 1'!$G$106)</f>
        <v>-</v>
      </c>
      <c r="EW4" s="326" t="str">
        <f>IF('Health Facility 1'!$H$106=0,"-",'Health Facility 1'!$H$106)</f>
        <v>-</v>
      </c>
      <c r="EX4" s="326" t="str">
        <f>IF('Health Facility 1'!$I$106=0,"-",'Health Facility 1'!$I$106)</f>
        <v>-</v>
      </c>
      <c r="EY4" s="255" t="str">
        <f>IF('Health Facility 1'!$F$107=0,"-",'Health Facility 1'!$F$107)</f>
        <v>-</v>
      </c>
      <c r="EZ4" s="255" t="str">
        <f>IF('Health Facility 1'!$G$107=0,"-",'Health Facility 1'!$G$107)</f>
        <v>-</v>
      </c>
      <c r="FA4" s="255" t="str">
        <f>IF('Health Facility 1'!$H$107=0,"-",'Health Facility 1'!$H$107)</f>
        <v>-</v>
      </c>
      <c r="FB4" s="255" t="str">
        <f>IF('Health Facility 1'!$I$107=0,"-",'Health Facility 1'!$I$107)</f>
        <v>-</v>
      </c>
      <c r="FC4" s="255" t="str">
        <f>IF('Health Facility 1'!$J$109=0,"-",'Health Facility 1'!$J$109)</f>
        <v>-</v>
      </c>
      <c r="FD4" s="255" t="str">
        <f>IF('Health Facility 1'!$J$110=0,"-",'Health Facility 1'!$J$110)</f>
        <v>-</v>
      </c>
      <c r="FE4" s="255" t="str">
        <f>IF('Health Facility 1'!$J$112=0,"-",'Health Facility 1'!$J$112)</f>
        <v>-</v>
      </c>
      <c r="FF4" s="255" t="str">
        <f>IF('Health Facility 1'!$J$113=0,"-",'Health Facility 1'!$J$113)</f>
        <v>-</v>
      </c>
      <c r="FG4" s="255" t="str">
        <f>IF('Health Facility 1'!$J$114=0,"-",'Health Facility 1'!$J$114)</f>
        <v>-</v>
      </c>
      <c r="FH4" s="255" t="str">
        <f>IF('Health Facility 1'!$J$115=0,"-",'Health Facility 1'!$J$115)</f>
        <v>-</v>
      </c>
      <c r="FI4" s="255" t="str">
        <f>IF('Health Facility 1'!$J$116=0,"-",'Health Facility 1'!$J$116)</f>
        <v>-</v>
      </c>
      <c r="FJ4" s="255" t="str">
        <f>IF('Health Facility 1'!$J$117=0,"-",'Health Facility 1'!$J$117)</f>
        <v>-</v>
      </c>
      <c r="FK4" s="255" t="str">
        <f>IF('Health Facility 1'!$J$118=0,"-",'Health Facility 1'!$J$118)</f>
        <v>-</v>
      </c>
      <c r="FL4" s="255" t="str">
        <f>IF('Health Facility 1'!$J$119=0,"-",'Health Facility 1'!$J$119)</f>
        <v>-</v>
      </c>
      <c r="FM4" s="255" t="str">
        <f>IF('Health Facility 1'!$J$120=0,"-",'Health Facility 1'!$J$120)</f>
        <v>-</v>
      </c>
      <c r="FN4" s="255" t="str">
        <f>IF('Health Facility 1'!$J$121=0,"-",'Health Facility 1'!$J$121)</f>
        <v>-</v>
      </c>
      <c r="FO4" s="255" t="str">
        <f>IF('Health Facility 1'!$J$122=0,"-",'Health Facility 1'!$J$122)</f>
        <v>-</v>
      </c>
      <c r="FP4" s="383" t="str">
        <f>IF('Health Facility 1'!$J$123=0,"-",'Health Facility 1'!$J$123)</f>
        <v>-</v>
      </c>
      <c r="FQ4" s="381" t="str">
        <f>IF('Health Facility 1'!$B$127=0,"-",'Health Facility 1'!$B$127)</f>
        <v>-</v>
      </c>
      <c r="FR4" s="381" t="str">
        <f>IF('Health Facility 1'!$E$127=0,"-",'Health Facility 1'!$E$127)</f>
        <v>-</v>
      </c>
      <c r="FS4" s="381" t="str">
        <f>IF('Health Facility 1'!$H$127=0,"-",'Health Facility 1'!$H$127)</f>
        <v>-</v>
      </c>
      <c r="FT4" s="381" t="str">
        <f>IF('Health Facility 1'!$J$127=0,"-",'Health Facility 1'!$J$127)</f>
        <v>-</v>
      </c>
      <c r="FU4" s="381" t="str">
        <f>IF('Health Facility 1'!$K$127=0,"-",'Health Facility 1'!$K$127)</f>
        <v>-</v>
      </c>
      <c r="FV4" s="381" t="str">
        <f>IF('Health Facility 1'!$B$128=0,"-",'Health Facility 1'!$B$128)</f>
        <v>-</v>
      </c>
      <c r="FW4" s="381" t="str">
        <f>IF('Health Facility 1'!$E$128=0,"-",'Health Facility 1'!$E$128)</f>
        <v>-</v>
      </c>
      <c r="FX4" s="381" t="str">
        <f>IF('Health Facility 1'!$H$128=0,"-",'Health Facility 1'!$H$128)</f>
        <v>-</v>
      </c>
      <c r="FY4" s="381" t="str">
        <f>IF('Health Facility 1'!$J$128=0,"-",'Health Facility 1'!$J$128)</f>
        <v>-</v>
      </c>
      <c r="FZ4" s="381" t="str">
        <f>IF('Health Facility 1'!$K$128=0,"-",'Health Facility 1'!$K$128)</f>
        <v>-</v>
      </c>
      <c r="GA4" s="381" t="str">
        <f>IF('Health Facility 1'!$B$129=0,"-",'Health Facility 1'!$B$129)</f>
        <v>-</v>
      </c>
      <c r="GB4" s="381" t="str">
        <f>IF('Health Facility 1'!$E$129=0,"-",'Health Facility 1'!$E$129)</f>
        <v>-</v>
      </c>
      <c r="GC4" s="381" t="str">
        <f>IF('Health Facility 1'!$H$129=0,"-",'Health Facility 1'!$H$129)</f>
        <v>-</v>
      </c>
      <c r="GD4" s="381" t="str">
        <f>IF('Health Facility 1'!$J$129=0,"-",'Health Facility 1'!$J$129)</f>
        <v>-</v>
      </c>
      <c r="GE4" s="381" t="str">
        <f>IF('Health Facility 1'!$K$129=0,"-",'Health Facility 1'!$K$129)</f>
        <v>-</v>
      </c>
      <c r="GF4" s="381" t="str">
        <f>IF('Health Facility 1'!$B$130=0,"-",'Health Facility 1'!$B$130)</f>
        <v>-</v>
      </c>
      <c r="GG4" s="381" t="str">
        <f>IF('Health Facility 1'!$E$130=0,"-",'Health Facility 1'!$E$130)</f>
        <v>-</v>
      </c>
      <c r="GH4" s="381" t="str">
        <f>IF('Health Facility 1'!$H$130=0,"-",'Health Facility 1'!$H$130)</f>
        <v>-</v>
      </c>
      <c r="GI4" s="381" t="str">
        <f>IF('Health Facility 1'!$J$130=0,"-",'Health Facility 1'!$J$130)</f>
        <v>-</v>
      </c>
      <c r="GJ4" s="385" t="str">
        <f>IF('Health Facility 1'!$K$130=0,"-",'Health Facility 1'!$K$130)</f>
        <v>-</v>
      </c>
      <c r="GK4" s="20"/>
      <c r="GL4" s="20"/>
      <c r="GM4" s="20"/>
      <c r="GN4" s="20"/>
      <c r="GO4" s="20"/>
      <c r="GP4" s="20"/>
      <c r="GQ4" s="20"/>
      <c r="GR4" s="20"/>
    </row>
    <row r="5" spans="1:200" x14ac:dyDescent="0.3">
      <c r="A5" s="253" t="s">
        <v>6</v>
      </c>
      <c r="B5" s="255" t="str">
        <f>IF('Health Facility 2'!$D$7=0,"-",'Health Facility 2'!$D$7)</f>
        <v>-</v>
      </c>
      <c r="C5" s="255" t="str">
        <f>IF('Health Facility 2'!$D$8=0,"-",'Health Facility 2'!$D$8)</f>
        <v>-</v>
      </c>
      <c r="D5" s="255" t="str">
        <f>IF('Health Facility 2'!$D$9=0,"-",'Health Facility 2'!$D$9)</f>
        <v>-</v>
      </c>
      <c r="E5" s="255" t="str">
        <f>IF('Health Facility 2'!$D$10=0,"-",'Health Facility 2'!$D$10)</f>
        <v>-</v>
      </c>
      <c r="F5" s="255" t="str">
        <f>IF('Health Facility 2'!$D$11=0,"-",'Health Facility 2'!$D$11)</f>
        <v>-</v>
      </c>
      <c r="G5" s="255" t="str">
        <f>IF('Health Facility 2'!$J$7=0,"-",'Health Facility 2'!$J$7)</f>
        <v>-</v>
      </c>
      <c r="H5" s="255" t="str">
        <f>IF('Health Facility 2'!$J$8=0,"-",'Health Facility 2'!$J$8)</f>
        <v>-</v>
      </c>
      <c r="I5" s="255" t="str">
        <f>IF('Health Facility 2'!$J$9=0,"-",'Health Facility 2'!$J$9)</f>
        <v>-</v>
      </c>
      <c r="J5" s="255" t="str">
        <f>IF('Health Facility 2'!$J$10=0,"-",'Health Facility 2'!$J$10)</f>
        <v>-</v>
      </c>
      <c r="K5" s="255" t="str">
        <f>IF('Health Facility 2'!$J$11=0,"-",'Health Facility 2'!$J$11)</f>
        <v>-</v>
      </c>
      <c r="L5" s="255" t="str">
        <f>IF('Health Facility 2'!$H$15=0,"-",'Health Facility 2'!$H$15)</f>
        <v>-</v>
      </c>
      <c r="M5" s="255" t="str">
        <f>IF('Health Facility 2'!$I$15=0,"-",'Health Facility 2'!$I$15)</f>
        <v>-</v>
      </c>
      <c r="N5" s="255" t="str">
        <f>IF('Health Facility 2'!$G$17=0,"-",'Health Facility 2'!$G$17)</f>
        <v>-</v>
      </c>
      <c r="O5" s="255" t="str">
        <f>IF('Health Facility 2'!$H$17=0,"-",'Health Facility 2'!$H$17)</f>
        <v>-</v>
      </c>
      <c r="P5" s="255" t="str">
        <f>IF('Health Facility 2'!$I$17=0,"-",'Health Facility 2'!$I$17)</f>
        <v>-</v>
      </c>
      <c r="Q5" s="255" t="str">
        <f>IF('Health Facility 2'!$D$20=0,"-",'Health Facility 2'!$D$20)</f>
        <v>-</v>
      </c>
      <c r="R5" s="255" t="str">
        <f>IF('Health Facility 2'!$D$21=0,"-",'Health Facility 2'!$D$21)</f>
        <v>-</v>
      </c>
      <c r="S5" s="255" t="str">
        <f>IF('Health Facility 2'!$D$22=0,"-",'Health Facility 2'!$D$22)</f>
        <v>-</v>
      </c>
      <c r="T5" s="255" t="str">
        <f>IF('Health Facility 2'!$D$23=0,"-",'Health Facility 2'!$D$23)</f>
        <v>-</v>
      </c>
      <c r="U5" s="255" t="str">
        <f>IF('Health Facility 2'!$D$24=0,"-",'Health Facility 2'!$D$24)</f>
        <v>-</v>
      </c>
      <c r="V5" s="255" t="str">
        <f>IF('Health Facility 2'!$D$25=0,"-",'Health Facility 2'!$D$25)</f>
        <v>-</v>
      </c>
      <c r="W5" s="255" t="str">
        <f>IF('Health Facility 2'!$D$26=0,"-",'Health Facility 2'!$D$26)</f>
        <v>-</v>
      </c>
      <c r="X5" s="255" t="str">
        <f>IF('Health Facility 2'!$D$27=0,"-",'Health Facility 2'!$D$27)</f>
        <v>-</v>
      </c>
      <c r="Y5" s="255" t="str">
        <f>IF('Health Facility 2'!$H$20=0,"-",'Health Facility 2'!$H$20)</f>
        <v>-</v>
      </c>
      <c r="Z5" s="255" t="str">
        <f>IF('Health Facility 2'!$H$21=0,"-",'Health Facility 2'!$H$21)</f>
        <v>-</v>
      </c>
      <c r="AA5" s="255" t="str">
        <f>IF('Health Facility 2'!$H$22=0,"-",'Health Facility 2'!$H$22)</f>
        <v>-</v>
      </c>
      <c r="AB5" s="255" t="str">
        <f>IF('Health Facility 2'!$H$23=0,"-",'Health Facility 2'!$H$23)</f>
        <v>-</v>
      </c>
      <c r="AC5" s="255" t="str">
        <f>IF('Health Facility 2'!$H$24=0,"-",'Health Facility 2'!$H$24)</f>
        <v>-</v>
      </c>
      <c r="AD5" s="255" t="str">
        <f>IF('Health Facility 2'!$H$25=0,"-",'Health Facility 2'!$H$25)</f>
        <v>-</v>
      </c>
      <c r="AE5" s="255" t="str">
        <f>IF('Health Facility 2'!$H$26=0,"-",'Health Facility 2'!$H$26)</f>
        <v>-</v>
      </c>
      <c r="AF5" s="255" t="str">
        <f>IF('Health Facility 2'!$I$20=0,"-",'Health Facility 2'!$I$20)</f>
        <v>-</v>
      </c>
      <c r="AG5" s="255" t="str">
        <f>IF('Health Facility 2'!$I$21=0,"-",'Health Facility 2'!$I$21)</f>
        <v>-</v>
      </c>
      <c r="AH5" s="255" t="str">
        <f>IF('Health Facility 2'!$I$22=0,"-",'Health Facility 2'!$I$22)</f>
        <v>-</v>
      </c>
      <c r="AI5" s="255" t="str">
        <f>IF('Health Facility 2'!$I$23=0,"-",'Health Facility 2'!$I$23)</f>
        <v>-</v>
      </c>
      <c r="AJ5" s="255" t="str">
        <f>IF('Health Facility 2'!$I$24=0,"-",'Health Facility 2'!$I$24)</f>
        <v>-</v>
      </c>
      <c r="AK5" s="255" t="str">
        <f>IF('Health Facility 2'!$I$25=0,"-",'Health Facility 2'!$I$25)</f>
        <v>-</v>
      </c>
      <c r="AL5" s="255" t="str">
        <f>IF('Health Facility 2'!$I$26=0,"-",'Health Facility 2'!$I$26)</f>
        <v>-</v>
      </c>
      <c r="AM5" s="255" t="str">
        <f>IF('Health Facility 2'!$J$20=0,"-",'Health Facility 2'!$J$20)</f>
        <v>-</v>
      </c>
      <c r="AN5" s="255" t="str">
        <f>IF('Health Facility 2'!$J$21=0,"-",'Health Facility 2'!$J$21)</f>
        <v>-</v>
      </c>
      <c r="AO5" s="255" t="str">
        <f>IF('Health Facility 2'!$J$22=0,"-",'Health Facility 2'!$J$22)</f>
        <v>-</v>
      </c>
      <c r="AP5" s="255" t="str">
        <f>IF('Health Facility 2'!$J$23=0,"-",'Health Facility 2'!$J$23)</f>
        <v>-</v>
      </c>
      <c r="AQ5" s="255" t="str">
        <f>IF('Health Facility 2'!$J$24=0,"-",'Health Facility 2'!$J$24)</f>
        <v>-</v>
      </c>
      <c r="AR5" s="255" t="str">
        <f>IF('Health Facility 2'!$J$25=0,"-",'Health Facility 2'!$J$25)</f>
        <v>-</v>
      </c>
      <c r="AS5" s="255" t="str">
        <f>IF('Health Facility 2'!$J$26=0,"-",'Health Facility 2'!$J$26)</f>
        <v>-</v>
      </c>
      <c r="AT5" s="255" t="str">
        <f>IF('Health Facility 2'!$G$31=0,"-",'Health Facility 2'!$G$31)</f>
        <v>-</v>
      </c>
      <c r="AU5" s="255" t="str">
        <f>IF('Health Facility 2'!$H$31=0,"-",'Health Facility 2'!$H$31)</f>
        <v>-</v>
      </c>
      <c r="AV5" s="255" t="str">
        <f>IF('Health Facility 2'!$I$31=0,"-",'Health Facility 2'!$I$31)</f>
        <v>-</v>
      </c>
      <c r="AW5" s="255" t="str">
        <f>IF('Health Facility 2'!$D$32=0,"-",'Health Facility 2'!$D$32)</f>
        <v>Select type</v>
      </c>
      <c r="AX5" s="255" t="str">
        <f>IF('Health Facility 2'!$D$33=0,"-",'Health Facility 2'!$D$33)</f>
        <v>Select indicator</v>
      </c>
      <c r="AY5" s="328" t="str">
        <f>IF('Health Facility 2'!$G$34=0,"-",'Health Facility 2'!$G$34)</f>
        <v>-</v>
      </c>
      <c r="AZ5" s="328" t="str">
        <f>IF('Health Facility 2'!$H$34=0,"-",'Health Facility 2'!$H$34)</f>
        <v>-</v>
      </c>
      <c r="BA5" s="328" t="str">
        <f>IF('Health Facility 2'!$I$34=0,"-",'Health Facility 2'!$I$34)</f>
        <v>-</v>
      </c>
      <c r="BB5" s="328" t="str">
        <f>IF('Health Facility 2'!$G$35=0,"-",'Health Facility 2'!$G$35)</f>
        <v>-</v>
      </c>
      <c r="BC5" s="328" t="str">
        <f>IF('Health Facility 2'!$H$35=0,"-",'Health Facility 2'!$H$35)</f>
        <v>-</v>
      </c>
      <c r="BD5" s="328" t="str">
        <f>IF('Health Facility 2'!$I$35=0,"-",'Health Facility 2'!$I$35)</f>
        <v>-</v>
      </c>
      <c r="BE5" s="328" t="str">
        <f>IF('Health Facility 2'!$G$36=0,"-",'Health Facility 2'!$G$36)</f>
        <v>-</v>
      </c>
      <c r="BF5" s="328" t="str">
        <f>IF('Health Facility 2'!$H$36=0,"-",'Health Facility 2'!$H$36)</f>
        <v>-</v>
      </c>
      <c r="BG5" s="328" t="str">
        <f>IF('Health Facility 2'!$I$36=0,"-",'Health Facility 2'!$I$36)</f>
        <v>-</v>
      </c>
      <c r="BH5" s="255" t="str">
        <f>IF('Health Facility 2'!$G$39=0,"-",'Health Facility 2'!$G$39)</f>
        <v>-</v>
      </c>
      <c r="BI5" s="255" t="str">
        <f>IF('Health Facility 2'!$H$39=0,"-",'Health Facility 2'!$H$39)</f>
        <v>-</v>
      </c>
      <c r="BJ5" s="255" t="str">
        <f>IF('Health Facility 2'!$I$39=0,"-",'Health Facility 2'!$I$39)</f>
        <v>-</v>
      </c>
      <c r="BK5" s="255" t="str">
        <f>IF('Health Facility 2'!$G$40=0,"-",'Health Facility 2'!$G$40)</f>
        <v>-</v>
      </c>
      <c r="BL5" s="255" t="str">
        <f>IF('Health Facility 2'!$H$40=0,"-",'Health Facility 2'!$H$40)</f>
        <v>-</v>
      </c>
      <c r="BM5" s="255" t="str">
        <f>IF('Health Facility 2'!$I$40=0,"-",'Health Facility 2'!$I$40)</f>
        <v>-</v>
      </c>
      <c r="BN5" s="255" t="str">
        <f>IF('Health Facility 2'!$D$41=0,"-",'Health Facility 2'!$D$41)</f>
        <v>Select type</v>
      </c>
      <c r="BO5" s="255" t="str">
        <f>IF('Health Facility 2'!$D$42=0,"-",'Health Facility 2'!$D$42)</f>
        <v>Select indicator</v>
      </c>
      <c r="BP5" s="328" t="str">
        <f>IF('Health Facility 2'!$G$43=0,"-",'Health Facility 2'!$G$43)</f>
        <v>-</v>
      </c>
      <c r="BQ5" s="328" t="str">
        <f>IF('Health Facility 2'!$H$43=0,"-",'Health Facility 2'!$H$43)</f>
        <v>-</v>
      </c>
      <c r="BR5" s="328" t="str">
        <f>IF('Health Facility 2'!$I$43=0,"-",'Health Facility 2'!$I$43)</f>
        <v>-</v>
      </c>
      <c r="BS5" s="328" t="str">
        <f>IF('Health Facility 2'!$G$44=0,"-",'Health Facility 2'!$G$44)</f>
        <v>-</v>
      </c>
      <c r="BT5" s="328" t="str">
        <f>IF('Health Facility 2'!$H$44=0,"-",'Health Facility 2'!$H$44)</f>
        <v>-</v>
      </c>
      <c r="BU5" s="328" t="str">
        <f>IF('Health Facility 2'!$I$44=0,"-",'Health Facility 2'!$I$44)</f>
        <v>-</v>
      </c>
      <c r="BV5" s="328" t="str">
        <f>IF('Health Facility 2'!$G$45=0,"-",'Health Facility 2'!$G$45)</f>
        <v>-</v>
      </c>
      <c r="BW5" s="328" t="str">
        <f>IF('Health Facility 2'!$H$45=0,"-",'Health Facility 2'!$H$45)</f>
        <v>-</v>
      </c>
      <c r="BX5" s="328" t="str">
        <f>IF('Health Facility 2'!$I$45=0,"-",'Health Facility 2'!$I$45)</f>
        <v>-</v>
      </c>
      <c r="BY5" s="255" t="str">
        <f>IF('Health Facility 2'!$G$48=0,"-",'Health Facility 2'!$G$48)</f>
        <v>A</v>
      </c>
      <c r="BZ5" s="255" t="str">
        <f>IF('Health Facility 2'!$H$48=0,"-",'Health Facility 2'!$H$48)</f>
        <v>D</v>
      </c>
      <c r="CA5" s="255" t="str">
        <f>IF('Health Facility 2'!$I$48=0,"-",'Health Facility 2'!$I$48)</f>
        <v>C</v>
      </c>
      <c r="CB5" s="255" t="str">
        <f>IF('Health Facility 2'!$G$49=0,"-",'Health Facility 2'!$G$49)</f>
        <v>-</v>
      </c>
      <c r="CC5" s="255" t="str">
        <f>IF('Health Facility 2'!$H$49=0,"-",'Health Facility 2'!$H$49)</f>
        <v>-</v>
      </c>
      <c r="CD5" s="255" t="str">
        <f>IF('Health Facility 2'!$I$49=0,"-",'Health Facility 2'!$I$49)</f>
        <v>-</v>
      </c>
      <c r="CE5" s="255" t="str">
        <f>IF('Health Facility 2'!$D$50=0,"-",'Health Facility 2'!$D$50)</f>
        <v>Select type</v>
      </c>
      <c r="CF5" s="255" t="str">
        <f>IF('Health Facility 2'!$D$51=0,"-",'Health Facility 2'!$D$51)</f>
        <v>Select indicator</v>
      </c>
      <c r="CG5" s="328" t="str">
        <f>IF('Health Facility 2'!$G$52=0,"-",'Health Facility 2'!$G$52)</f>
        <v>-</v>
      </c>
      <c r="CH5" s="328" t="str">
        <f>IF('Health Facility 2'!$H$52=0,"-",'Health Facility 2'!$H$52)</f>
        <v>-</v>
      </c>
      <c r="CI5" s="328" t="str">
        <f>IF('Health Facility 2'!$I$52=0,"-",'Health Facility 2'!$I$52)</f>
        <v>-</v>
      </c>
      <c r="CJ5" s="328" t="str">
        <f>IF('Health Facility 2'!$G$53=0,"-",'Health Facility 2'!$G$53)</f>
        <v>-</v>
      </c>
      <c r="CK5" s="328" t="str">
        <f>IF('Health Facility 2'!$H$53=0,"-",'Health Facility 2'!$H$53)</f>
        <v>-</v>
      </c>
      <c r="CL5" s="328" t="str">
        <f>IF('Health Facility 2'!$I$53=0,"-",'Health Facility 2'!$I$53)</f>
        <v>-</v>
      </c>
      <c r="CM5" s="328" t="str">
        <f>IF('Health Facility 2'!$G$54=0,"-",'Health Facility 2'!$G$54)</f>
        <v>-</v>
      </c>
      <c r="CN5" s="328" t="str">
        <f>IF('Health Facility 2'!$H$54=0,"-",'Health Facility 2'!$H$54)</f>
        <v>-</v>
      </c>
      <c r="CO5" s="328" t="str">
        <f>IF('Health Facility 2'!$I$54=0,"-",'Health Facility 2'!$I$54)</f>
        <v>-</v>
      </c>
      <c r="CP5" s="255" t="str">
        <f>IF('Health Facility 2'!$G$57=0,"-",'Health Facility 2'!$G$57)</f>
        <v>-</v>
      </c>
      <c r="CQ5" s="255" t="str">
        <f>IF('Health Facility 2'!$H$57=0,"-",'Health Facility 2'!$H$57)</f>
        <v>-</v>
      </c>
      <c r="CR5" s="255" t="str">
        <f>IF('Health Facility 2'!$I$57=0,"-",'Health Facility 2'!$I$57)</f>
        <v>-</v>
      </c>
      <c r="CS5" s="255" t="str">
        <f>IF('Health Facility 2'!$G$58=0,"-",'Health Facility 2'!$G$58)</f>
        <v>-</v>
      </c>
      <c r="CT5" s="255" t="str">
        <f>IF('Health Facility 2'!$H$58=0,"-",'Health Facility 2'!$H$58)</f>
        <v>-</v>
      </c>
      <c r="CU5" s="255" t="str">
        <f>IF('Health Facility 2'!$I$58=0,"-",'Health Facility 2'!$I$58)</f>
        <v>-</v>
      </c>
      <c r="CV5" s="255" t="str">
        <f>IF('Health Facility 2'!$D$59=0,"-",'Health Facility 2'!$D$59)</f>
        <v>Malaria_treatment</v>
      </c>
      <c r="CW5" s="255" t="str">
        <f>IF('Health Facility 2'!$D$60=0,"-",'Health Facility 2'!$D$60)</f>
        <v>4.1:  Number of children (&lt; 5) with confirmed malaria receiving ACT</v>
      </c>
      <c r="CX5" s="328">
        <f>IF('Health Facility 2'!$G$61=0,"-",'Health Facility 2'!$G$61)</f>
        <v>50</v>
      </c>
      <c r="CY5" s="328">
        <f>IF('Health Facility 2'!$H$61=0,"-",'Health Facility 2'!$H$61)</f>
        <v>52</v>
      </c>
      <c r="CZ5" s="328">
        <f>IF('Health Facility 2'!$I$61=0,"-",'Health Facility 2'!$I$61)</f>
        <v>53</v>
      </c>
      <c r="DA5" s="328">
        <f>IF('Health Facility 2'!$G$62=0,"-",'Health Facility 2'!$G$62)</f>
        <v>55</v>
      </c>
      <c r="DB5" s="328">
        <f>IF('Health Facility 2'!$H$62=0,"-",'Health Facility 2'!$H$62)</f>
        <v>55</v>
      </c>
      <c r="DC5" s="328">
        <f>IF('Health Facility 2'!$I$62=0,"-",'Health Facility 2'!$I$62)</f>
        <v>54</v>
      </c>
      <c r="DD5" s="328">
        <f>IF('Health Facility 2'!$G$63=0,"-",'Health Facility 2'!$G$63)</f>
        <v>50</v>
      </c>
      <c r="DE5" s="328">
        <f>IF('Health Facility 2'!$H$63=0,"-",'Health Facility 2'!$H$63)</f>
        <v>58</v>
      </c>
      <c r="DF5" s="328">
        <f>IF('Health Facility 2'!$I$63=0,"-",'Health Facility 2'!$I$63)</f>
        <v>52</v>
      </c>
      <c r="DG5" s="255" t="str">
        <f>IF('Health Facility 2'!$G$66=0,"-",'Health Facility 2'!$G$66)</f>
        <v>A</v>
      </c>
      <c r="DH5" s="255" t="str">
        <f>IF('Health Facility 2'!$H$66=0,"-",'Health Facility 2'!$H$66)</f>
        <v>D</v>
      </c>
      <c r="DI5" s="255" t="str">
        <f>IF('Health Facility 2'!$I$66=0,"-",'Health Facility 2'!$I$66)</f>
        <v>C</v>
      </c>
      <c r="DJ5" s="255" t="str">
        <f>IF('Health Facility 2'!$G$67=0,"-",'Health Facility 2'!$G$67)</f>
        <v>-</v>
      </c>
      <c r="DK5" s="255" t="str">
        <f>IF('Health Facility 2'!$H$67=0,"-",'Health Facility 2'!$H$67)</f>
        <v>-</v>
      </c>
      <c r="DL5" s="255" t="str">
        <f>IF('Health Facility 2'!$I$67=0,"-",'Health Facility 2'!$I$67)</f>
        <v>-</v>
      </c>
      <c r="DM5" s="255" t="str">
        <f>IF('Health Facility 2'!$D$68=0,"-",'Health Facility 2'!$D$68)</f>
        <v>Malaria_commodity_availability</v>
      </c>
      <c r="DN5" s="255" t="str">
        <f>IF('Health Facility 2'!$D$69=0,"-",'Health Facility 2'!$D$69)</f>
        <v>5.1:  Stock out of ACTs for 7 consecutive days in the past month</v>
      </c>
      <c r="DO5" s="328">
        <f>IF('Health Facility 2'!$G$70=0,"-",'Health Facility 2'!$G$70)</f>
        <v>40</v>
      </c>
      <c r="DP5" s="328">
        <f>IF('Health Facility 2'!$H$70=0,"-",'Health Facility 2'!$H$70)</f>
        <v>42</v>
      </c>
      <c r="DQ5" s="328">
        <f>IF('Health Facility 2'!$I$70=0,"-",'Health Facility 2'!$I$70)</f>
        <v>43</v>
      </c>
      <c r="DR5" s="328">
        <f>IF('Health Facility 2'!$G$71=0,"-",'Health Facility 2'!$G$71)</f>
        <v>48</v>
      </c>
      <c r="DS5" s="328">
        <f>IF('Health Facility 2'!$H$71=0,"-",'Health Facility 2'!$H$71)</f>
        <v>43</v>
      </c>
      <c r="DT5" s="328">
        <f>IF('Health Facility 2'!$I$71=0,"-",'Health Facility 2'!$I$71)</f>
        <v>44</v>
      </c>
      <c r="DU5" s="328">
        <f>IF('Health Facility 2'!$G$72=0,"-",'Health Facility 2'!$G$72)</f>
        <v>41</v>
      </c>
      <c r="DV5" s="328">
        <f>IF('Health Facility 2'!$H$72=0,"-",'Health Facility 2'!$H$72)</f>
        <v>49</v>
      </c>
      <c r="DW5" s="328">
        <f>IF('Health Facility 2'!$I$72=0,"-",'Health Facility 2'!$I$72)</f>
        <v>41</v>
      </c>
      <c r="DX5" s="328" t="str">
        <f>IF('Health Facility 2'!$G$75=0,"-",'Health Facility 2'!$G$75)</f>
        <v>E</v>
      </c>
      <c r="DY5" s="328" t="str">
        <f>IF('Health Facility 2'!$H$75=0,"-",'Health Facility 2'!$H$75)</f>
        <v>E</v>
      </c>
      <c r="DZ5" s="328" t="str">
        <f>IF('Health Facility 2'!$I$75=0,"-",'Health Facility 2'!$I$75)</f>
        <v>E</v>
      </c>
      <c r="EA5" s="328" t="str">
        <f>IF('Health Facility 2'!$G$76=0,"-",'Health Facility 2'!$G$76)</f>
        <v>-</v>
      </c>
      <c r="EB5" s="328" t="str">
        <f>IF('Health Facility 2'!$H$76=0,"-",'Health Facility 2'!$H$76)</f>
        <v>-</v>
      </c>
      <c r="EC5" s="328" t="str">
        <f>IF('Health Facility 2'!$I$76=0,"-",'Health Facility 2'!$I$76)</f>
        <v>-</v>
      </c>
      <c r="ED5" s="255" t="str">
        <f>IF('Health Facility 2'!$A$80=0,"-",'Health Facility 2'!$A$80)</f>
        <v>A — Malaria case register : Laboratory register (quality target = 90%)</v>
      </c>
      <c r="EE5" s="255" t="str">
        <f>IF('Health Facility 2'!$J$82=0,"-",'Health Facility 2'!$J$82)</f>
        <v>-</v>
      </c>
      <c r="EF5" s="255" t="str">
        <f>IF('Health Facility 2'!$J$83=0,"-",'Health Facility 2'!$J$83)</f>
        <v>-</v>
      </c>
      <c r="EG5" s="255" t="str">
        <f>IF('Health Facility 2'!$A$85=0,"-",'Health Facility 2'!$A$85)</f>
        <v>B — Malaria case register : Pharmacy dispensation log (quality target = 90%)</v>
      </c>
      <c r="EH5" s="255" t="str">
        <f>IF('Health Facility 2'!$J$87=0,"-",'Health Facility 2'!$J$87)</f>
        <v>-</v>
      </c>
      <c r="EI5" s="255" t="str">
        <f>IF('Health Facility 2'!$J$88=0,"-",'Health Facility 2'!$J$88)</f>
        <v>-</v>
      </c>
      <c r="EJ5" s="255" t="str">
        <f>IF('Health Facility 2'!$A$90=0,"-",'Health Facility 2'!$A$90)</f>
        <v>C — Malaria case register : ACT stock management log (quality target:  &gt;=90%, &lt;=110%)</v>
      </c>
      <c r="EK5" s="255" t="str">
        <f>IF('Health Facility 2'!$J$91=0,"-",'Health Facility 2'!$J$91)</f>
        <v>-</v>
      </c>
      <c r="EL5" s="255" t="str">
        <f>IF('Health Facility 2'!$J$92=0,"-",'Health Facility 2'!$J$92)</f>
        <v>-</v>
      </c>
      <c r="EM5" s="255" t="str">
        <f>IF('Health Facility 2'!$J$93=0,"-",'Health Facility 2'!$J$93)</f>
        <v>-</v>
      </c>
      <c r="EN5" s="255" t="str">
        <f>IF('Health Facility 2'!$J$94=0,"-",'Health Facility 2'!$J$94)</f>
        <v>-</v>
      </c>
      <c r="EO5" s="255" t="str">
        <f>IF('Health Facility 2'!$J$97=0,"-",'Health Facility 2'!$J$97)</f>
        <v>-</v>
      </c>
      <c r="EP5" s="255" t="str">
        <f>IF('Health Facility 2'!$J$98=0,"-",'Health Facility 2'!$J$98)</f>
        <v>-</v>
      </c>
      <c r="EQ5" s="255" t="str">
        <f>IF('Health Facility 2'!$H$99=0,"-",'Health Facility 2'!$H$99)</f>
        <v>Select type</v>
      </c>
      <c r="ER5" s="255" t="str">
        <f>IF('Health Facility 2'!$H$100=0,"-",'Health Facility 2'!$H$100)</f>
        <v>Select indicator</v>
      </c>
      <c r="ES5" s="255" t="str">
        <f>IF('Health Facility 2'!$J$101=0,"-",'Health Facility 2'!$J$101)</f>
        <v>-</v>
      </c>
      <c r="ET5" s="255" t="str">
        <f>IF('Health Facility 2'!$J$102=0,"-",'Health Facility 2'!$J$102)</f>
        <v>-</v>
      </c>
      <c r="EU5" s="326" t="str">
        <f>IF('Health Facility 2'!$F$106=0,"-",'Health Facility 2'!$F$106)</f>
        <v>-</v>
      </c>
      <c r="EV5" s="326" t="str">
        <f>IF('Health Facility 2'!$G$106=0,"-",'Health Facility 2'!$G$106)</f>
        <v>-</v>
      </c>
      <c r="EW5" s="326" t="str">
        <f>IF('Health Facility 2'!$H$106=0,"-",'Health Facility 2'!$H$106)</f>
        <v>-</v>
      </c>
      <c r="EX5" s="326" t="str">
        <f>IF('Health Facility 2'!$I$106=0,"-",'Health Facility 2'!$I$106)</f>
        <v>-</v>
      </c>
      <c r="EY5" s="255" t="str">
        <f>IF('Health Facility 2'!$F$107=0,"-",'Health Facility 2'!$F$107)</f>
        <v>-</v>
      </c>
      <c r="EZ5" s="255" t="str">
        <f>IF('Health Facility 2'!$G$107=0,"-",'Health Facility 2'!$G$107)</f>
        <v>-</v>
      </c>
      <c r="FA5" s="255" t="str">
        <f>IF('Health Facility 2'!$H$107=0,"-",'Health Facility 2'!$H$107)</f>
        <v>-</v>
      </c>
      <c r="FB5" s="255" t="str">
        <f>IF('Health Facility 2'!$I$107=0,"-",'Health Facility 2'!$I$107)</f>
        <v>-</v>
      </c>
      <c r="FC5" s="255" t="str">
        <f>IF('Health Facility 2'!$J$109=0,"-",'Health Facility 2'!$J$109)</f>
        <v>-</v>
      </c>
      <c r="FD5" s="255" t="str">
        <f>IF('Health Facility 2'!$J$110=0,"-",'Health Facility 2'!$J$110)</f>
        <v>-</v>
      </c>
      <c r="FE5" s="255" t="str">
        <f>IF('Health Facility 2'!$J$112=0,"-",'Health Facility 2'!$J$112)</f>
        <v>-</v>
      </c>
      <c r="FF5" s="255" t="str">
        <f>IF('Health Facility 2'!$J$113=0,"-",'Health Facility 2'!$J$113)</f>
        <v>-</v>
      </c>
      <c r="FG5" s="255" t="str">
        <f>IF('Health Facility 2'!$J$114=0,"-",'Health Facility 2'!$J$114)</f>
        <v>-</v>
      </c>
      <c r="FH5" s="255" t="str">
        <f>IF('Health Facility 2'!$J$115=0,"-",'Health Facility 2'!$J$115)</f>
        <v>-</v>
      </c>
      <c r="FI5" s="255" t="str">
        <f>IF('Health Facility 2'!$J$116=0,"-",'Health Facility 2'!$J$116)</f>
        <v>-</v>
      </c>
      <c r="FJ5" s="255" t="str">
        <f>IF('Health Facility 2'!$J$117=0,"-",'Health Facility 2'!$J$117)</f>
        <v>-</v>
      </c>
      <c r="FK5" s="255" t="str">
        <f>IF('Health Facility 2'!$J$118=0,"-",'Health Facility 2'!$J$118)</f>
        <v>-</v>
      </c>
      <c r="FL5" s="255" t="str">
        <f>IF('Health Facility 2'!$J$119=0,"-",'Health Facility 2'!$J$119)</f>
        <v>-</v>
      </c>
      <c r="FM5" s="255" t="str">
        <f>IF('Health Facility 2'!$J$120=0,"-",'Health Facility 2'!$J$120)</f>
        <v>-</v>
      </c>
      <c r="FN5" s="255" t="str">
        <f>IF('Health Facility 2'!$J$121=0,"-",'Health Facility 2'!$J$121)</f>
        <v>-</v>
      </c>
      <c r="FO5" s="255" t="str">
        <f>IF('Health Facility 2'!$J$122=0,"-",'Health Facility 2'!$J$122)</f>
        <v>-</v>
      </c>
      <c r="FP5" s="383" t="str">
        <f>IF('Health Facility 2'!$J$123=0,"-",'Health Facility 2'!$J$123)</f>
        <v>-</v>
      </c>
      <c r="FQ5" s="381" t="str">
        <f>IF('Health Facility 2'!$B$127=0,"-",'Health Facility 2'!$B$127)</f>
        <v>-</v>
      </c>
      <c r="FR5" s="381" t="str">
        <f>IF('Health Facility 2'!$E$127=0,"-",'Health Facility 2'!$E$127)</f>
        <v>-</v>
      </c>
      <c r="FS5" s="381" t="str">
        <f>IF('Health Facility 2'!$H$127=0,"-",'Health Facility 2'!$H$127)</f>
        <v>-</v>
      </c>
      <c r="FT5" s="381" t="str">
        <f>IF('Health Facility 2'!$J$127=0,"-",'Health Facility 2'!$J$127)</f>
        <v>-</v>
      </c>
      <c r="FU5" s="381" t="str">
        <f>IF('Health Facility 2'!$K$127=0,"-",'Health Facility 2'!$K$127)</f>
        <v>-</v>
      </c>
      <c r="FV5" s="381" t="str">
        <f>IF('Health Facility 2'!$B$128=0,"-",'Health Facility 2'!$B$128)</f>
        <v>-</v>
      </c>
      <c r="FW5" s="381" t="str">
        <f>IF('Health Facility 2'!$E$128=0,"-",'Health Facility 2'!$E$128)</f>
        <v>-</v>
      </c>
      <c r="FX5" s="381" t="str">
        <f>IF('Health Facility 2'!$H$128=0,"-",'Health Facility 2'!$H$128)</f>
        <v>-</v>
      </c>
      <c r="FY5" s="381" t="str">
        <f>IF('Health Facility 2'!$J$128=0,"-",'Health Facility 2'!$J$128)</f>
        <v>-</v>
      </c>
      <c r="FZ5" s="381" t="str">
        <f>IF('Health Facility 2'!$K$128=0,"-",'Health Facility 2'!$K$128)</f>
        <v>-</v>
      </c>
      <c r="GA5" s="381" t="str">
        <f>IF('Health Facility 2'!$B$129=0,"-",'Health Facility 2'!$B$129)</f>
        <v>-</v>
      </c>
      <c r="GB5" s="381" t="str">
        <f>IF('Health Facility 2'!$E$129=0,"-",'Health Facility 2'!$E$129)</f>
        <v>-</v>
      </c>
      <c r="GC5" s="381" t="str">
        <f>IF('Health Facility 2'!$H$129=0,"-",'Health Facility 2'!$H$129)</f>
        <v>-</v>
      </c>
      <c r="GD5" s="381" t="str">
        <f>IF('Health Facility 2'!$J$129=0,"-",'Health Facility 2'!$J$129)</f>
        <v>-</v>
      </c>
      <c r="GE5" s="381" t="str">
        <f>IF('Health Facility 2'!$K$129=0,"-",'Health Facility 2'!$K$129)</f>
        <v>-</v>
      </c>
      <c r="GF5" s="381" t="str">
        <f>IF('Health Facility 2'!$B$130=0,"-",'Health Facility 2'!$B$130)</f>
        <v>-</v>
      </c>
      <c r="GG5" s="381" t="str">
        <f>IF('Health Facility 2'!$E$130=0,"-",'Health Facility 2'!$E$130)</f>
        <v>-</v>
      </c>
      <c r="GH5" s="381" t="str">
        <f>IF('Health Facility 2'!$H$130=0,"-",'Health Facility 2'!$H$130)</f>
        <v>-</v>
      </c>
      <c r="GI5" s="381" t="str">
        <f>IF('Health Facility 2'!$J$130=0,"-",'Health Facility 2'!$J$130)</f>
        <v>-</v>
      </c>
      <c r="GJ5" s="385" t="str">
        <f>IF('Health Facility 2'!$K$130=0,"-",'Health Facility 2'!$K$130)</f>
        <v>-</v>
      </c>
      <c r="GK5" s="20"/>
      <c r="GL5" s="20"/>
      <c r="GM5" s="20"/>
      <c r="GN5" s="20"/>
      <c r="GO5" s="20"/>
      <c r="GP5" s="20"/>
      <c r="GQ5" s="20"/>
      <c r="GR5" s="20"/>
    </row>
    <row r="6" spans="1:200" x14ac:dyDescent="0.3">
      <c r="A6" s="253" t="s">
        <v>7</v>
      </c>
      <c r="B6" s="255" t="str">
        <f>IF('Health Facility 3'!$D$7=0,"-",'Health Facility 3'!$D$7)</f>
        <v>-</v>
      </c>
      <c r="C6" s="255" t="str">
        <f>IF('Health Facility 3'!$D$8=0,"-",'Health Facility 3'!$D$8)</f>
        <v>-</v>
      </c>
      <c r="D6" s="255" t="str">
        <f>IF('Health Facility 3'!$D$9=0,"-",'Health Facility 3'!$D$9)</f>
        <v>-</v>
      </c>
      <c r="E6" s="255" t="str">
        <f>IF('Health Facility 3'!$D$10=0,"-",'Health Facility 3'!$D$10)</f>
        <v>-</v>
      </c>
      <c r="F6" s="255" t="str">
        <f>IF('Health Facility 3'!$D$11=0,"-",'Health Facility 3'!$D$11)</f>
        <v>-</v>
      </c>
      <c r="G6" s="255" t="str">
        <f>IF('Health Facility 3'!$J$7=0,"-",'Health Facility 3'!$J$7)</f>
        <v>-</v>
      </c>
      <c r="H6" s="255" t="str">
        <f>IF('Health Facility 3'!$J$8=0,"-",'Health Facility 3'!$J$8)</f>
        <v>-</v>
      </c>
      <c r="I6" s="255" t="str">
        <f>IF('Health Facility 3'!$J$9=0,"-",'Health Facility 3'!$J$9)</f>
        <v>-</v>
      </c>
      <c r="J6" s="255" t="str">
        <f>IF('Health Facility 3'!$J$10=0,"-",'Health Facility 3'!$J$10)</f>
        <v>-</v>
      </c>
      <c r="K6" s="255" t="str">
        <f>IF('Health Facility 3'!$J$11=0,"-",'Health Facility 3'!$J$11)</f>
        <v>-</v>
      </c>
      <c r="L6" s="255" t="str">
        <f>IF('Health Facility 3'!$H$15=0,"-",'Health Facility 3'!$H$15)</f>
        <v>-</v>
      </c>
      <c r="M6" s="255" t="str">
        <f>IF('Health Facility 3'!$I$15=0,"-",'Health Facility 3'!$I$15)</f>
        <v>-</v>
      </c>
      <c r="N6" s="255" t="str">
        <f>IF('Health Facility 3'!$G$17=0,"-",'Health Facility 3'!$G$17)</f>
        <v>-</v>
      </c>
      <c r="O6" s="255" t="str">
        <f>IF('Health Facility 3'!$H$17=0,"-",'Health Facility 3'!$H$17)</f>
        <v>-</v>
      </c>
      <c r="P6" s="255" t="str">
        <f>IF('Health Facility 3'!$I$17=0,"-",'Health Facility 3'!$I$17)</f>
        <v>-</v>
      </c>
      <c r="Q6" s="255" t="str">
        <f>IF('Health Facility 3'!$D$20=0,"-",'Health Facility 3'!$D$20)</f>
        <v>-</v>
      </c>
      <c r="R6" s="255" t="str">
        <f>IF('Health Facility 3'!$D$21=0,"-",'Health Facility 3'!$D$21)</f>
        <v>-</v>
      </c>
      <c r="S6" s="255" t="str">
        <f>IF('Health Facility 3'!$D$22=0,"-",'Health Facility 3'!$D$22)</f>
        <v>-</v>
      </c>
      <c r="T6" s="255" t="str">
        <f>IF('Health Facility 3'!$D$23=0,"-",'Health Facility 3'!$D$23)</f>
        <v>-</v>
      </c>
      <c r="U6" s="255" t="str">
        <f>IF('Health Facility 3'!$D$24=0,"-",'Health Facility 3'!$D$24)</f>
        <v>-</v>
      </c>
      <c r="V6" s="255" t="str">
        <f>IF('Health Facility 3'!$D$25=0,"-",'Health Facility 3'!$D$25)</f>
        <v>-</v>
      </c>
      <c r="W6" s="255" t="str">
        <f>IF('Health Facility 3'!$D$26=0,"-",'Health Facility 3'!$D$26)</f>
        <v>-</v>
      </c>
      <c r="X6" s="255" t="str">
        <f>IF('Health Facility 3'!$D$27=0,"-",'Health Facility 3'!$D$27)</f>
        <v>-</v>
      </c>
      <c r="Y6" s="255" t="str">
        <f>IF('Health Facility 3'!$H$20=0,"-",'Health Facility 3'!$H$20)</f>
        <v>-</v>
      </c>
      <c r="Z6" s="255" t="str">
        <f>IF('Health Facility 3'!$H$21=0,"-",'Health Facility 3'!$H$21)</f>
        <v>-</v>
      </c>
      <c r="AA6" s="255" t="str">
        <f>IF('Health Facility 3'!$H$22=0,"-",'Health Facility 3'!$H$22)</f>
        <v>-</v>
      </c>
      <c r="AB6" s="255" t="str">
        <f>IF('Health Facility 3'!$H$23=0,"-",'Health Facility 3'!$H$23)</f>
        <v>-</v>
      </c>
      <c r="AC6" s="255" t="str">
        <f>IF('Health Facility 3'!$H$24=0,"-",'Health Facility 3'!$H$24)</f>
        <v>-</v>
      </c>
      <c r="AD6" s="255" t="str">
        <f>IF('Health Facility 3'!$H$25=0,"-",'Health Facility 3'!$H$25)</f>
        <v>-</v>
      </c>
      <c r="AE6" s="255" t="str">
        <f>IF('Health Facility 3'!$H$26=0,"-",'Health Facility 3'!$H$26)</f>
        <v>-</v>
      </c>
      <c r="AF6" s="255" t="str">
        <f>IF('Health Facility 3'!$I$20=0,"-",'Health Facility 3'!$I$20)</f>
        <v>-</v>
      </c>
      <c r="AG6" s="255" t="str">
        <f>IF('Health Facility 3'!$I$21=0,"-",'Health Facility 3'!$I$21)</f>
        <v>-</v>
      </c>
      <c r="AH6" s="255" t="str">
        <f>IF('Health Facility 3'!$I$22=0,"-",'Health Facility 3'!$I$22)</f>
        <v>-</v>
      </c>
      <c r="AI6" s="255" t="str">
        <f>IF('Health Facility 3'!$I$23=0,"-",'Health Facility 3'!$I$23)</f>
        <v>-</v>
      </c>
      <c r="AJ6" s="255" t="str">
        <f>IF('Health Facility 3'!$I$24=0,"-",'Health Facility 3'!$I$24)</f>
        <v>-</v>
      </c>
      <c r="AK6" s="255" t="str">
        <f>IF('Health Facility 3'!$I$25=0,"-",'Health Facility 3'!$I$25)</f>
        <v>-</v>
      </c>
      <c r="AL6" s="255" t="str">
        <f>IF('Health Facility 3'!$I$26=0,"-",'Health Facility 3'!$I$26)</f>
        <v>-</v>
      </c>
      <c r="AM6" s="255" t="str">
        <f>IF('Health Facility 3'!$J$20=0,"-",'Health Facility 3'!$J$20)</f>
        <v>-</v>
      </c>
      <c r="AN6" s="255" t="str">
        <f>IF('Health Facility 3'!$J$21=0,"-",'Health Facility 3'!$J$21)</f>
        <v>-</v>
      </c>
      <c r="AO6" s="255" t="str">
        <f>IF('Health Facility 3'!$J$22=0,"-",'Health Facility 3'!$J$22)</f>
        <v>-</v>
      </c>
      <c r="AP6" s="255" t="str">
        <f>IF('Health Facility 3'!$J$23=0,"-",'Health Facility 3'!$J$23)</f>
        <v>-</v>
      </c>
      <c r="AQ6" s="255" t="str">
        <f>IF('Health Facility 3'!$J$24=0,"-",'Health Facility 3'!$J$24)</f>
        <v>-</v>
      </c>
      <c r="AR6" s="255" t="str">
        <f>IF('Health Facility 3'!$J$25=0,"-",'Health Facility 3'!$J$25)</f>
        <v>-</v>
      </c>
      <c r="AS6" s="255" t="str">
        <f>IF('Health Facility 3'!$J$26=0,"-",'Health Facility 3'!$J$26)</f>
        <v>-</v>
      </c>
      <c r="AT6" s="255" t="str">
        <f>IF('Health Facility 3'!$G$31=0,"-",'Health Facility 3'!$G$31)</f>
        <v>-</v>
      </c>
      <c r="AU6" s="255" t="str">
        <f>IF('Health Facility 3'!$H$31=0,"-",'Health Facility 3'!$H$31)</f>
        <v>-</v>
      </c>
      <c r="AV6" s="255" t="str">
        <f>IF('Health Facility 3'!$I$31=0,"-",'Health Facility 3'!$I$31)</f>
        <v>-</v>
      </c>
      <c r="AW6" s="255" t="str">
        <f>IF('Health Facility 3'!$D$32=0,"-",'Health Facility 3'!$D$32)</f>
        <v>Select type</v>
      </c>
      <c r="AX6" s="255" t="str">
        <f>IF('Health Facility 3'!$D$33=0,"-",'Health Facility 3'!$D$33)</f>
        <v>Select indicator</v>
      </c>
      <c r="AY6" s="328" t="str">
        <f>IF('Health Facility 3'!$G$34=0,"-",'Health Facility 3'!$G$34)</f>
        <v>-</v>
      </c>
      <c r="AZ6" s="328" t="str">
        <f>IF('Health Facility 3'!$H$34=0,"-",'Health Facility 3'!$H$34)</f>
        <v>-</v>
      </c>
      <c r="BA6" s="328" t="str">
        <f>IF('Health Facility 3'!$I$34=0,"-",'Health Facility 3'!$I$34)</f>
        <v>-</v>
      </c>
      <c r="BB6" s="328" t="str">
        <f>IF('Health Facility 3'!$G$35=0,"-",'Health Facility 3'!$G$35)</f>
        <v>-</v>
      </c>
      <c r="BC6" s="328" t="str">
        <f>IF('Health Facility 3'!$H$35=0,"-",'Health Facility 3'!$H$35)</f>
        <v>-</v>
      </c>
      <c r="BD6" s="328" t="str">
        <f>IF('Health Facility 3'!$I$35=0,"-",'Health Facility 3'!$I$35)</f>
        <v>-</v>
      </c>
      <c r="BE6" s="328" t="str">
        <f>IF('Health Facility 3'!$G$36=0,"-",'Health Facility 3'!$G$36)</f>
        <v>-</v>
      </c>
      <c r="BF6" s="328" t="str">
        <f>IF('Health Facility 3'!$H$36=0,"-",'Health Facility 3'!$H$36)</f>
        <v>-</v>
      </c>
      <c r="BG6" s="328" t="str">
        <f>IF('Health Facility 3'!$I$36=0,"-",'Health Facility 3'!$I$36)</f>
        <v>-</v>
      </c>
      <c r="BH6" s="255" t="str">
        <f>IF('Health Facility 3'!$G$39=0,"-",'Health Facility 3'!$G$39)</f>
        <v>A</v>
      </c>
      <c r="BI6" s="255" t="str">
        <f>IF('Health Facility 3'!$H$39=0,"-",'Health Facility 3'!$H$39)</f>
        <v>B</v>
      </c>
      <c r="BJ6" s="255" t="str">
        <f>IF('Health Facility 3'!$I$39=0,"-",'Health Facility 3'!$I$39)</f>
        <v>C</v>
      </c>
      <c r="BK6" s="255" t="str">
        <f>IF('Health Facility 3'!$G$40=0,"-",'Health Facility 3'!$G$40)</f>
        <v>-</v>
      </c>
      <c r="BL6" s="255" t="str">
        <f>IF('Health Facility 3'!$H$40=0,"-",'Health Facility 3'!$H$40)</f>
        <v>-</v>
      </c>
      <c r="BM6" s="255" t="str">
        <f>IF('Health Facility 3'!$I$40=0,"-",'Health Facility 3'!$I$40)</f>
        <v>-</v>
      </c>
      <c r="BN6" s="255" t="str">
        <f>IF('Health Facility 3'!$D$41=0,"-",'Health Facility 3'!$D$41)</f>
        <v>Select type</v>
      </c>
      <c r="BO6" s="255" t="str">
        <f>IF('Health Facility 3'!$D$42=0,"-",'Health Facility 3'!$D$42)</f>
        <v>Select indicator</v>
      </c>
      <c r="BP6" s="328" t="str">
        <f>IF('Health Facility 3'!$G$43=0,"-",'Health Facility 3'!$G$43)</f>
        <v>-</v>
      </c>
      <c r="BQ6" s="328" t="str">
        <f>IF('Health Facility 3'!$H$43=0,"-",'Health Facility 3'!$H$43)</f>
        <v>-</v>
      </c>
      <c r="BR6" s="328" t="str">
        <f>IF('Health Facility 3'!$I$43=0,"-",'Health Facility 3'!$I$43)</f>
        <v>-</v>
      </c>
      <c r="BS6" s="328" t="str">
        <f>IF('Health Facility 3'!$G$44=0,"-",'Health Facility 3'!$G$44)</f>
        <v>-</v>
      </c>
      <c r="BT6" s="328" t="str">
        <f>IF('Health Facility 3'!$H$44=0,"-",'Health Facility 3'!$H$44)</f>
        <v>-</v>
      </c>
      <c r="BU6" s="328" t="str">
        <f>IF('Health Facility 3'!$I$44=0,"-",'Health Facility 3'!$I$44)</f>
        <v>-</v>
      </c>
      <c r="BV6" s="328" t="str">
        <f>IF('Health Facility 3'!$G$45=0,"-",'Health Facility 3'!$G$45)</f>
        <v>-</v>
      </c>
      <c r="BW6" s="328" t="str">
        <f>IF('Health Facility 3'!$H$45=0,"-",'Health Facility 3'!$H$45)</f>
        <v>-</v>
      </c>
      <c r="BX6" s="328" t="str">
        <f>IF('Health Facility 3'!$I$45=0,"-",'Health Facility 3'!$I$45)</f>
        <v>-</v>
      </c>
      <c r="BY6" s="255" t="str">
        <f>IF('Health Facility 3'!$G$48=0,"-",'Health Facility 3'!$G$48)</f>
        <v>-</v>
      </c>
      <c r="BZ6" s="255" t="str">
        <f>IF('Health Facility 3'!$H$48=0,"-",'Health Facility 3'!$H$48)</f>
        <v>-</v>
      </c>
      <c r="CA6" s="255" t="str">
        <f>IF('Health Facility 3'!$I$48=0,"-",'Health Facility 3'!$I$48)</f>
        <v>-</v>
      </c>
      <c r="CB6" s="255" t="str">
        <f>IF('Health Facility 3'!$G$49=0,"-",'Health Facility 3'!$G$49)</f>
        <v>-</v>
      </c>
      <c r="CC6" s="255" t="str">
        <f>IF('Health Facility 3'!$H$49=0,"-",'Health Facility 3'!$H$49)</f>
        <v>-</v>
      </c>
      <c r="CD6" s="255" t="str">
        <f>IF('Health Facility 3'!$I$49=0,"-",'Health Facility 3'!$I$49)</f>
        <v>-</v>
      </c>
      <c r="CE6" s="255" t="str">
        <f>IF('Health Facility 3'!$D$50=0,"-",'Health Facility 3'!$D$50)</f>
        <v>Select type</v>
      </c>
      <c r="CF6" s="255" t="str">
        <f>IF('Health Facility 3'!$D$51=0,"-",'Health Facility 3'!$D$51)</f>
        <v>Select indicator</v>
      </c>
      <c r="CG6" s="328" t="str">
        <f>IF('Health Facility 3'!$G$52=0,"-",'Health Facility 3'!$G$52)</f>
        <v>-</v>
      </c>
      <c r="CH6" s="328" t="str">
        <f>IF('Health Facility 3'!$H$52=0,"-",'Health Facility 3'!$H$52)</f>
        <v>-</v>
      </c>
      <c r="CI6" s="328" t="str">
        <f>IF('Health Facility 3'!$I$52=0,"-",'Health Facility 3'!$I$52)</f>
        <v>-</v>
      </c>
      <c r="CJ6" s="328" t="str">
        <f>IF('Health Facility 3'!$G$53=0,"-",'Health Facility 3'!$G$53)</f>
        <v>-</v>
      </c>
      <c r="CK6" s="328" t="str">
        <f>IF('Health Facility 3'!$H$53=0,"-",'Health Facility 3'!$H$53)</f>
        <v>-</v>
      </c>
      <c r="CL6" s="328" t="str">
        <f>IF('Health Facility 3'!$I$53=0,"-",'Health Facility 3'!$I$53)</f>
        <v>-</v>
      </c>
      <c r="CM6" s="328" t="str">
        <f>IF('Health Facility 3'!$G$54=0,"-",'Health Facility 3'!$G$54)</f>
        <v>-</v>
      </c>
      <c r="CN6" s="328" t="str">
        <f>IF('Health Facility 3'!$H$54=0,"-",'Health Facility 3'!$H$54)</f>
        <v>-</v>
      </c>
      <c r="CO6" s="328" t="str">
        <f>IF('Health Facility 3'!$I$54=0,"-",'Health Facility 3'!$I$54)</f>
        <v>-</v>
      </c>
      <c r="CP6" s="255" t="str">
        <f>IF('Health Facility 3'!$G$57=0,"-",'Health Facility 3'!$G$57)</f>
        <v>-</v>
      </c>
      <c r="CQ6" s="255" t="str">
        <f>IF('Health Facility 3'!$H$57=0,"-",'Health Facility 3'!$H$57)</f>
        <v>-</v>
      </c>
      <c r="CR6" s="255" t="str">
        <f>IF('Health Facility 3'!$I$57=0,"-",'Health Facility 3'!$I$57)</f>
        <v>-</v>
      </c>
      <c r="CS6" s="255" t="str">
        <f>IF('Health Facility 3'!$G$58=0,"-",'Health Facility 3'!$G$58)</f>
        <v>-</v>
      </c>
      <c r="CT6" s="255" t="str">
        <f>IF('Health Facility 3'!$H$58=0,"-",'Health Facility 3'!$H$58)</f>
        <v>-</v>
      </c>
      <c r="CU6" s="255" t="str">
        <f>IF('Health Facility 3'!$I$58=0,"-",'Health Facility 3'!$I$58)</f>
        <v>-</v>
      </c>
      <c r="CV6" s="255" t="str">
        <f>IF('Health Facility 3'!$D$59=0,"-",'Health Facility 3'!$D$59)</f>
        <v>Malaria_treatment</v>
      </c>
      <c r="CW6" s="255" t="str">
        <f>IF('Health Facility 3'!$D$60=0,"-",'Health Facility 3'!$D$60)</f>
        <v>4.1:  Number of children (&lt; 5) with confirmed malaria receiving ACT</v>
      </c>
      <c r="CX6" s="328">
        <f>IF('Health Facility 3'!$G$61=0,"-",'Health Facility 3'!$G$61)</f>
        <v>60</v>
      </c>
      <c r="CY6" s="328">
        <f>IF('Health Facility 3'!$H$61=0,"-",'Health Facility 3'!$H$61)</f>
        <v>62</v>
      </c>
      <c r="CZ6" s="328">
        <f>IF('Health Facility 3'!$I$61=0,"-",'Health Facility 3'!$I$61)</f>
        <v>63</v>
      </c>
      <c r="DA6" s="328">
        <f>IF('Health Facility 3'!$G$62=0,"-",'Health Facility 3'!$G$62)</f>
        <v>65</v>
      </c>
      <c r="DB6" s="328">
        <f>IF('Health Facility 3'!$H$62=0,"-",'Health Facility 3'!$H$62)</f>
        <v>65</v>
      </c>
      <c r="DC6" s="328">
        <f>IF('Health Facility 3'!$I$62=0,"-",'Health Facility 3'!$I$62)</f>
        <v>64</v>
      </c>
      <c r="DD6" s="328">
        <f>IF('Health Facility 3'!$G$63=0,"-",'Health Facility 3'!$G$63)</f>
        <v>60</v>
      </c>
      <c r="DE6" s="328">
        <f>IF('Health Facility 3'!$H$63=0,"-",'Health Facility 3'!$H$63)</f>
        <v>68</v>
      </c>
      <c r="DF6" s="328">
        <f>IF('Health Facility 3'!$I$63=0,"-",'Health Facility 3'!$I$63)</f>
        <v>62</v>
      </c>
      <c r="DG6" s="255" t="str">
        <f>IF('Health Facility 3'!$G$66=0,"-",'Health Facility 3'!$G$66)</f>
        <v>D</v>
      </c>
      <c r="DH6" s="255" t="str">
        <f>IF('Health Facility 3'!$H$66=0,"-",'Health Facility 3'!$H$66)</f>
        <v>D</v>
      </c>
      <c r="DI6" s="255" t="str">
        <f>IF('Health Facility 3'!$I$66=0,"-",'Health Facility 3'!$I$66)</f>
        <v>C</v>
      </c>
      <c r="DJ6" s="255" t="str">
        <f>IF('Health Facility 3'!$G$67=0,"-",'Health Facility 3'!$G$67)</f>
        <v>-</v>
      </c>
      <c r="DK6" s="255" t="str">
        <f>IF('Health Facility 3'!$H$67=0,"-",'Health Facility 3'!$H$67)</f>
        <v>-</v>
      </c>
      <c r="DL6" s="255" t="str">
        <f>IF('Health Facility 3'!$I$67=0,"-",'Health Facility 3'!$I$67)</f>
        <v>-</v>
      </c>
      <c r="DM6" s="255" t="str">
        <f>IF('Health Facility 3'!$D$68=0,"-",'Health Facility 3'!$D$68)</f>
        <v>Malaria_commodity_availability</v>
      </c>
      <c r="DN6" s="255" t="str">
        <f>IF('Health Facility 3'!$D$69=0,"-",'Health Facility 3'!$D$69)</f>
        <v>5.1:  Stock out of ACTs for 7 consecutive days in the past month</v>
      </c>
      <c r="DO6" s="328">
        <f>IF('Health Facility 3'!$G$70=0,"-",'Health Facility 3'!$G$70)</f>
        <v>80</v>
      </c>
      <c r="DP6" s="328">
        <f>IF('Health Facility 3'!$H$70=0,"-",'Health Facility 3'!$H$70)</f>
        <v>82</v>
      </c>
      <c r="DQ6" s="328">
        <f>IF('Health Facility 3'!$I$70=0,"-",'Health Facility 3'!$I$70)</f>
        <v>83</v>
      </c>
      <c r="DR6" s="328">
        <f>IF('Health Facility 3'!$G$71=0,"-",'Health Facility 3'!$G$71)</f>
        <v>88</v>
      </c>
      <c r="DS6" s="328">
        <f>IF('Health Facility 3'!$H$71=0,"-",'Health Facility 3'!$H$71)</f>
        <v>83</v>
      </c>
      <c r="DT6" s="328">
        <f>IF('Health Facility 3'!$I$71=0,"-",'Health Facility 3'!$I$71)</f>
        <v>84</v>
      </c>
      <c r="DU6" s="328">
        <f>IF('Health Facility 3'!$G$72=0,"-",'Health Facility 3'!$G$72)</f>
        <v>81</v>
      </c>
      <c r="DV6" s="328">
        <f>IF('Health Facility 3'!$H$72=0,"-",'Health Facility 3'!$H$72)</f>
        <v>89</v>
      </c>
      <c r="DW6" s="328">
        <f>IF('Health Facility 3'!$I$72=0,"-",'Health Facility 3'!$I$72)</f>
        <v>81</v>
      </c>
      <c r="DX6" s="328" t="str">
        <f>IF('Health Facility 3'!$G$75=0,"-",'Health Facility 3'!$G$75)</f>
        <v>C</v>
      </c>
      <c r="DY6" s="328" t="str">
        <f>IF('Health Facility 3'!$H$75=0,"-",'Health Facility 3'!$H$75)</f>
        <v>C</v>
      </c>
      <c r="DZ6" s="328" t="str">
        <f>IF('Health Facility 3'!$I$75=0,"-",'Health Facility 3'!$I$75)</f>
        <v>E</v>
      </c>
      <c r="EA6" s="328" t="str">
        <f>IF('Health Facility 3'!$G$76=0,"-",'Health Facility 3'!$G$76)</f>
        <v>-</v>
      </c>
      <c r="EB6" s="328" t="str">
        <f>IF('Health Facility 3'!$H$76=0,"-",'Health Facility 3'!$H$76)</f>
        <v>-</v>
      </c>
      <c r="EC6" s="328" t="str">
        <f>IF('Health Facility 3'!$I$76=0,"-",'Health Facility 3'!$I$76)</f>
        <v>-</v>
      </c>
      <c r="ED6" s="255" t="str">
        <f>IF('Health Facility 3'!$A$80=0,"-",'Health Facility 3'!$A$80)</f>
        <v>A — Malaria case register : Laboratory register (quality target = 90%)</v>
      </c>
      <c r="EE6" s="255" t="str">
        <f>IF('Health Facility 3'!$J$82=0,"-",'Health Facility 3'!$J$82)</f>
        <v>-</v>
      </c>
      <c r="EF6" s="255" t="str">
        <f>IF('Health Facility 3'!$J$83=0,"-",'Health Facility 3'!$J$83)</f>
        <v>-</v>
      </c>
      <c r="EG6" s="255" t="str">
        <f>IF('Health Facility 3'!$A$85=0,"-",'Health Facility 3'!$A$85)</f>
        <v>B — Malaria case register : Pharmacy dispensation log (quality target = 90%)</v>
      </c>
      <c r="EH6" s="255" t="str">
        <f>IF('Health Facility 3'!$J$87=0,"-",'Health Facility 3'!$J$87)</f>
        <v>-</v>
      </c>
      <c r="EI6" s="255" t="str">
        <f>IF('Health Facility 3'!$J$88=0,"-",'Health Facility 3'!$J$88)</f>
        <v>-</v>
      </c>
      <c r="EJ6" s="255" t="str">
        <f>IF('Health Facility 3'!$A$90=0,"-",'Health Facility 3'!$A$90)</f>
        <v>C — Malaria case register : ACT stock management log (quality target:  &gt;=90%, &lt;=110%)</v>
      </c>
      <c r="EK6" s="255" t="str">
        <f>IF('Health Facility 3'!$J$91=0,"-",'Health Facility 3'!$J$91)</f>
        <v>-</v>
      </c>
      <c r="EL6" s="255" t="str">
        <f>IF('Health Facility 3'!$J$92=0,"-",'Health Facility 3'!$J$92)</f>
        <v>-</v>
      </c>
      <c r="EM6" s="255" t="str">
        <f>IF('Health Facility 3'!$J$93=0,"-",'Health Facility 3'!$J$93)</f>
        <v>-</v>
      </c>
      <c r="EN6" s="255" t="str">
        <f>IF('Health Facility 3'!$J$94=0,"-",'Health Facility 3'!$J$94)</f>
        <v>-</v>
      </c>
      <c r="EO6" s="255" t="str">
        <f>IF('Health Facility 3'!$J$97=0,"-",'Health Facility 3'!$J$97)</f>
        <v>-</v>
      </c>
      <c r="EP6" s="255" t="str">
        <f>IF('Health Facility 3'!$J$98=0,"-",'Health Facility 3'!$J$98)</f>
        <v>-</v>
      </c>
      <c r="EQ6" s="255" t="str">
        <f>IF('Health Facility 3'!$H$99=0,"-",'Health Facility 3'!$H$99)</f>
        <v>Select type</v>
      </c>
      <c r="ER6" s="255" t="str">
        <f>IF('Health Facility 3'!$H$100=0,"-",'Health Facility 3'!$H$100)</f>
        <v>Select indicator</v>
      </c>
      <c r="ES6" s="255" t="str">
        <f>IF('Health Facility 3'!$J$101=0,"-",'Health Facility 3'!$J$101)</f>
        <v>-</v>
      </c>
      <c r="ET6" s="255" t="str">
        <f>IF('Health Facility 3'!$J$102=0,"-",'Health Facility 3'!$J$102)</f>
        <v>-</v>
      </c>
      <c r="EU6" s="326" t="str">
        <f>IF('Health Facility 3'!$F$106=0,"-",'Health Facility 3'!$F$106)</f>
        <v>-</v>
      </c>
      <c r="EV6" s="326" t="str">
        <f>IF('Health Facility 3'!$G$106=0,"-",'Health Facility 3'!$G$106)</f>
        <v>-</v>
      </c>
      <c r="EW6" s="326" t="str">
        <f>IF('Health Facility 3'!$H$106=0,"-",'Health Facility 3'!$H$106)</f>
        <v>-</v>
      </c>
      <c r="EX6" s="326" t="str">
        <f>IF('Health Facility 3'!$I$106=0,"-",'Health Facility 3'!$I$106)</f>
        <v>-</v>
      </c>
      <c r="EY6" s="255" t="str">
        <f>IF('Health Facility 3'!$F$107=0,"-",'Health Facility 3'!$F$107)</f>
        <v>-</v>
      </c>
      <c r="EZ6" s="255" t="str">
        <f>IF('Health Facility 3'!$G$107=0,"-",'Health Facility 3'!$G$107)</f>
        <v>-</v>
      </c>
      <c r="FA6" s="255" t="str">
        <f>IF('Health Facility 3'!$H$107=0,"-",'Health Facility 3'!$H$107)</f>
        <v>-</v>
      </c>
      <c r="FB6" s="255" t="str">
        <f>IF('Health Facility 3'!$I$107=0,"-",'Health Facility 3'!$I$107)</f>
        <v>-</v>
      </c>
      <c r="FC6" s="255" t="str">
        <f>IF('Health Facility 3'!$J$109=0,"-",'Health Facility 3'!$J$109)</f>
        <v>-</v>
      </c>
      <c r="FD6" s="255" t="str">
        <f>IF('Health Facility 3'!$J$110=0,"-",'Health Facility 3'!$J$110)</f>
        <v>-</v>
      </c>
      <c r="FE6" s="255" t="str">
        <f>IF('Health Facility 3'!$J$112=0,"-",'Health Facility 3'!$J$112)</f>
        <v>-</v>
      </c>
      <c r="FF6" s="255" t="str">
        <f>IF('Health Facility 3'!$J$113=0,"-",'Health Facility 3'!$J$113)</f>
        <v>-</v>
      </c>
      <c r="FG6" s="255" t="str">
        <f>IF('Health Facility 3'!$J$114=0,"-",'Health Facility 3'!$J$114)</f>
        <v>-</v>
      </c>
      <c r="FH6" s="255" t="str">
        <f>IF('Health Facility 3'!$J$115=0,"-",'Health Facility 3'!$J$115)</f>
        <v>-</v>
      </c>
      <c r="FI6" s="255" t="str">
        <f>IF('Health Facility 3'!$J$116=0,"-",'Health Facility 3'!$J$116)</f>
        <v>-</v>
      </c>
      <c r="FJ6" s="255" t="str">
        <f>IF('Health Facility 3'!$J$117=0,"-",'Health Facility 3'!$J$117)</f>
        <v>-</v>
      </c>
      <c r="FK6" s="255" t="str">
        <f>IF('Health Facility 3'!$J$118=0,"-",'Health Facility 3'!$J$118)</f>
        <v>-</v>
      </c>
      <c r="FL6" s="255" t="str">
        <f>IF('Health Facility 3'!$J$119=0,"-",'Health Facility 3'!$J$119)</f>
        <v>-</v>
      </c>
      <c r="FM6" s="255" t="str">
        <f>IF('Health Facility 3'!$J$120=0,"-",'Health Facility 3'!$J$120)</f>
        <v>-</v>
      </c>
      <c r="FN6" s="255" t="str">
        <f>IF('Health Facility 3'!$J$121=0,"-",'Health Facility 3'!$J$121)</f>
        <v>-</v>
      </c>
      <c r="FO6" s="255" t="str">
        <f>IF('Health Facility 3'!$J$122=0,"-",'Health Facility 3'!$J$122)</f>
        <v>-</v>
      </c>
      <c r="FP6" s="383" t="str">
        <f>IF('Health Facility 3'!$J$123=0,"-",'Health Facility 3'!$J$123)</f>
        <v>-</v>
      </c>
      <c r="FQ6" s="381" t="str">
        <f>IF('Health Facility 3'!$B$127=0,"-",'Health Facility 3'!$B$127)</f>
        <v>-</v>
      </c>
      <c r="FR6" s="381" t="str">
        <f>IF('Health Facility 3'!$E$127=0,"-",'Health Facility 3'!$E$127)</f>
        <v>-</v>
      </c>
      <c r="FS6" s="381" t="str">
        <f>IF('Health Facility 3'!$H$127=0,"-",'Health Facility 3'!$H$127)</f>
        <v>-</v>
      </c>
      <c r="FT6" s="381" t="str">
        <f>IF('Health Facility 3'!$J$127=0,"-",'Health Facility 3'!$J$127)</f>
        <v>-</v>
      </c>
      <c r="FU6" s="381" t="str">
        <f>IF('Health Facility 3'!$K$127=0,"-",'Health Facility 3'!$K$127)</f>
        <v>-</v>
      </c>
      <c r="FV6" s="381" t="str">
        <f>IF('Health Facility 3'!$B$128=0,"-",'Health Facility 3'!$B$128)</f>
        <v>-</v>
      </c>
      <c r="FW6" s="381" t="str">
        <f>IF('Health Facility 3'!$E$128=0,"-",'Health Facility 3'!$E$128)</f>
        <v>-</v>
      </c>
      <c r="FX6" s="381" t="str">
        <f>IF('Health Facility 3'!$H$128=0,"-",'Health Facility 3'!$H$128)</f>
        <v>-</v>
      </c>
      <c r="FY6" s="381" t="str">
        <f>IF('Health Facility 3'!$J$128=0,"-",'Health Facility 3'!$J$128)</f>
        <v>-</v>
      </c>
      <c r="FZ6" s="381" t="str">
        <f>IF('Health Facility 3'!$K$128=0,"-",'Health Facility 3'!$K$128)</f>
        <v>-</v>
      </c>
      <c r="GA6" s="381" t="str">
        <f>IF('Health Facility 3'!$B$129=0,"-",'Health Facility 3'!$B$129)</f>
        <v>-</v>
      </c>
      <c r="GB6" s="381" t="str">
        <f>IF('Health Facility 3'!$E$129=0,"-",'Health Facility 3'!$E$129)</f>
        <v>-</v>
      </c>
      <c r="GC6" s="381" t="str">
        <f>IF('Health Facility 3'!$H$129=0,"-",'Health Facility 3'!$H$129)</f>
        <v>-</v>
      </c>
      <c r="GD6" s="381" t="str">
        <f>IF('Health Facility 3'!$J$129=0,"-",'Health Facility 3'!$J$129)</f>
        <v>-</v>
      </c>
      <c r="GE6" s="381" t="str">
        <f>IF('Health Facility 3'!$K$129=0,"-",'Health Facility 3'!$K$129)</f>
        <v>-</v>
      </c>
      <c r="GF6" s="381" t="str">
        <f>IF('Health Facility 3'!$B$130=0,"-",'Health Facility 3'!$B$130)</f>
        <v>-</v>
      </c>
      <c r="GG6" s="381" t="str">
        <f>IF('Health Facility 3'!$E$130=0,"-",'Health Facility 3'!$E$130)</f>
        <v>-</v>
      </c>
      <c r="GH6" s="381" t="str">
        <f>IF('Health Facility 3'!$H$130=0,"-",'Health Facility 3'!$H$130)</f>
        <v>-</v>
      </c>
      <c r="GI6" s="381" t="str">
        <f>IF('Health Facility 3'!$J$130=0,"-",'Health Facility 3'!$J$130)</f>
        <v>-</v>
      </c>
      <c r="GJ6" s="385" t="str">
        <f>IF('Health Facility 3'!$K$130=0,"-",'Health Facility 3'!$K$130)</f>
        <v>-</v>
      </c>
      <c r="GK6" s="20"/>
      <c r="GL6" s="20"/>
      <c r="GM6" s="20"/>
      <c r="GN6" s="20"/>
      <c r="GO6" s="20"/>
      <c r="GP6" s="20"/>
      <c r="GQ6" s="20"/>
      <c r="GR6" s="20"/>
    </row>
    <row r="7" spans="1:200" x14ac:dyDescent="0.3">
      <c r="A7" s="253" t="s">
        <v>9</v>
      </c>
      <c r="B7" s="255" t="str">
        <f>IF('Health Facility 4'!$D$7=0,"-",'Health Facility 4'!$D$7)</f>
        <v>-</v>
      </c>
      <c r="C7" s="255" t="str">
        <f>IF('Health Facility 4'!$D$8=0,"-",'Health Facility 4'!$D$8)</f>
        <v>-</v>
      </c>
      <c r="D7" s="255" t="str">
        <f>IF('Health Facility 4'!$D$9=0,"-",'Health Facility 4'!$D$9)</f>
        <v>-</v>
      </c>
      <c r="E7" s="255" t="str">
        <f>IF('Health Facility 4'!$D$10=0,"-",'Health Facility 4'!$D$10)</f>
        <v>-</v>
      </c>
      <c r="F7" s="255" t="str">
        <f>IF('Health Facility 4'!$D$11=0,"-",'Health Facility 4'!$D$11)</f>
        <v>-</v>
      </c>
      <c r="G7" s="255" t="str">
        <f>IF('Health Facility 4'!$J$7=0,"-",'Health Facility 4'!$J$7)</f>
        <v>-</v>
      </c>
      <c r="H7" s="255" t="str">
        <f>IF('Health Facility 4'!$J$8=0,"-",'Health Facility 4'!$J$8)</f>
        <v>-</v>
      </c>
      <c r="I7" s="255" t="str">
        <f>IF('Health Facility 4'!$J$9=0,"-",'Health Facility 4'!$J$9)</f>
        <v>-</v>
      </c>
      <c r="J7" s="255" t="str">
        <f>IF('Health Facility 4'!$J$10=0,"-",'Health Facility 4'!$J$10)</f>
        <v>-</v>
      </c>
      <c r="K7" s="255" t="str">
        <f>IF('Health Facility 4'!$J$11=0,"-",'Health Facility 4'!$J$11)</f>
        <v>-</v>
      </c>
      <c r="L7" s="255" t="str">
        <f>IF('Health Facility 4'!$H$15=0,"-",'Health Facility 4'!$H$15)</f>
        <v>-</v>
      </c>
      <c r="M7" s="255" t="str">
        <f>IF('Health Facility 4'!$I$15=0,"-",'Health Facility 4'!$I$15)</f>
        <v>-</v>
      </c>
      <c r="N7" s="255" t="str">
        <f>IF('Health Facility 4'!$G$17=0,"-",'Health Facility 4'!$G$17)</f>
        <v>-</v>
      </c>
      <c r="O7" s="255" t="str">
        <f>IF('Health Facility 4'!$H$17=0,"-",'Health Facility 4'!$H$17)</f>
        <v>-</v>
      </c>
      <c r="P7" s="255" t="str">
        <f>IF('Health Facility 4'!$I$17=0,"-",'Health Facility 4'!$I$17)</f>
        <v>-</v>
      </c>
      <c r="Q7" s="255" t="str">
        <f>IF('Health Facility 4'!$D$20=0,"-",'Health Facility 4'!$D$20)</f>
        <v>-</v>
      </c>
      <c r="R7" s="255" t="str">
        <f>IF('Health Facility 4'!$D$21=0,"-",'Health Facility 4'!$D$21)</f>
        <v>-</v>
      </c>
      <c r="S7" s="255" t="str">
        <f>IF('Health Facility 4'!$D$22=0,"-",'Health Facility 4'!$D$22)</f>
        <v>-</v>
      </c>
      <c r="T7" s="255" t="str">
        <f>IF('Health Facility 4'!$D$23=0,"-",'Health Facility 4'!$D$23)</f>
        <v>-</v>
      </c>
      <c r="U7" s="255" t="str">
        <f>IF('Health Facility 4'!$D$24=0,"-",'Health Facility 4'!$D$24)</f>
        <v>-</v>
      </c>
      <c r="V7" s="255" t="str">
        <f>IF('Health Facility 4'!$D$25=0,"-",'Health Facility 4'!$D$25)</f>
        <v>-</v>
      </c>
      <c r="W7" s="255" t="str">
        <f>IF('Health Facility 4'!$D$26=0,"-",'Health Facility 4'!$D$26)</f>
        <v>-</v>
      </c>
      <c r="X7" s="255" t="str">
        <f>IF('Health Facility 4'!$D$27=0,"-",'Health Facility 4'!$D$27)</f>
        <v>-</v>
      </c>
      <c r="Y7" s="255" t="str">
        <f>IF('Health Facility 4'!$H$20=0,"-",'Health Facility 4'!$H$20)</f>
        <v>-</v>
      </c>
      <c r="Z7" s="255" t="str">
        <f>IF('Health Facility 4'!$H$21=0,"-",'Health Facility 4'!$H$21)</f>
        <v>-</v>
      </c>
      <c r="AA7" s="255" t="str">
        <f>IF('Health Facility 4'!$H$22=0,"-",'Health Facility 4'!$H$22)</f>
        <v>-</v>
      </c>
      <c r="AB7" s="255" t="str">
        <f>IF('Health Facility 4'!$H$23=0,"-",'Health Facility 4'!$H$23)</f>
        <v>-</v>
      </c>
      <c r="AC7" s="255" t="str">
        <f>IF('Health Facility 4'!$H$24=0,"-",'Health Facility 4'!$H$24)</f>
        <v>-</v>
      </c>
      <c r="AD7" s="255" t="str">
        <f>IF('Health Facility 4'!$H$25=0,"-",'Health Facility 4'!$H$25)</f>
        <v>-</v>
      </c>
      <c r="AE7" s="255" t="str">
        <f>IF('Health Facility 4'!$H$26=0,"-",'Health Facility 4'!$H$26)</f>
        <v>-</v>
      </c>
      <c r="AF7" s="255" t="str">
        <f>IF('Health Facility 4'!$I$20=0,"-",'Health Facility 4'!$I$20)</f>
        <v>-</v>
      </c>
      <c r="AG7" s="255" t="str">
        <f>IF('Health Facility 4'!$I$21=0,"-",'Health Facility 4'!$I$21)</f>
        <v>-</v>
      </c>
      <c r="AH7" s="255" t="str">
        <f>IF('Health Facility 4'!$I$22=0,"-",'Health Facility 4'!$I$22)</f>
        <v>-</v>
      </c>
      <c r="AI7" s="255" t="str">
        <f>IF('Health Facility 4'!$I$23=0,"-",'Health Facility 4'!$I$23)</f>
        <v>-</v>
      </c>
      <c r="AJ7" s="255" t="str">
        <f>IF('Health Facility 4'!$I$24=0,"-",'Health Facility 4'!$I$24)</f>
        <v>-</v>
      </c>
      <c r="AK7" s="255" t="str">
        <f>IF('Health Facility 4'!$I$25=0,"-",'Health Facility 4'!$I$25)</f>
        <v>-</v>
      </c>
      <c r="AL7" s="255" t="str">
        <f>IF('Health Facility 4'!$I$26=0,"-",'Health Facility 4'!$I$26)</f>
        <v>-</v>
      </c>
      <c r="AM7" s="255" t="str">
        <f>IF('Health Facility 4'!$J$20=0,"-",'Health Facility 4'!$J$20)</f>
        <v>-</v>
      </c>
      <c r="AN7" s="255" t="str">
        <f>IF('Health Facility 4'!$J$21=0,"-",'Health Facility 4'!$J$21)</f>
        <v>-</v>
      </c>
      <c r="AO7" s="255" t="str">
        <f>IF('Health Facility 4'!$J$22=0,"-",'Health Facility 4'!$J$22)</f>
        <v>-</v>
      </c>
      <c r="AP7" s="255" t="str">
        <f>IF('Health Facility 4'!$J$23=0,"-",'Health Facility 4'!$J$23)</f>
        <v>-</v>
      </c>
      <c r="AQ7" s="255" t="str">
        <f>IF('Health Facility 4'!$J$24=0,"-",'Health Facility 4'!$J$24)</f>
        <v>-</v>
      </c>
      <c r="AR7" s="255" t="str">
        <f>IF('Health Facility 4'!$J$25=0,"-",'Health Facility 4'!$J$25)</f>
        <v>-</v>
      </c>
      <c r="AS7" s="255" t="str">
        <f>IF('Health Facility 4'!$J$26=0,"-",'Health Facility 4'!$J$26)</f>
        <v>-</v>
      </c>
      <c r="AT7" s="255" t="str">
        <f>IF('Health Facility 4'!$G$31=0,"-",'Health Facility 4'!$G$31)</f>
        <v>-</v>
      </c>
      <c r="AU7" s="255" t="str">
        <f>IF('Health Facility 4'!$H$31=0,"-",'Health Facility 4'!$H$31)</f>
        <v>-</v>
      </c>
      <c r="AV7" s="255" t="str">
        <f>IF('Health Facility 4'!$I$31=0,"-",'Health Facility 4'!$I$31)</f>
        <v>-</v>
      </c>
      <c r="AW7" s="255" t="str">
        <f>IF('Health Facility 4'!$D$32=0,"-",'Health Facility 4'!$D$32)</f>
        <v>Select type</v>
      </c>
      <c r="AX7" s="255" t="str">
        <f>IF('Health Facility 4'!$D$33=0,"-",'Health Facility 4'!$D$33)</f>
        <v>Select indicator</v>
      </c>
      <c r="AY7" s="328" t="str">
        <f>IF('Health Facility 4'!$G$34=0,"-",'Health Facility 4'!$G$34)</f>
        <v>-</v>
      </c>
      <c r="AZ7" s="328" t="str">
        <f>IF('Health Facility 4'!$H$34=0,"-",'Health Facility 4'!$H$34)</f>
        <v>-</v>
      </c>
      <c r="BA7" s="328" t="str">
        <f>IF('Health Facility 4'!$I$34=0,"-",'Health Facility 4'!$I$34)</f>
        <v>-</v>
      </c>
      <c r="BB7" s="328" t="str">
        <f>IF('Health Facility 4'!$G$35=0,"-",'Health Facility 4'!$G$35)</f>
        <v>-</v>
      </c>
      <c r="BC7" s="328" t="str">
        <f>IF('Health Facility 4'!$H$35=0,"-",'Health Facility 4'!$H$35)</f>
        <v>-</v>
      </c>
      <c r="BD7" s="328" t="str">
        <f>IF('Health Facility 4'!$I$35=0,"-",'Health Facility 4'!$I$35)</f>
        <v>-</v>
      </c>
      <c r="BE7" s="328" t="str">
        <f>IF('Health Facility 4'!$G$36=0,"-",'Health Facility 4'!$G$36)</f>
        <v>-</v>
      </c>
      <c r="BF7" s="328" t="str">
        <f>IF('Health Facility 4'!$H$36=0,"-",'Health Facility 4'!$H$36)</f>
        <v>-</v>
      </c>
      <c r="BG7" s="328" t="str">
        <f>IF('Health Facility 4'!$I$36=0,"-",'Health Facility 4'!$I$36)</f>
        <v>-</v>
      </c>
      <c r="BH7" s="255" t="str">
        <f>IF('Health Facility 4'!$G$39=0,"-",'Health Facility 4'!$G$39)</f>
        <v>-</v>
      </c>
      <c r="BI7" s="255" t="str">
        <f>IF('Health Facility 4'!$H$39=0,"-",'Health Facility 4'!$H$39)</f>
        <v>-</v>
      </c>
      <c r="BJ7" s="255" t="str">
        <f>IF('Health Facility 4'!$I$39=0,"-",'Health Facility 4'!$I$39)</f>
        <v>-</v>
      </c>
      <c r="BK7" s="255" t="str">
        <f>IF('Health Facility 4'!$G$40=0,"-",'Health Facility 4'!$G$40)</f>
        <v>-</v>
      </c>
      <c r="BL7" s="255" t="str">
        <f>IF('Health Facility 4'!$H$40=0,"-",'Health Facility 4'!$H$40)</f>
        <v>-</v>
      </c>
      <c r="BM7" s="255" t="str">
        <f>IF('Health Facility 4'!$I$40=0,"-",'Health Facility 4'!$I$40)</f>
        <v>-</v>
      </c>
      <c r="BN7" s="255" t="str">
        <f>IF('Health Facility 4'!$D$41=0,"-",'Health Facility 4'!$D$41)</f>
        <v>Select type</v>
      </c>
      <c r="BO7" s="255" t="str">
        <f>IF('Health Facility 4'!$D$42=0,"-",'Health Facility 4'!$D$42)</f>
        <v>Select indicator</v>
      </c>
      <c r="BP7" s="328" t="str">
        <f>IF('Health Facility 4'!$G$43=0,"-",'Health Facility 4'!$G$43)</f>
        <v>-</v>
      </c>
      <c r="BQ7" s="328" t="str">
        <f>IF('Health Facility 4'!$H$43=0,"-",'Health Facility 4'!$H$43)</f>
        <v>-</v>
      </c>
      <c r="BR7" s="328" t="str">
        <f>IF('Health Facility 4'!$I$43=0,"-",'Health Facility 4'!$I$43)</f>
        <v>-</v>
      </c>
      <c r="BS7" s="328" t="str">
        <f>IF('Health Facility 4'!$G$44=0,"-",'Health Facility 4'!$G$44)</f>
        <v>-</v>
      </c>
      <c r="BT7" s="328" t="str">
        <f>IF('Health Facility 4'!$H$44=0,"-",'Health Facility 4'!$H$44)</f>
        <v>-</v>
      </c>
      <c r="BU7" s="328" t="str">
        <f>IF('Health Facility 4'!$I$44=0,"-",'Health Facility 4'!$I$44)</f>
        <v>-</v>
      </c>
      <c r="BV7" s="328" t="str">
        <f>IF('Health Facility 4'!$G$45=0,"-",'Health Facility 4'!$G$45)</f>
        <v>-</v>
      </c>
      <c r="BW7" s="328" t="str">
        <f>IF('Health Facility 4'!$H$45=0,"-",'Health Facility 4'!$H$45)</f>
        <v>-</v>
      </c>
      <c r="BX7" s="328" t="str">
        <f>IF('Health Facility 4'!$I$45=0,"-",'Health Facility 4'!$I$45)</f>
        <v>-</v>
      </c>
      <c r="BY7" s="255" t="str">
        <f>IF('Health Facility 4'!$G$48=0,"-",'Health Facility 4'!$G$48)</f>
        <v>-</v>
      </c>
      <c r="BZ7" s="255" t="str">
        <f>IF('Health Facility 4'!$H$48=0,"-",'Health Facility 4'!$H$48)</f>
        <v>-</v>
      </c>
      <c r="CA7" s="255" t="str">
        <f>IF('Health Facility 4'!$I$48=0,"-",'Health Facility 4'!$I$48)</f>
        <v>-</v>
      </c>
      <c r="CB7" s="255" t="str">
        <f>IF('Health Facility 4'!$G$49=0,"-",'Health Facility 4'!$G$49)</f>
        <v>-</v>
      </c>
      <c r="CC7" s="255" t="str">
        <f>IF('Health Facility 4'!$H$49=0,"-",'Health Facility 4'!$H$49)</f>
        <v>-</v>
      </c>
      <c r="CD7" s="255" t="str">
        <f>IF('Health Facility 4'!$I$49=0,"-",'Health Facility 4'!$I$49)</f>
        <v>-</v>
      </c>
      <c r="CE7" s="255" t="str">
        <f>IF('Health Facility 4'!$D$50=0,"-",'Health Facility 4'!$D$50)</f>
        <v>Select type</v>
      </c>
      <c r="CF7" s="255" t="str">
        <f>IF('Health Facility 4'!$D$51=0,"-",'Health Facility 4'!$D$51)</f>
        <v>Select indicator</v>
      </c>
      <c r="CG7" s="328" t="str">
        <f>IF('Health Facility 4'!$G$52=0,"-",'Health Facility 4'!$G$52)</f>
        <v>-</v>
      </c>
      <c r="CH7" s="328" t="str">
        <f>IF('Health Facility 4'!$H$52=0,"-",'Health Facility 4'!$H$52)</f>
        <v>-</v>
      </c>
      <c r="CI7" s="328" t="str">
        <f>IF('Health Facility 4'!$I$52=0,"-",'Health Facility 4'!$I$52)</f>
        <v>-</v>
      </c>
      <c r="CJ7" s="328" t="str">
        <f>IF('Health Facility 4'!$G$53=0,"-",'Health Facility 4'!$G$53)</f>
        <v>-</v>
      </c>
      <c r="CK7" s="328" t="str">
        <f>IF('Health Facility 4'!$H$53=0,"-",'Health Facility 4'!$H$53)</f>
        <v>-</v>
      </c>
      <c r="CL7" s="328" t="str">
        <f>IF('Health Facility 4'!$I$53=0,"-",'Health Facility 4'!$I$53)</f>
        <v>-</v>
      </c>
      <c r="CM7" s="328" t="str">
        <f>IF('Health Facility 4'!$G$54=0,"-",'Health Facility 4'!$G$54)</f>
        <v>-</v>
      </c>
      <c r="CN7" s="328" t="str">
        <f>IF('Health Facility 4'!$H$54=0,"-",'Health Facility 4'!$H$54)</f>
        <v>-</v>
      </c>
      <c r="CO7" s="328" t="str">
        <f>IF('Health Facility 4'!$I$54=0,"-",'Health Facility 4'!$I$54)</f>
        <v>-</v>
      </c>
      <c r="CP7" s="255" t="str">
        <f>IF('Health Facility 4'!$G$57=0,"-",'Health Facility 4'!$G$57)</f>
        <v>-</v>
      </c>
      <c r="CQ7" s="255" t="str">
        <f>IF('Health Facility 4'!$H$57=0,"-",'Health Facility 4'!$H$57)</f>
        <v>-</v>
      </c>
      <c r="CR7" s="255" t="str">
        <f>IF('Health Facility 4'!$I$57=0,"-",'Health Facility 4'!$I$57)</f>
        <v>-</v>
      </c>
      <c r="CS7" s="255" t="str">
        <f>IF('Health Facility 4'!$G$58=0,"-",'Health Facility 4'!$G$58)</f>
        <v>-</v>
      </c>
      <c r="CT7" s="255" t="str">
        <f>IF('Health Facility 4'!$H$58=0,"-",'Health Facility 4'!$H$58)</f>
        <v>-</v>
      </c>
      <c r="CU7" s="255" t="str">
        <f>IF('Health Facility 4'!$I$58=0,"-",'Health Facility 4'!$I$58)</f>
        <v>-</v>
      </c>
      <c r="CV7" s="255" t="str">
        <f>IF('Health Facility 4'!$D$59=0,"-",'Health Facility 4'!$D$59)</f>
        <v>Malaria_treatment</v>
      </c>
      <c r="CW7" s="255" t="str">
        <f>IF('Health Facility 4'!$D$60=0,"-",'Health Facility 4'!$D$60)</f>
        <v>4.1:  Number of children (&lt; 5) with confirmed malaria receiving ACT</v>
      </c>
      <c r="CX7" s="328">
        <f>IF('Health Facility 4'!$G$61=0,"-",'Health Facility 4'!$G$61)</f>
        <v>20</v>
      </c>
      <c r="CY7" s="328">
        <f>IF('Health Facility 4'!$H$61=0,"-",'Health Facility 4'!$H$61)</f>
        <v>22</v>
      </c>
      <c r="CZ7" s="328">
        <f>IF('Health Facility 4'!$I$61=0,"-",'Health Facility 4'!$I$61)</f>
        <v>23</v>
      </c>
      <c r="DA7" s="328">
        <f>IF('Health Facility 4'!$G$62=0,"-",'Health Facility 4'!$G$62)</f>
        <v>25</v>
      </c>
      <c r="DB7" s="328">
        <f>IF('Health Facility 4'!$H$62=0,"-",'Health Facility 4'!$H$62)</f>
        <v>25</v>
      </c>
      <c r="DC7" s="328">
        <f>IF('Health Facility 4'!$I$62=0,"-",'Health Facility 4'!$I$62)</f>
        <v>24</v>
      </c>
      <c r="DD7" s="328">
        <f>IF('Health Facility 4'!$G$63=0,"-",'Health Facility 4'!$G$63)</f>
        <v>20</v>
      </c>
      <c r="DE7" s="328">
        <f>IF('Health Facility 4'!$H$63=0,"-",'Health Facility 4'!$H$63)</f>
        <v>28</v>
      </c>
      <c r="DF7" s="328">
        <f>IF('Health Facility 4'!$I$63=0,"-",'Health Facility 4'!$I$63)</f>
        <v>22</v>
      </c>
      <c r="DG7" s="255" t="str">
        <f>IF('Health Facility 4'!$G$66=0,"-",'Health Facility 4'!$G$66)</f>
        <v>A</v>
      </c>
      <c r="DH7" s="255" t="str">
        <f>IF('Health Facility 4'!$H$66=0,"-",'Health Facility 4'!$H$66)</f>
        <v>B</v>
      </c>
      <c r="DI7" s="255" t="str">
        <f>IF('Health Facility 4'!$I$66=0,"-",'Health Facility 4'!$I$66)</f>
        <v>E</v>
      </c>
      <c r="DJ7" s="255" t="str">
        <f>IF('Health Facility 4'!$G$67=0,"-",'Health Facility 4'!$G$67)</f>
        <v>-</v>
      </c>
      <c r="DK7" s="255" t="str">
        <f>IF('Health Facility 4'!$H$67=0,"-",'Health Facility 4'!$H$67)</f>
        <v>-</v>
      </c>
      <c r="DL7" s="255" t="str">
        <f>IF('Health Facility 4'!$I$67=0,"-",'Health Facility 4'!$I$67)</f>
        <v>-</v>
      </c>
      <c r="DM7" s="255" t="str">
        <f>IF('Health Facility 4'!$D$68=0,"-",'Health Facility 4'!$D$68)</f>
        <v>Malaria_commodity_availability</v>
      </c>
      <c r="DN7" s="255" t="str">
        <f>IF('Health Facility 4'!$D$69=0,"-",'Health Facility 4'!$D$69)</f>
        <v>5.1:  Stock out of ACTs for 7 consecutive days in the past month</v>
      </c>
      <c r="DO7" s="328">
        <f>IF('Health Facility 4'!$G$70=0,"-",'Health Facility 4'!$G$70)</f>
        <v>60</v>
      </c>
      <c r="DP7" s="328">
        <f>IF('Health Facility 4'!$H$70=0,"-",'Health Facility 4'!$H$70)</f>
        <v>62</v>
      </c>
      <c r="DQ7" s="328">
        <f>IF('Health Facility 4'!$I$70=0,"-",'Health Facility 4'!$I$70)</f>
        <v>63</v>
      </c>
      <c r="DR7" s="328">
        <f>IF('Health Facility 4'!$G$71=0,"-",'Health Facility 4'!$G$71)</f>
        <v>68</v>
      </c>
      <c r="DS7" s="328">
        <f>IF('Health Facility 4'!$H$71=0,"-",'Health Facility 4'!$H$71)</f>
        <v>63</v>
      </c>
      <c r="DT7" s="328">
        <f>IF('Health Facility 4'!$I$71=0,"-",'Health Facility 4'!$I$71)</f>
        <v>64</v>
      </c>
      <c r="DU7" s="328">
        <f>IF('Health Facility 4'!$G$72=0,"-",'Health Facility 4'!$G$72)</f>
        <v>61</v>
      </c>
      <c r="DV7" s="328">
        <f>IF('Health Facility 4'!$H$72=0,"-",'Health Facility 4'!$H$72)</f>
        <v>69</v>
      </c>
      <c r="DW7" s="328">
        <f>IF('Health Facility 4'!$I$72=0,"-",'Health Facility 4'!$I$72)</f>
        <v>61</v>
      </c>
      <c r="DX7" s="328" t="str">
        <f>IF('Health Facility 4'!$G$75=0,"-",'Health Facility 4'!$G$75)</f>
        <v>D</v>
      </c>
      <c r="DY7" s="328" t="str">
        <f>IF('Health Facility 4'!$H$75=0,"-",'Health Facility 4'!$H$75)</f>
        <v>D</v>
      </c>
      <c r="DZ7" s="328" t="str">
        <f>IF('Health Facility 4'!$I$75=0,"-",'Health Facility 4'!$I$75)</f>
        <v>E</v>
      </c>
      <c r="EA7" s="328" t="str">
        <f>IF('Health Facility 4'!$G$76=0,"-",'Health Facility 4'!$G$76)</f>
        <v>-</v>
      </c>
      <c r="EB7" s="328" t="str">
        <f>IF('Health Facility 4'!$H$76=0,"-",'Health Facility 4'!$H$76)</f>
        <v>-</v>
      </c>
      <c r="EC7" s="328" t="str">
        <f>IF('Health Facility 4'!$I$76=0,"-",'Health Facility 4'!$I$76)</f>
        <v>-</v>
      </c>
      <c r="ED7" s="255" t="str">
        <f>IF('Health Facility 4'!$A$80=0,"-",'Health Facility 4'!$A$80)</f>
        <v>A — Malaria case register : Laboratory register (quality target = 90%)</v>
      </c>
      <c r="EE7" s="255" t="str">
        <f>IF('Health Facility 4'!$J$82=0,"-",'Health Facility 4'!$J$82)</f>
        <v>-</v>
      </c>
      <c r="EF7" s="255" t="str">
        <f>IF('Health Facility 4'!$J$83=0,"-",'Health Facility 4'!$J$83)</f>
        <v>-</v>
      </c>
      <c r="EG7" s="255" t="str">
        <f>IF('Health Facility 4'!$A$85=0,"-",'Health Facility 4'!$A$85)</f>
        <v>B — Malaria case register : Pharmacy dispensation log (quality target = 90%)</v>
      </c>
      <c r="EH7" s="255" t="str">
        <f>IF('Health Facility 4'!$J$87=0,"-",'Health Facility 4'!$J$87)</f>
        <v>-</v>
      </c>
      <c r="EI7" s="255" t="str">
        <f>IF('Health Facility 4'!$J$88=0,"-",'Health Facility 4'!$J$88)</f>
        <v>-</v>
      </c>
      <c r="EJ7" s="255" t="str">
        <f>IF('Health Facility 4'!$A$90=0,"-",'Health Facility 4'!$A$90)</f>
        <v>C — Malaria case register : ACT stock management log (quality target:  &gt;=90%, &lt;=110%)</v>
      </c>
      <c r="EK7" s="255" t="str">
        <f>IF('Health Facility 4'!$J$91=0,"-",'Health Facility 4'!$J$91)</f>
        <v>-</v>
      </c>
      <c r="EL7" s="255" t="str">
        <f>IF('Health Facility 4'!$J$92=0,"-",'Health Facility 4'!$J$92)</f>
        <v>-</v>
      </c>
      <c r="EM7" s="255" t="str">
        <f>IF('Health Facility 4'!$J$93=0,"-",'Health Facility 4'!$J$93)</f>
        <v>-</v>
      </c>
      <c r="EN7" s="255" t="str">
        <f>IF('Health Facility 4'!$J$94=0,"-",'Health Facility 4'!$J$94)</f>
        <v>-</v>
      </c>
      <c r="EO7" s="255" t="str">
        <f>IF('Health Facility 4'!$J$97=0,"-",'Health Facility 4'!$J$97)</f>
        <v>-</v>
      </c>
      <c r="EP7" s="255" t="str">
        <f>IF('Health Facility 4'!$J$98=0,"-",'Health Facility 4'!$J$98)</f>
        <v>-</v>
      </c>
      <c r="EQ7" s="255" t="str">
        <f>IF('Health Facility 4'!$H$99=0,"-",'Health Facility 4'!$H$99)</f>
        <v>Select type</v>
      </c>
      <c r="ER7" s="255" t="str">
        <f>IF('Health Facility 4'!$H$100=0,"-",'Health Facility 4'!$H$100)</f>
        <v>Select indicator</v>
      </c>
      <c r="ES7" s="255" t="str">
        <f>IF('Health Facility 4'!$J$101=0,"-",'Health Facility 4'!$J$101)</f>
        <v>-</v>
      </c>
      <c r="ET7" s="255" t="str">
        <f>IF('Health Facility 4'!$J$102=0,"-",'Health Facility 4'!$J$102)</f>
        <v>-</v>
      </c>
      <c r="EU7" s="326" t="str">
        <f>IF('Health Facility 4'!$F$106=0,"-",'Health Facility 4'!$F$106)</f>
        <v>-</v>
      </c>
      <c r="EV7" s="326" t="str">
        <f>IF('Health Facility 4'!$G$106=0,"-",'Health Facility 4'!$G$106)</f>
        <v>-</v>
      </c>
      <c r="EW7" s="326" t="str">
        <f>IF('Health Facility 4'!$H$106=0,"-",'Health Facility 4'!$H$106)</f>
        <v>-</v>
      </c>
      <c r="EX7" s="326" t="str">
        <f>IF('Health Facility 4'!$I$106=0,"-",'Health Facility 4'!$I$106)</f>
        <v>-</v>
      </c>
      <c r="EY7" s="255" t="str">
        <f>IF('Health Facility 4'!$F$107=0,"-",'Health Facility 4'!$F$107)</f>
        <v>-</v>
      </c>
      <c r="EZ7" s="255" t="str">
        <f>IF('Health Facility 4'!$G$107=0,"-",'Health Facility 4'!$G$107)</f>
        <v>-</v>
      </c>
      <c r="FA7" s="255" t="str">
        <f>IF('Health Facility 4'!$H$107=0,"-",'Health Facility 4'!$H$107)</f>
        <v>-</v>
      </c>
      <c r="FB7" s="255" t="str">
        <f>IF('Health Facility 4'!$I$107=0,"-",'Health Facility 4'!$I$107)</f>
        <v>-</v>
      </c>
      <c r="FC7" s="255" t="str">
        <f>IF('Health Facility 4'!$J$109=0,"-",'Health Facility 4'!$J$109)</f>
        <v>-</v>
      </c>
      <c r="FD7" s="255" t="str">
        <f>IF('Health Facility 4'!$J$110=0,"-",'Health Facility 4'!$J$110)</f>
        <v>-</v>
      </c>
      <c r="FE7" s="255" t="str">
        <f>IF('Health Facility 4'!$J$112=0,"-",'Health Facility 4'!$J$112)</f>
        <v>-</v>
      </c>
      <c r="FF7" s="255" t="str">
        <f>IF('Health Facility 4'!$J$113=0,"-",'Health Facility 4'!$J$113)</f>
        <v>-</v>
      </c>
      <c r="FG7" s="255" t="str">
        <f>IF('Health Facility 4'!$J$114=0,"-",'Health Facility 4'!$J$114)</f>
        <v>-</v>
      </c>
      <c r="FH7" s="255" t="str">
        <f>IF('Health Facility 4'!$J$115=0,"-",'Health Facility 4'!$J$115)</f>
        <v>-</v>
      </c>
      <c r="FI7" s="255" t="str">
        <f>IF('Health Facility 4'!$J$116=0,"-",'Health Facility 4'!$J$116)</f>
        <v>-</v>
      </c>
      <c r="FJ7" s="255" t="str">
        <f>IF('Health Facility 4'!$J$117=0,"-",'Health Facility 4'!$J$117)</f>
        <v>-</v>
      </c>
      <c r="FK7" s="255" t="str">
        <f>IF('Health Facility 4'!$J$118=0,"-",'Health Facility 4'!$J$118)</f>
        <v>-</v>
      </c>
      <c r="FL7" s="255" t="str">
        <f>IF('Health Facility 4'!$J$119=0,"-",'Health Facility 4'!$J$119)</f>
        <v>-</v>
      </c>
      <c r="FM7" s="255" t="str">
        <f>IF('Health Facility 4'!$J$120=0,"-",'Health Facility 4'!$J$120)</f>
        <v>-</v>
      </c>
      <c r="FN7" s="255" t="str">
        <f>IF('Health Facility 4'!$J$121=0,"-",'Health Facility 4'!$J$121)</f>
        <v>-</v>
      </c>
      <c r="FO7" s="255" t="str">
        <f>IF('Health Facility 4'!$J$122=0,"-",'Health Facility 4'!$J$122)</f>
        <v>-</v>
      </c>
      <c r="FP7" s="383" t="str">
        <f>IF('Health Facility 4'!$J$123=0,"-",'Health Facility 4'!$J$123)</f>
        <v>-</v>
      </c>
      <c r="FQ7" s="381" t="str">
        <f>IF('Health Facility 4'!$B$127=0,"-",'Health Facility 4'!$B$127)</f>
        <v>-</v>
      </c>
      <c r="FR7" s="381" t="str">
        <f>IF('Health Facility 4'!$E$127=0,"-",'Health Facility 4'!$E$127)</f>
        <v>-</v>
      </c>
      <c r="FS7" s="381" t="str">
        <f>IF('Health Facility 4'!$H$127=0,"-",'Health Facility 4'!$H$127)</f>
        <v>-</v>
      </c>
      <c r="FT7" s="381" t="str">
        <f>IF('Health Facility 4'!$J$127=0,"-",'Health Facility 4'!$J$127)</f>
        <v>-</v>
      </c>
      <c r="FU7" s="381" t="str">
        <f>IF('Health Facility 4'!$K$127=0,"-",'Health Facility 4'!$K$127)</f>
        <v>-</v>
      </c>
      <c r="FV7" s="381" t="str">
        <f>IF('Health Facility 4'!$B$128=0,"-",'Health Facility 4'!$B$128)</f>
        <v>-</v>
      </c>
      <c r="FW7" s="381" t="str">
        <f>IF('Health Facility 4'!$E$128=0,"-",'Health Facility 4'!$E$128)</f>
        <v>-</v>
      </c>
      <c r="FX7" s="381" t="str">
        <f>IF('Health Facility 4'!$H$128=0,"-",'Health Facility 4'!$H$128)</f>
        <v>-</v>
      </c>
      <c r="FY7" s="381" t="str">
        <f>IF('Health Facility 4'!$J$128=0,"-",'Health Facility 4'!$J$128)</f>
        <v>-</v>
      </c>
      <c r="FZ7" s="381" t="str">
        <f>IF('Health Facility 4'!$K$128=0,"-",'Health Facility 4'!$K$128)</f>
        <v>-</v>
      </c>
      <c r="GA7" s="381" t="str">
        <f>IF('Health Facility 4'!$B$129=0,"-",'Health Facility 4'!$B$129)</f>
        <v>-</v>
      </c>
      <c r="GB7" s="381" t="str">
        <f>IF('Health Facility 4'!$E$129=0,"-",'Health Facility 4'!$E$129)</f>
        <v>-</v>
      </c>
      <c r="GC7" s="381" t="str">
        <f>IF('Health Facility 4'!$H$129=0,"-",'Health Facility 4'!$H$129)</f>
        <v>-</v>
      </c>
      <c r="GD7" s="381" t="str">
        <f>IF('Health Facility 4'!$J$129=0,"-",'Health Facility 4'!$J$129)</f>
        <v>-</v>
      </c>
      <c r="GE7" s="381" t="str">
        <f>IF('Health Facility 4'!$K$129=0,"-",'Health Facility 4'!$K$129)</f>
        <v>-</v>
      </c>
      <c r="GF7" s="381" t="str">
        <f>IF('Health Facility 4'!$B$130=0,"-",'Health Facility 4'!$B$130)</f>
        <v>-</v>
      </c>
      <c r="GG7" s="381" t="str">
        <f>IF('Health Facility 4'!$E$130=0,"-",'Health Facility 4'!$E$130)</f>
        <v>-</v>
      </c>
      <c r="GH7" s="381" t="str">
        <f>IF('Health Facility 4'!$H$130=0,"-",'Health Facility 4'!$H$130)</f>
        <v>-</v>
      </c>
      <c r="GI7" s="381" t="str">
        <f>IF('Health Facility 4'!$J$130=0,"-",'Health Facility 4'!$J$130)</f>
        <v>-</v>
      </c>
      <c r="GJ7" s="385" t="str">
        <f>IF('Health Facility 4'!$K$130=0,"-",'Health Facility 4'!$K$130)</f>
        <v>-</v>
      </c>
      <c r="GK7" s="20"/>
      <c r="GL7" s="20"/>
      <c r="GM7" s="20"/>
      <c r="GN7" s="20"/>
      <c r="GO7" s="20"/>
      <c r="GP7" s="20"/>
      <c r="GQ7" s="20"/>
      <c r="GR7" s="20"/>
    </row>
    <row r="8" spans="1:200" x14ac:dyDescent="0.3">
      <c r="A8" s="253" t="s">
        <v>11</v>
      </c>
      <c r="B8" s="255" t="str">
        <f>IF('Health Facility 5'!$D$7=0,"-",'Health Facility 5'!$D$7)</f>
        <v>-</v>
      </c>
      <c r="C8" s="255" t="str">
        <f>IF('Health Facility 5'!$D$8=0,"-",'Health Facility 5'!$D$8)</f>
        <v>-</v>
      </c>
      <c r="D8" s="255" t="str">
        <f>IF('Health Facility 5'!$D$9=0,"-",'Health Facility 5'!$D$9)</f>
        <v>-</v>
      </c>
      <c r="E8" s="255" t="str">
        <f>IF('Health Facility 5'!$D$10=0,"-",'Health Facility 5'!$D$10)</f>
        <v>-</v>
      </c>
      <c r="F8" s="255" t="str">
        <f>IF('Health Facility 5'!$D$11=0,"-",'Health Facility 5'!$D$11)</f>
        <v>-</v>
      </c>
      <c r="G8" s="255" t="str">
        <f>IF('Health Facility 5'!$J$7=0,"-",'Health Facility 5'!$J$7)</f>
        <v>-</v>
      </c>
      <c r="H8" s="255" t="str">
        <f>IF('Health Facility 5'!$J$8=0,"-",'Health Facility 5'!$J$8)</f>
        <v>-</v>
      </c>
      <c r="I8" s="255" t="str">
        <f>IF('Health Facility 5'!$J$9=0,"-",'Health Facility 5'!$J$9)</f>
        <v>-</v>
      </c>
      <c r="J8" s="255" t="str">
        <f>IF('Health Facility 5'!$J$10=0,"-",'Health Facility 5'!$J$10)</f>
        <v>-</v>
      </c>
      <c r="K8" s="255" t="str">
        <f>IF('Health Facility 5'!$J$11=0,"-",'Health Facility 5'!$J$11)</f>
        <v>-</v>
      </c>
      <c r="L8" s="255" t="str">
        <f>IF('Health Facility 5'!$H$15=0,"-",'Health Facility 5'!$H$15)</f>
        <v>-</v>
      </c>
      <c r="M8" s="255" t="str">
        <f>IF('Health Facility 5'!$I$15=0,"-",'Health Facility 5'!$I$15)</f>
        <v>-</v>
      </c>
      <c r="N8" s="255" t="str">
        <f>IF('Health Facility 5'!$G$17=0,"-",'Health Facility 5'!$G$17)</f>
        <v>-</v>
      </c>
      <c r="O8" s="255" t="str">
        <f>IF('Health Facility 5'!$H$17=0,"-",'Health Facility 5'!$H$17)</f>
        <v>-</v>
      </c>
      <c r="P8" s="255" t="str">
        <f>IF('Health Facility 5'!$I$17=0,"-",'Health Facility 5'!$I$17)</f>
        <v>-</v>
      </c>
      <c r="Q8" s="255" t="str">
        <f>IF('Health Facility 5'!$D$20=0,"-",'Health Facility 5'!$D$20)</f>
        <v>-</v>
      </c>
      <c r="R8" s="255" t="str">
        <f>IF('Health Facility 5'!$D$21=0,"-",'Health Facility 5'!$D$21)</f>
        <v>-</v>
      </c>
      <c r="S8" s="255" t="str">
        <f>IF('Health Facility 5'!$D$22=0,"-",'Health Facility 5'!$D$22)</f>
        <v>-</v>
      </c>
      <c r="T8" s="255" t="str">
        <f>IF('Health Facility 5'!$D$23=0,"-",'Health Facility 5'!$D$23)</f>
        <v>-</v>
      </c>
      <c r="U8" s="255" t="str">
        <f>IF('Health Facility 5'!$D$24=0,"-",'Health Facility 5'!$D$24)</f>
        <v>-</v>
      </c>
      <c r="V8" s="255" t="str">
        <f>IF('Health Facility 5'!$D$25=0,"-",'Health Facility 5'!$D$25)</f>
        <v>-</v>
      </c>
      <c r="W8" s="255" t="str">
        <f>IF('Health Facility 5'!$D$26=0,"-",'Health Facility 5'!$D$26)</f>
        <v>-</v>
      </c>
      <c r="X8" s="255" t="str">
        <f>IF('Health Facility 5'!$D$27=0,"-",'Health Facility 5'!$D$27)</f>
        <v>-</v>
      </c>
      <c r="Y8" s="255" t="str">
        <f>IF('Health Facility 5'!$H$20=0,"-",'Health Facility 5'!$H$20)</f>
        <v>-</v>
      </c>
      <c r="Z8" s="255" t="str">
        <f>IF('Health Facility 5'!$H$21=0,"-",'Health Facility 5'!$H$21)</f>
        <v>-</v>
      </c>
      <c r="AA8" s="255" t="str">
        <f>IF('Health Facility 5'!$H$22=0,"-",'Health Facility 5'!$H$22)</f>
        <v>-</v>
      </c>
      <c r="AB8" s="255" t="str">
        <f>IF('Health Facility 5'!$H$23=0,"-",'Health Facility 5'!$H$23)</f>
        <v>-</v>
      </c>
      <c r="AC8" s="255" t="str">
        <f>IF('Health Facility 5'!$H$24=0,"-",'Health Facility 5'!$H$24)</f>
        <v>-</v>
      </c>
      <c r="AD8" s="255" t="str">
        <f>IF('Health Facility 5'!$H$25=0,"-",'Health Facility 5'!$H$25)</f>
        <v>-</v>
      </c>
      <c r="AE8" s="255" t="str">
        <f>IF('Health Facility 5'!$H$26=0,"-",'Health Facility 5'!$H$26)</f>
        <v>-</v>
      </c>
      <c r="AF8" s="255" t="str">
        <f>IF('Health Facility 5'!$I$20=0,"-",'Health Facility 5'!$I$20)</f>
        <v>-</v>
      </c>
      <c r="AG8" s="255" t="str">
        <f>IF('Health Facility 5'!$I$21=0,"-",'Health Facility 5'!$I$21)</f>
        <v>-</v>
      </c>
      <c r="AH8" s="255" t="str">
        <f>IF('Health Facility 5'!$I$22=0,"-",'Health Facility 5'!$I$22)</f>
        <v>-</v>
      </c>
      <c r="AI8" s="255" t="str">
        <f>IF('Health Facility 5'!$I$23=0,"-",'Health Facility 5'!$I$23)</f>
        <v>-</v>
      </c>
      <c r="AJ8" s="255" t="str">
        <f>IF('Health Facility 5'!$I$24=0,"-",'Health Facility 5'!$I$24)</f>
        <v>-</v>
      </c>
      <c r="AK8" s="255" t="str">
        <f>IF('Health Facility 5'!$I$25=0,"-",'Health Facility 5'!$I$25)</f>
        <v>-</v>
      </c>
      <c r="AL8" s="255" t="str">
        <f>IF('Health Facility 5'!$I$26=0,"-",'Health Facility 5'!$I$26)</f>
        <v>-</v>
      </c>
      <c r="AM8" s="255" t="str">
        <f>IF('Health Facility 5'!$J$20=0,"-",'Health Facility 5'!$J$20)</f>
        <v>-</v>
      </c>
      <c r="AN8" s="255" t="str">
        <f>IF('Health Facility 5'!$J$21=0,"-",'Health Facility 5'!$J$21)</f>
        <v>-</v>
      </c>
      <c r="AO8" s="255" t="str">
        <f>IF('Health Facility 5'!$J$22=0,"-",'Health Facility 5'!$J$22)</f>
        <v>-</v>
      </c>
      <c r="AP8" s="255" t="str">
        <f>IF('Health Facility 5'!$J$23=0,"-",'Health Facility 5'!$J$23)</f>
        <v>-</v>
      </c>
      <c r="AQ8" s="255" t="str">
        <f>IF('Health Facility 5'!$J$24=0,"-",'Health Facility 5'!$J$24)</f>
        <v>-</v>
      </c>
      <c r="AR8" s="255" t="str">
        <f>IF('Health Facility 5'!$J$25=0,"-",'Health Facility 5'!$J$25)</f>
        <v>-</v>
      </c>
      <c r="AS8" s="255" t="str">
        <f>IF('Health Facility 5'!$J$26=0,"-",'Health Facility 5'!$J$26)</f>
        <v>-</v>
      </c>
      <c r="AT8" s="255" t="str">
        <f>IF('Health Facility 5'!$G$31=0,"-",'Health Facility 5'!$G$31)</f>
        <v>-</v>
      </c>
      <c r="AU8" s="255" t="str">
        <f>IF('Health Facility 5'!$H$31=0,"-",'Health Facility 5'!$H$31)</f>
        <v>-</v>
      </c>
      <c r="AV8" s="255" t="str">
        <f>IF('Health Facility 5'!$I$31=0,"-",'Health Facility 5'!$I$31)</f>
        <v>-</v>
      </c>
      <c r="AW8" s="255" t="str">
        <f>IF('Health Facility 5'!$D$32=0,"-",'Health Facility 5'!$D$32)</f>
        <v>Select type</v>
      </c>
      <c r="AX8" s="255" t="str">
        <f>IF('Health Facility 5'!$D$33=0,"-",'Health Facility 5'!$D$33)</f>
        <v>Select indicator</v>
      </c>
      <c r="AY8" s="328" t="str">
        <f>IF('Health Facility 5'!$G$34=0,"-",'Health Facility 5'!$G$34)</f>
        <v>-</v>
      </c>
      <c r="AZ8" s="328" t="str">
        <f>IF('Health Facility 5'!$H$34=0,"-",'Health Facility 5'!$H$34)</f>
        <v>-</v>
      </c>
      <c r="BA8" s="328" t="str">
        <f>IF('Health Facility 5'!$I$34=0,"-",'Health Facility 5'!$I$34)</f>
        <v>-</v>
      </c>
      <c r="BB8" s="328" t="str">
        <f>IF('Health Facility 5'!$G$35=0,"-",'Health Facility 5'!$G$35)</f>
        <v>-</v>
      </c>
      <c r="BC8" s="328" t="str">
        <f>IF('Health Facility 5'!$H$35=0,"-",'Health Facility 5'!$H$35)</f>
        <v>-</v>
      </c>
      <c r="BD8" s="328" t="str">
        <f>IF('Health Facility 5'!$I$35=0,"-",'Health Facility 5'!$I$35)</f>
        <v>-</v>
      </c>
      <c r="BE8" s="328" t="str">
        <f>IF('Health Facility 5'!$G$36=0,"-",'Health Facility 5'!$G$36)</f>
        <v>-</v>
      </c>
      <c r="BF8" s="328" t="str">
        <f>IF('Health Facility 5'!$H$36=0,"-",'Health Facility 5'!$H$36)</f>
        <v>-</v>
      </c>
      <c r="BG8" s="328" t="str">
        <f>IF('Health Facility 5'!$I$36=0,"-",'Health Facility 5'!$I$36)</f>
        <v>-</v>
      </c>
      <c r="BH8" s="255" t="str">
        <f>IF('Health Facility 5'!$G$39=0,"-",'Health Facility 5'!$G$39)</f>
        <v>-</v>
      </c>
      <c r="BI8" s="255" t="str">
        <f>IF('Health Facility 5'!$H$39=0,"-",'Health Facility 5'!$H$39)</f>
        <v>-</v>
      </c>
      <c r="BJ8" s="255" t="str">
        <f>IF('Health Facility 5'!$I$39=0,"-",'Health Facility 5'!$I$39)</f>
        <v>-</v>
      </c>
      <c r="BK8" s="255" t="str">
        <f>IF('Health Facility 5'!$G$40=0,"-",'Health Facility 5'!$G$40)</f>
        <v>-</v>
      </c>
      <c r="BL8" s="255" t="str">
        <f>IF('Health Facility 5'!$H$40=0,"-",'Health Facility 5'!$H$40)</f>
        <v>-</v>
      </c>
      <c r="BM8" s="255" t="str">
        <f>IF('Health Facility 5'!$I$40=0,"-",'Health Facility 5'!$I$40)</f>
        <v>-</v>
      </c>
      <c r="BN8" s="255" t="str">
        <f>IF('Health Facility 5'!$D$41=0,"-",'Health Facility 5'!$D$41)</f>
        <v>Select type</v>
      </c>
      <c r="BO8" s="255" t="str">
        <f>IF('Health Facility 5'!$D$42=0,"-",'Health Facility 5'!$D$42)</f>
        <v>Select indicator</v>
      </c>
      <c r="BP8" s="328" t="str">
        <f>IF('Health Facility 5'!$G$43=0,"-",'Health Facility 5'!$G$43)</f>
        <v>-</v>
      </c>
      <c r="BQ8" s="328" t="str">
        <f>IF('Health Facility 5'!$H$43=0,"-",'Health Facility 5'!$H$43)</f>
        <v>-</v>
      </c>
      <c r="BR8" s="328" t="str">
        <f>IF('Health Facility 5'!$I$43=0,"-",'Health Facility 5'!$I$43)</f>
        <v>-</v>
      </c>
      <c r="BS8" s="328" t="str">
        <f>IF('Health Facility 5'!$G$44=0,"-",'Health Facility 5'!$G$44)</f>
        <v>-</v>
      </c>
      <c r="BT8" s="328" t="str">
        <f>IF('Health Facility 5'!$H$44=0,"-",'Health Facility 5'!$H$44)</f>
        <v>-</v>
      </c>
      <c r="BU8" s="328" t="str">
        <f>IF('Health Facility 5'!$I$44=0,"-",'Health Facility 5'!$I$44)</f>
        <v>-</v>
      </c>
      <c r="BV8" s="328" t="str">
        <f>IF('Health Facility 5'!$G$45=0,"-",'Health Facility 5'!$G$45)</f>
        <v>-</v>
      </c>
      <c r="BW8" s="328" t="str">
        <f>IF('Health Facility 5'!$H$45=0,"-",'Health Facility 5'!$H$45)</f>
        <v>-</v>
      </c>
      <c r="BX8" s="328" t="str">
        <f>IF('Health Facility 5'!$I$45=0,"-",'Health Facility 5'!$I$45)</f>
        <v>-</v>
      </c>
      <c r="BY8" s="255" t="str">
        <f>IF('Health Facility 5'!$G$48=0,"-",'Health Facility 5'!$G$48)</f>
        <v>-</v>
      </c>
      <c r="BZ8" s="255" t="str">
        <f>IF('Health Facility 5'!$H$48=0,"-",'Health Facility 5'!$H$48)</f>
        <v>-</v>
      </c>
      <c r="CA8" s="255" t="str">
        <f>IF('Health Facility 5'!$I$48=0,"-",'Health Facility 5'!$I$48)</f>
        <v>-</v>
      </c>
      <c r="CB8" s="255" t="str">
        <f>IF('Health Facility 5'!$G$49=0,"-",'Health Facility 5'!$G$49)</f>
        <v>-</v>
      </c>
      <c r="CC8" s="255" t="str">
        <f>IF('Health Facility 5'!$H$49=0,"-",'Health Facility 5'!$H$49)</f>
        <v>-</v>
      </c>
      <c r="CD8" s="255" t="str">
        <f>IF('Health Facility 5'!$I$49=0,"-",'Health Facility 5'!$I$49)</f>
        <v>-</v>
      </c>
      <c r="CE8" s="255" t="str">
        <f>IF('Health Facility 5'!$D$50=0,"-",'Health Facility 5'!$D$50)</f>
        <v>Select type</v>
      </c>
      <c r="CF8" s="255" t="str">
        <f>IF('Health Facility 5'!$D$51=0,"-",'Health Facility 5'!$D$51)</f>
        <v>Select indicator</v>
      </c>
      <c r="CG8" s="328" t="str">
        <f>IF('Health Facility 5'!$G$52=0,"-",'Health Facility 5'!$G$52)</f>
        <v>-</v>
      </c>
      <c r="CH8" s="328" t="str">
        <f>IF('Health Facility 5'!$H$52=0,"-",'Health Facility 5'!$H$52)</f>
        <v>-</v>
      </c>
      <c r="CI8" s="328" t="str">
        <f>IF('Health Facility 5'!$I$52=0,"-",'Health Facility 5'!$I$52)</f>
        <v>-</v>
      </c>
      <c r="CJ8" s="328" t="str">
        <f>IF('Health Facility 5'!$G$53=0,"-",'Health Facility 5'!$G$53)</f>
        <v>-</v>
      </c>
      <c r="CK8" s="328" t="str">
        <f>IF('Health Facility 5'!$H$53=0,"-",'Health Facility 5'!$H$53)</f>
        <v>-</v>
      </c>
      <c r="CL8" s="328" t="str">
        <f>IF('Health Facility 5'!$I$53=0,"-",'Health Facility 5'!$I$53)</f>
        <v>-</v>
      </c>
      <c r="CM8" s="328" t="str">
        <f>IF('Health Facility 5'!$G$54=0,"-",'Health Facility 5'!$G$54)</f>
        <v>-</v>
      </c>
      <c r="CN8" s="328" t="str">
        <f>IF('Health Facility 5'!$H$54=0,"-",'Health Facility 5'!$H$54)</f>
        <v>-</v>
      </c>
      <c r="CO8" s="328" t="str">
        <f>IF('Health Facility 5'!$I$54=0,"-",'Health Facility 5'!$I$54)</f>
        <v>-</v>
      </c>
      <c r="CP8" s="255" t="str">
        <f>IF('Health Facility 5'!$G$57=0,"-",'Health Facility 5'!$G$57)</f>
        <v>-</v>
      </c>
      <c r="CQ8" s="255" t="str">
        <f>IF('Health Facility 5'!$H$57=0,"-",'Health Facility 5'!$H$57)</f>
        <v>-</v>
      </c>
      <c r="CR8" s="255" t="str">
        <f>IF('Health Facility 5'!$I$57=0,"-",'Health Facility 5'!$I$57)</f>
        <v>-</v>
      </c>
      <c r="CS8" s="255" t="str">
        <f>IF('Health Facility 5'!$G$58=0,"-",'Health Facility 5'!$G$58)</f>
        <v>-</v>
      </c>
      <c r="CT8" s="255" t="str">
        <f>IF('Health Facility 5'!$H$58=0,"-",'Health Facility 5'!$H$58)</f>
        <v>-</v>
      </c>
      <c r="CU8" s="255" t="str">
        <f>IF('Health Facility 5'!$I$58=0,"-",'Health Facility 5'!$I$58)</f>
        <v>-</v>
      </c>
      <c r="CV8" s="255" t="str">
        <f>IF('Health Facility 5'!$D$59=0,"-",'Health Facility 5'!$D$59)</f>
        <v>Malaria_treatment</v>
      </c>
      <c r="CW8" s="255" t="str">
        <f>IF('Health Facility 5'!$D$60=0,"-",'Health Facility 5'!$D$60)</f>
        <v>4.1:  Number of children (&lt; 5) with confirmed malaria receiving ACT</v>
      </c>
      <c r="CX8" s="328">
        <f>IF('Health Facility 5'!$G$61=0,"-",'Health Facility 5'!$G$61)</f>
        <v>20</v>
      </c>
      <c r="CY8" s="328">
        <f>IF('Health Facility 5'!$H$61=0,"-",'Health Facility 5'!$H$61)</f>
        <v>22</v>
      </c>
      <c r="CZ8" s="328">
        <f>IF('Health Facility 5'!$I$61=0,"-",'Health Facility 5'!$I$61)</f>
        <v>23</v>
      </c>
      <c r="DA8" s="328">
        <f>IF('Health Facility 5'!$G$62=0,"-",'Health Facility 5'!$G$62)</f>
        <v>25</v>
      </c>
      <c r="DB8" s="328">
        <f>IF('Health Facility 5'!$H$62=0,"-",'Health Facility 5'!$H$62)</f>
        <v>25</v>
      </c>
      <c r="DC8" s="328">
        <f>IF('Health Facility 5'!$I$62=0,"-",'Health Facility 5'!$I$62)</f>
        <v>24</v>
      </c>
      <c r="DD8" s="328">
        <f>IF('Health Facility 5'!$G$63=0,"-",'Health Facility 5'!$G$63)</f>
        <v>20</v>
      </c>
      <c r="DE8" s="328">
        <f>IF('Health Facility 5'!$H$63=0,"-",'Health Facility 5'!$H$63)</f>
        <v>28</v>
      </c>
      <c r="DF8" s="328">
        <f>IF('Health Facility 5'!$I$63=0,"-",'Health Facility 5'!$I$63)</f>
        <v>22</v>
      </c>
      <c r="DG8" s="255" t="str">
        <f>IF('Health Facility 5'!$G$66=0,"-",'Health Facility 5'!$G$66)</f>
        <v>B</v>
      </c>
      <c r="DH8" s="255" t="str">
        <f>IF('Health Facility 5'!$H$66=0,"-",'Health Facility 5'!$H$66)</f>
        <v>D</v>
      </c>
      <c r="DI8" s="255" t="str">
        <f>IF('Health Facility 5'!$I$66=0,"-",'Health Facility 5'!$I$66)</f>
        <v>E</v>
      </c>
      <c r="DJ8" s="255" t="str">
        <f>IF('Health Facility 5'!$G$67=0,"-",'Health Facility 5'!$G$67)</f>
        <v>-</v>
      </c>
      <c r="DK8" s="255" t="str">
        <f>IF('Health Facility 5'!$H$67=0,"-",'Health Facility 5'!$H$67)</f>
        <v>-</v>
      </c>
      <c r="DL8" s="255" t="str">
        <f>IF('Health Facility 5'!$I$67=0,"-",'Health Facility 5'!$I$67)</f>
        <v>-</v>
      </c>
      <c r="DM8" s="255" t="str">
        <f>IF('Health Facility 5'!$D$68=0,"-",'Health Facility 5'!$D$68)</f>
        <v>Malaria_commodity_availability</v>
      </c>
      <c r="DN8" s="255" t="str">
        <f>IF('Health Facility 5'!$D$69=0,"-",'Health Facility 5'!$D$69)</f>
        <v>5.1:  Stock out of ACTs for 7 consecutive days in the past month</v>
      </c>
      <c r="DO8" s="328">
        <f>IF('Health Facility 5'!$G$70=0,"-",'Health Facility 5'!$G$70)</f>
        <v>70</v>
      </c>
      <c r="DP8" s="328">
        <f>IF('Health Facility 5'!$H$70=0,"-",'Health Facility 5'!$H$70)</f>
        <v>72</v>
      </c>
      <c r="DQ8" s="328">
        <f>IF('Health Facility 5'!$I$70=0,"-",'Health Facility 5'!$I$70)</f>
        <v>73</v>
      </c>
      <c r="DR8" s="328">
        <f>IF('Health Facility 5'!$G$71=0,"-",'Health Facility 5'!$G$71)</f>
        <v>78</v>
      </c>
      <c r="DS8" s="328">
        <f>IF('Health Facility 5'!$H$71=0,"-",'Health Facility 5'!$H$71)</f>
        <v>73</v>
      </c>
      <c r="DT8" s="328">
        <f>IF('Health Facility 5'!$I$71=0,"-",'Health Facility 5'!$I$71)</f>
        <v>74</v>
      </c>
      <c r="DU8" s="328">
        <f>IF('Health Facility 5'!$G$72=0,"-",'Health Facility 5'!$G$72)</f>
        <v>71</v>
      </c>
      <c r="DV8" s="328">
        <f>IF('Health Facility 5'!$H$72=0,"-",'Health Facility 5'!$H$72)</f>
        <v>79</v>
      </c>
      <c r="DW8" s="328">
        <f>IF('Health Facility 5'!$I$72=0,"-",'Health Facility 5'!$I$72)</f>
        <v>71</v>
      </c>
      <c r="DX8" s="328" t="str">
        <f>IF('Health Facility 5'!$G$75=0,"-",'Health Facility 5'!$G$75)</f>
        <v>B</v>
      </c>
      <c r="DY8" s="328" t="str">
        <f>IF('Health Facility 5'!$H$75=0,"-",'Health Facility 5'!$H$75)</f>
        <v>B</v>
      </c>
      <c r="DZ8" s="328" t="str">
        <f>IF('Health Facility 5'!$I$75=0,"-",'Health Facility 5'!$I$75)</f>
        <v>E</v>
      </c>
      <c r="EA8" s="328" t="str">
        <f>IF('Health Facility 5'!$G$76=0,"-",'Health Facility 5'!$G$76)</f>
        <v>-</v>
      </c>
      <c r="EB8" s="328" t="str">
        <f>IF('Health Facility 5'!$H$76=0,"-",'Health Facility 5'!$H$76)</f>
        <v>-</v>
      </c>
      <c r="EC8" s="328" t="str">
        <f>IF('Health Facility 5'!$I$76=0,"-",'Health Facility 5'!$I$76)</f>
        <v>-</v>
      </c>
      <c r="ED8" s="255" t="str">
        <f>IF('Health Facility 5'!$A$80=0,"-",'Health Facility 5'!$A$80)</f>
        <v>A — Malaria case register : Laboratory register (quality target = 90%)</v>
      </c>
      <c r="EE8" s="255" t="str">
        <f>IF('Health Facility 5'!$J$82=0,"-",'Health Facility 5'!$J$82)</f>
        <v>-</v>
      </c>
      <c r="EF8" s="255" t="str">
        <f>IF('Health Facility 5'!$J$83=0,"-",'Health Facility 5'!$J$83)</f>
        <v>-</v>
      </c>
      <c r="EG8" s="255" t="str">
        <f>IF('Health Facility 5'!$A$85=0,"-",'Health Facility 5'!$A$85)</f>
        <v>B — Malaria case register : Pharmacy dispensation log (quality target = 90%)</v>
      </c>
      <c r="EH8" s="255" t="str">
        <f>IF('Health Facility 5'!$J$87=0,"-",'Health Facility 5'!$J$87)</f>
        <v>-</v>
      </c>
      <c r="EI8" s="255" t="str">
        <f>IF('Health Facility 5'!$J$88=0,"-",'Health Facility 5'!$J$88)</f>
        <v>-</v>
      </c>
      <c r="EJ8" s="255" t="str">
        <f>IF('Health Facility 5'!$A$90=0,"-",'Health Facility 5'!$A$90)</f>
        <v>C — Malaria case register : ACT stock management log (quality target:  &gt;=90%, &lt;=110%)</v>
      </c>
      <c r="EK8" s="255" t="str">
        <f>IF('Health Facility 5'!$J$91=0,"-",'Health Facility 5'!$J$91)</f>
        <v>-</v>
      </c>
      <c r="EL8" s="255" t="str">
        <f>IF('Health Facility 5'!$J$92=0,"-",'Health Facility 5'!$J$92)</f>
        <v>-</v>
      </c>
      <c r="EM8" s="255" t="str">
        <f>IF('Health Facility 5'!$J$93=0,"-",'Health Facility 5'!$J$93)</f>
        <v>-</v>
      </c>
      <c r="EN8" s="255" t="str">
        <f>IF('Health Facility 5'!$J$94=0,"-",'Health Facility 5'!$J$94)</f>
        <v>-</v>
      </c>
      <c r="EO8" s="255" t="str">
        <f>IF('Health Facility 5'!$J$97=0,"-",'Health Facility 5'!$J$97)</f>
        <v>-</v>
      </c>
      <c r="EP8" s="255" t="str">
        <f>IF('Health Facility 5'!$J$98=0,"-",'Health Facility 5'!$J$98)</f>
        <v>-</v>
      </c>
      <c r="EQ8" s="255" t="str">
        <f>IF('Health Facility 5'!$H$99=0,"-",'Health Facility 5'!$H$99)</f>
        <v>Select type</v>
      </c>
      <c r="ER8" s="255" t="str">
        <f>IF('Health Facility 5'!$H$100=0,"-",'Health Facility 5'!$H$100)</f>
        <v>Select indicator</v>
      </c>
      <c r="ES8" s="255" t="str">
        <f>IF('Health Facility 5'!$J$101=0,"-",'Health Facility 5'!$J$101)</f>
        <v>-</v>
      </c>
      <c r="ET8" s="255" t="str">
        <f>IF('Health Facility 5'!$J$102=0,"-",'Health Facility 5'!$J$102)</f>
        <v>-</v>
      </c>
      <c r="EU8" s="326" t="str">
        <f>IF('Health Facility 5'!$F$106=0,"-",'Health Facility 5'!$F$106)</f>
        <v>-</v>
      </c>
      <c r="EV8" s="326" t="str">
        <f>IF('Health Facility 5'!$G$106=0,"-",'Health Facility 5'!$G$106)</f>
        <v>-</v>
      </c>
      <c r="EW8" s="326" t="str">
        <f>IF('Health Facility 5'!$H$106=0,"-",'Health Facility 5'!$H$106)</f>
        <v>-</v>
      </c>
      <c r="EX8" s="326" t="str">
        <f>IF('Health Facility 5'!$I$106=0,"-",'Health Facility 5'!$I$106)</f>
        <v>-</v>
      </c>
      <c r="EY8" s="255" t="str">
        <f>IF('Health Facility 5'!$F$107=0,"-",'Health Facility 5'!$F$107)</f>
        <v>-</v>
      </c>
      <c r="EZ8" s="255" t="str">
        <f>IF('Health Facility 5'!$G$107=0,"-",'Health Facility 5'!$G$107)</f>
        <v>-</v>
      </c>
      <c r="FA8" s="255" t="str">
        <f>IF('Health Facility 5'!$H$107=0,"-",'Health Facility 5'!$H$107)</f>
        <v>-</v>
      </c>
      <c r="FB8" s="255" t="str">
        <f>IF('Health Facility 5'!$I$107=0,"-",'Health Facility 5'!$I$107)</f>
        <v>-</v>
      </c>
      <c r="FC8" s="255" t="str">
        <f>IF('Health Facility 5'!$J$109=0,"-",'Health Facility 5'!$J$109)</f>
        <v>-</v>
      </c>
      <c r="FD8" s="255" t="str">
        <f>IF('Health Facility 5'!$J$110=0,"-",'Health Facility 5'!$J$110)</f>
        <v>-</v>
      </c>
      <c r="FE8" s="255" t="str">
        <f>IF('Health Facility 5'!$J$112=0,"-",'Health Facility 5'!$J$112)</f>
        <v>-</v>
      </c>
      <c r="FF8" s="255" t="str">
        <f>IF('Health Facility 5'!$J$113=0,"-",'Health Facility 5'!$J$113)</f>
        <v>-</v>
      </c>
      <c r="FG8" s="255" t="str">
        <f>IF('Health Facility 5'!$J$114=0,"-",'Health Facility 5'!$J$114)</f>
        <v>-</v>
      </c>
      <c r="FH8" s="255" t="str">
        <f>IF('Health Facility 5'!$J$115=0,"-",'Health Facility 5'!$J$115)</f>
        <v>-</v>
      </c>
      <c r="FI8" s="255" t="str">
        <f>IF('Health Facility 5'!$J$116=0,"-",'Health Facility 5'!$J$116)</f>
        <v>-</v>
      </c>
      <c r="FJ8" s="255" t="str">
        <f>IF('Health Facility 5'!$J$117=0,"-",'Health Facility 5'!$J$117)</f>
        <v>-</v>
      </c>
      <c r="FK8" s="255" t="str">
        <f>IF('Health Facility 5'!$J$118=0,"-",'Health Facility 5'!$J$118)</f>
        <v>-</v>
      </c>
      <c r="FL8" s="255" t="str">
        <f>IF('Health Facility 5'!$J$119=0,"-",'Health Facility 5'!$J$119)</f>
        <v>-</v>
      </c>
      <c r="FM8" s="255" t="str">
        <f>IF('Health Facility 5'!$J$120=0,"-",'Health Facility 5'!$J$120)</f>
        <v>-</v>
      </c>
      <c r="FN8" s="255" t="str">
        <f>IF('Health Facility 5'!$J$121=0,"-",'Health Facility 5'!$J$121)</f>
        <v>-</v>
      </c>
      <c r="FO8" s="255" t="str">
        <f>IF('Health Facility 5'!$J$122=0,"-",'Health Facility 5'!$J$122)</f>
        <v>-</v>
      </c>
      <c r="FP8" s="383" t="str">
        <f>IF('Health Facility 5'!$J$123=0,"-",'Health Facility 5'!$J$123)</f>
        <v>-</v>
      </c>
      <c r="FQ8" s="381" t="str">
        <f>IF('Health Facility 5'!$B$127=0,"-",'Health Facility 5'!$B$127)</f>
        <v>-</v>
      </c>
      <c r="FR8" s="381" t="str">
        <f>IF('Health Facility 5'!$E$127=0,"-",'Health Facility 5'!$E$127)</f>
        <v>-</v>
      </c>
      <c r="FS8" s="381" t="str">
        <f>IF('Health Facility 5'!$H$127=0,"-",'Health Facility 5'!$H$127)</f>
        <v>-</v>
      </c>
      <c r="FT8" s="381" t="str">
        <f>IF('Health Facility 5'!$J$127=0,"-",'Health Facility 5'!$J$127)</f>
        <v>-</v>
      </c>
      <c r="FU8" s="381" t="str">
        <f>IF('Health Facility 5'!$K$127=0,"-",'Health Facility 5'!$K$127)</f>
        <v>-</v>
      </c>
      <c r="FV8" s="381" t="str">
        <f>IF('Health Facility 5'!$B$128=0,"-",'Health Facility 5'!$B$128)</f>
        <v>-</v>
      </c>
      <c r="FW8" s="381" t="str">
        <f>IF('Health Facility 5'!$E$128=0,"-",'Health Facility 5'!$E$128)</f>
        <v>-</v>
      </c>
      <c r="FX8" s="381" t="str">
        <f>IF('Health Facility 5'!$H$128=0,"-",'Health Facility 5'!$H$128)</f>
        <v>-</v>
      </c>
      <c r="FY8" s="381" t="str">
        <f>IF('Health Facility 5'!$J$128=0,"-",'Health Facility 5'!$J$128)</f>
        <v>-</v>
      </c>
      <c r="FZ8" s="381" t="str">
        <f>IF('Health Facility 5'!$K$128=0,"-",'Health Facility 5'!$K$128)</f>
        <v>-</v>
      </c>
      <c r="GA8" s="381" t="str">
        <f>IF('Health Facility 5'!$B$129=0,"-",'Health Facility 5'!$B$129)</f>
        <v>-</v>
      </c>
      <c r="GB8" s="381" t="str">
        <f>IF('Health Facility 5'!$E$129=0,"-",'Health Facility 5'!$E$129)</f>
        <v>-</v>
      </c>
      <c r="GC8" s="381" t="str">
        <f>IF('Health Facility 5'!$H$129=0,"-",'Health Facility 5'!$H$129)</f>
        <v>-</v>
      </c>
      <c r="GD8" s="381" t="str">
        <f>IF('Health Facility 5'!$J$129=0,"-",'Health Facility 5'!$J$129)</f>
        <v>-</v>
      </c>
      <c r="GE8" s="381" t="str">
        <f>IF('Health Facility 5'!$K$129=0,"-",'Health Facility 5'!$K$129)</f>
        <v>-</v>
      </c>
      <c r="GF8" s="381" t="str">
        <f>IF('Health Facility 5'!$B$130=0,"-",'Health Facility 5'!$B$130)</f>
        <v>-</v>
      </c>
      <c r="GG8" s="381" t="str">
        <f>IF('Health Facility 5'!$E$130=0,"-",'Health Facility 5'!$E$130)</f>
        <v>-</v>
      </c>
      <c r="GH8" s="381" t="str">
        <f>IF('Health Facility 5'!$H$130=0,"-",'Health Facility 5'!$H$130)</f>
        <v>-</v>
      </c>
      <c r="GI8" s="381" t="str">
        <f>IF('Health Facility 5'!$J$130=0,"-",'Health Facility 5'!$J$130)</f>
        <v>-</v>
      </c>
      <c r="GJ8" s="385" t="str">
        <f>IF('Health Facility 5'!$K$130=0,"-",'Health Facility 5'!$K$130)</f>
        <v>-</v>
      </c>
      <c r="GK8" s="20"/>
      <c r="GL8" s="20"/>
      <c r="GM8" s="20"/>
      <c r="GN8" s="20"/>
      <c r="GO8" s="20"/>
      <c r="GP8" s="20"/>
      <c r="GQ8" s="20"/>
      <c r="GR8" s="20"/>
    </row>
    <row r="9" spans="1:200" x14ac:dyDescent="0.3">
      <c r="A9" s="253" t="s">
        <v>13</v>
      </c>
      <c r="B9" s="255" t="str">
        <f>IF('Health Facility 6'!$D$7=0,"-",'Health Facility 6'!$D$7)</f>
        <v>-</v>
      </c>
      <c r="C9" s="255" t="str">
        <f>IF('Health Facility 6'!$D$8=0,"-",'Health Facility 6'!$D$8)</f>
        <v>-</v>
      </c>
      <c r="D9" s="255" t="str">
        <f>IF('Health Facility 6'!$D$9=0,"-",'Health Facility 6'!$D$9)</f>
        <v>-</v>
      </c>
      <c r="E9" s="255" t="str">
        <f>IF('Health Facility 6'!$D$10=0,"-",'Health Facility 6'!$D$10)</f>
        <v>-</v>
      </c>
      <c r="F9" s="255" t="str">
        <f>IF('Health Facility 6'!$D$11=0,"-",'Health Facility 6'!$D$11)</f>
        <v>-</v>
      </c>
      <c r="G9" s="255" t="str">
        <f>IF('Health Facility 6'!$J$7=0,"-",'Health Facility 6'!$J$7)</f>
        <v>-</v>
      </c>
      <c r="H9" s="255" t="str">
        <f>IF('Health Facility 6'!$J$8=0,"-",'Health Facility 6'!$J$8)</f>
        <v>-</v>
      </c>
      <c r="I9" s="255" t="str">
        <f>IF('Health Facility 6'!$J$9=0,"-",'Health Facility 6'!$J$9)</f>
        <v>-</v>
      </c>
      <c r="J9" s="255" t="str">
        <f>IF('Health Facility 6'!$J$10=0,"-",'Health Facility 6'!$J$10)</f>
        <v>-</v>
      </c>
      <c r="K9" s="255" t="str">
        <f>IF('Health Facility 6'!$J$11=0,"-",'Health Facility 6'!$J$11)</f>
        <v>-</v>
      </c>
      <c r="L9" s="255" t="str">
        <f>IF('Health Facility 6'!$H$15=0,"-",'Health Facility 6'!$H$15)</f>
        <v>-</v>
      </c>
      <c r="M9" s="255" t="str">
        <f>IF('Health Facility 6'!$I$15=0,"-",'Health Facility 6'!$I$15)</f>
        <v>-</v>
      </c>
      <c r="N9" s="255" t="str">
        <f>IF('Health Facility 6'!$G$17=0,"-",'Health Facility 6'!$G$17)</f>
        <v>-</v>
      </c>
      <c r="O9" s="255" t="str">
        <f>IF('Health Facility 6'!$H$17=0,"-",'Health Facility 6'!$H$17)</f>
        <v>-</v>
      </c>
      <c r="P9" s="255" t="str">
        <f>IF('Health Facility 6'!$I$17=0,"-",'Health Facility 6'!$I$17)</f>
        <v>-</v>
      </c>
      <c r="Q9" s="255" t="str">
        <f>IF('Health Facility 6'!$D$20=0,"-",'Health Facility 6'!$D$20)</f>
        <v>-</v>
      </c>
      <c r="R9" s="255" t="str">
        <f>IF('Health Facility 6'!$D$21=0,"-",'Health Facility 6'!$D$21)</f>
        <v>-</v>
      </c>
      <c r="S9" s="255" t="str">
        <f>IF('Health Facility 6'!$D$22=0,"-",'Health Facility 6'!$D$22)</f>
        <v>-</v>
      </c>
      <c r="T9" s="255" t="str">
        <f>IF('Health Facility 6'!$D$23=0,"-",'Health Facility 6'!$D$23)</f>
        <v>-</v>
      </c>
      <c r="U9" s="255" t="str">
        <f>IF('Health Facility 6'!$D$24=0,"-",'Health Facility 6'!$D$24)</f>
        <v>-</v>
      </c>
      <c r="V9" s="255" t="str">
        <f>IF('Health Facility 6'!$D$25=0,"-",'Health Facility 6'!$D$25)</f>
        <v>-</v>
      </c>
      <c r="W9" s="255" t="str">
        <f>IF('Health Facility 6'!$D$26=0,"-",'Health Facility 6'!$D$26)</f>
        <v>-</v>
      </c>
      <c r="X9" s="255" t="str">
        <f>IF('Health Facility 6'!$D$27=0,"-",'Health Facility 6'!$D$27)</f>
        <v>-</v>
      </c>
      <c r="Y9" s="255" t="str">
        <f>IF('Health Facility 6'!$H$20=0,"-",'Health Facility 6'!$H$20)</f>
        <v>-</v>
      </c>
      <c r="Z9" s="255" t="str">
        <f>IF('Health Facility 6'!$H$21=0,"-",'Health Facility 6'!$H$21)</f>
        <v>-</v>
      </c>
      <c r="AA9" s="255" t="str">
        <f>IF('Health Facility 6'!$H$22=0,"-",'Health Facility 6'!$H$22)</f>
        <v>-</v>
      </c>
      <c r="AB9" s="255" t="str">
        <f>IF('Health Facility 6'!$H$23=0,"-",'Health Facility 6'!$H$23)</f>
        <v>-</v>
      </c>
      <c r="AC9" s="255" t="str">
        <f>IF('Health Facility 6'!$H$24=0,"-",'Health Facility 6'!$H$24)</f>
        <v>-</v>
      </c>
      <c r="AD9" s="255" t="str">
        <f>IF('Health Facility 6'!$H$25=0,"-",'Health Facility 6'!$H$25)</f>
        <v>-</v>
      </c>
      <c r="AE9" s="255" t="str">
        <f>IF('Health Facility 6'!$H$26=0,"-",'Health Facility 6'!$H$26)</f>
        <v>-</v>
      </c>
      <c r="AF9" s="255" t="str">
        <f>IF('Health Facility 6'!$I$20=0,"-",'Health Facility 6'!$I$20)</f>
        <v>-</v>
      </c>
      <c r="AG9" s="255" t="str">
        <f>IF('Health Facility 6'!$I$21=0,"-",'Health Facility 6'!$I$21)</f>
        <v>-</v>
      </c>
      <c r="AH9" s="255" t="str">
        <f>IF('Health Facility 6'!$I$22=0,"-",'Health Facility 6'!$I$22)</f>
        <v>-</v>
      </c>
      <c r="AI9" s="255" t="str">
        <f>IF('Health Facility 6'!$I$23=0,"-",'Health Facility 6'!$I$23)</f>
        <v>-</v>
      </c>
      <c r="AJ9" s="255" t="str">
        <f>IF('Health Facility 6'!$I$24=0,"-",'Health Facility 6'!$I$24)</f>
        <v>-</v>
      </c>
      <c r="AK9" s="255" t="str">
        <f>IF('Health Facility 6'!$I$25=0,"-",'Health Facility 6'!$I$25)</f>
        <v>-</v>
      </c>
      <c r="AL9" s="255" t="str">
        <f>IF('Health Facility 6'!$I$26=0,"-",'Health Facility 6'!$I$26)</f>
        <v>-</v>
      </c>
      <c r="AM9" s="255" t="str">
        <f>IF('Health Facility 6'!$J$20=0,"-",'Health Facility 6'!$J$20)</f>
        <v>-</v>
      </c>
      <c r="AN9" s="255" t="str">
        <f>IF('Health Facility 6'!$J$21=0,"-",'Health Facility 6'!$J$21)</f>
        <v>-</v>
      </c>
      <c r="AO9" s="255" t="str">
        <f>IF('Health Facility 6'!$J$22=0,"-",'Health Facility 6'!$J$22)</f>
        <v>-</v>
      </c>
      <c r="AP9" s="255" t="str">
        <f>IF('Health Facility 6'!$J$23=0,"-",'Health Facility 6'!$J$23)</f>
        <v>-</v>
      </c>
      <c r="AQ9" s="255" t="str">
        <f>IF('Health Facility 6'!$J$24=0,"-",'Health Facility 6'!$J$24)</f>
        <v>-</v>
      </c>
      <c r="AR9" s="255" t="str">
        <f>IF('Health Facility 6'!$J$25=0,"-",'Health Facility 6'!$J$25)</f>
        <v>-</v>
      </c>
      <c r="AS9" s="255" t="str">
        <f>IF('Health Facility 6'!$J$26=0,"-",'Health Facility 6'!$J$26)</f>
        <v>-</v>
      </c>
      <c r="AT9" s="255" t="str">
        <f>IF('Health Facility 6'!$G$31=0,"-",'Health Facility 6'!$G$31)</f>
        <v>-</v>
      </c>
      <c r="AU9" s="255" t="str">
        <f>IF('Health Facility 6'!$H$31=0,"-",'Health Facility 6'!$H$31)</f>
        <v>-</v>
      </c>
      <c r="AV9" s="255" t="str">
        <f>IF('Health Facility 6'!$I$31=0,"-",'Health Facility 6'!$I$31)</f>
        <v>-</v>
      </c>
      <c r="AW9" s="255" t="str">
        <f>IF('Health Facility 6'!$D$32=0,"-",'Health Facility 6'!$D$32)</f>
        <v>Select type</v>
      </c>
      <c r="AX9" s="255" t="str">
        <f>IF('Health Facility 6'!$D$33=0,"-",'Health Facility 6'!$D$33)</f>
        <v>Select indicator</v>
      </c>
      <c r="AY9" s="328" t="str">
        <f>IF('Health Facility 6'!$G$34=0,"-",'Health Facility 6'!$G$34)</f>
        <v>-</v>
      </c>
      <c r="AZ9" s="328" t="str">
        <f>IF('Health Facility 6'!$H$34=0,"-",'Health Facility 6'!$H$34)</f>
        <v>-</v>
      </c>
      <c r="BA9" s="328" t="str">
        <f>IF('Health Facility 6'!$I$34=0,"-",'Health Facility 6'!$I$34)</f>
        <v>-</v>
      </c>
      <c r="BB9" s="328" t="str">
        <f>IF('Health Facility 6'!$G$35=0,"-",'Health Facility 6'!$G$35)</f>
        <v>-</v>
      </c>
      <c r="BC9" s="328" t="str">
        <f>IF('Health Facility 6'!$H$35=0,"-",'Health Facility 6'!$H$35)</f>
        <v>-</v>
      </c>
      <c r="BD9" s="328" t="str">
        <f>IF('Health Facility 6'!$I$35=0,"-",'Health Facility 6'!$I$35)</f>
        <v>-</v>
      </c>
      <c r="BE9" s="328" t="str">
        <f>IF('Health Facility 6'!$G$36=0,"-",'Health Facility 6'!$G$36)</f>
        <v>-</v>
      </c>
      <c r="BF9" s="328" t="str">
        <f>IF('Health Facility 6'!$H$36=0,"-",'Health Facility 6'!$H$36)</f>
        <v>-</v>
      </c>
      <c r="BG9" s="328" t="str">
        <f>IF('Health Facility 6'!$I$36=0,"-",'Health Facility 6'!$I$36)</f>
        <v>-</v>
      </c>
      <c r="BH9" s="255" t="str">
        <f>IF('Health Facility 6'!$G$39=0,"-",'Health Facility 6'!$G$39)</f>
        <v>-</v>
      </c>
      <c r="BI9" s="255" t="str">
        <f>IF('Health Facility 6'!$H$39=0,"-",'Health Facility 6'!$H$39)</f>
        <v>-</v>
      </c>
      <c r="BJ9" s="255" t="str">
        <f>IF('Health Facility 6'!$I$39=0,"-",'Health Facility 6'!$I$39)</f>
        <v>-</v>
      </c>
      <c r="BK9" s="255" t="str">
        <f>IF('Health Facility 6'!$G$40=0,"-",'Health Facility 6'!$G$40)</f>
        <v>-</v>
      </c>
      <c r="BL9" s="255" t="str">
        <f>IF('Health Facility 6'!$H$40=0,"-",'Health Facility 6'!$H$40)</f>
        <v>-</v>
      </c>
      <c r="BM9" s="255" t="str">
        <f>IF('Health Facility 6'!$I$40=0,"-",'Health Facility 6'!$I$40)</f>
        <v>-</v>
      </c>
      <c r="BN9" s="255" t="str">
        <f>IF('Health Facility 6'!$D$41=0,"-",'Health Facility 6'!$D$41)</f>
        <v>Select type</v>
      </c>
      <c r="BO9" s="255" t="str">
        <f>IF('Health Facility 6'!$D$42=0,"-",'Health Facility 6'!$D$42)</f>
        <v>Select indicator</v>
      </c>
      <c r="BP9" s="328" t="str">
        <f>IF('Health Facility 6'!$G$43=0,"-",'Health Facility 6'!$G$43)</f>
        <v>-</v>
      </c>
      <c r="BQ9" s="328" t="str">
        <f>IF('Health Facility 6'!$H$43=0,"-",'Health Facility 6'!$H$43)</f>
        <v>-</v>
      </c>
      <c r="BR9" s="328" t="str">
        <f>IF('Health Facility 6'!$I$43=0,"-",'Health Facility 6'!$I$43)</f>
        <v>-</v>
      </c>
      <c r="BS9" s="328" t="str">
        <f>IF('Health Facility 6'!$G$44=0,"-",'Health Facility 6'!$G$44)</f>
        <v>-</v>
      </c>
      <c r="BT9" s="328" t="str">
        <f>IF('Health Facility 6'!$H$44=0,"-",'Health Facility 6'!$H$44)</f>
        <v>-</v>
      </c>
      <c r="BU9" s="328" t="str">
        <f>IF('Health Facility 6'!$I$44=0,"-",'Health Facility 6'!$I$44)</f>
        <v>-</v>
      </c>
      <c r="BV9" s="328" t="str">
        <f>IF('Health Facility 6'!$G$45=0,"-",'Health Facility 6'!$G$45)</f>
        <v>-</v>
      </c>
      <c r="BW9" s="328" t="str">
        <f>IF('Health Facility 6'!$H$45=0,"-",'Health Facility 6'!$H$45)</f>
        <v>-</v>
      </c>
      <c r="BX9" s="328" t="str">
        <f>IF('Health Facility 6'!$I$45=0,"-",'Health Facility 6'!$I$45)</f>
        <v>-</v>
      </c>
      <c r="BY9" s="255" t="str">
        <f>IF('Health Facility 6'!$G$48=0,"-",'Health Facility 6'!$G$48)</f>
        <v>-</v>
      </c>
      <c r="BZ9" s="255" t="str">
        <f>IF('Health Facility 6'!$H$48=0,"-",'Health Facility 6'!$H$48)</f>
        <v>-</v>
      </c>
      <c r="CA9" s="255" t="str">
        <f>IF('Health Facility 6'!$I$48=0,"-",'Health Facility 6'!$I$48)</f>
        <v>-</v>
      </c>
      <c r="CB9" s="255" t="str">
        <f>IF('Health Facility 6'!$G$49=0,"-",'Health Facility 6'!$G$49)</f>
        <v>-</v>
      </c>
      <c r="CC9" s="255" t="str">
        <f>IF('Health Facility 6'!$H$49=0,"-",'Health Facility 6'!$H$49)</f>
        <v>-</v>
      </c>
      <c r="CD9" s="255" t="str">
        <f>IF('Health Facility 6'!$I$49=0,"-",'Health Facility 6'!$I$49)</f>
        <v>-</v>
      </c>
      <c r="CE9" s="255" t="str">
        <f>IF('Health Facility 6'!$D$50=0,"-",'Health Facility 6'!$D$50)</f>
        <v>Select type</v>
      </c>
      <c r="CF9" s="255" t="str">
        <f>IF('Health Facility 6'!$D$51=0,"-",'Health Facility 6'!$D$51)</f>
        <v>Select indicator</v>
      </c>
      <c r="CG9" s="328" t="str">
        <f>IF('Health Facility 6'!$G$52=0,"-",'Health Facility 6'!$G$52)</f>
        <v>-</v>
      </c>
      <c r="CH9" s="328" t="str">
        <f>IF('Health Facility 6'!$H$52=0,"-",'Health Facility 6'!$H$52)</f>
        <v>-</v>
      </c>
      <c r="CI9" s="328" t="str">
        <f>IF('Health Facility 6'!$I$52=0,"-",'Health Facility 6'!$I$52)</f>
        <v>-</v>
      </c>
      <c r="CJ9" s="328" t="str">
        <f>IF('Health Facility 6'!$G$53=0,"-",'Health Facility 6'!$G$53)</f>
        <v>-</v>
      </c>
      <c r="CK9" s="328" t="str">
        <f>IF('Health Facility 6'!$H$53=0,"-",'Health Facility 6'!$H$53)</f>
        <v>-</v>
      </c>
      <c r="CL9" s="328" t="str">
        <f>IF('Health Facility 6'!$I$53=0,"-",'Health Facility 6'!$I$53)</f>
        <v>-</v>
      </c>
      <c r="CM9" s="328" t="str">
        <f>IF('Health Facility 6'!$G$54=0,"-",'Health Facility 6'!$G$54)</f>
        <v>-</v>
      </c>
      <c r="CN9" s="328" t="str">
        <f>IF('Health Facility 6'!$H$54=0,"-",'Health Facility 6'!$H$54)</f>
        <v>-</v>
      </c>
      <c r="CO9" s="328" t="str">
        <f>IF('Health Facility 6'!$I$54=0,"-",'Health Facility 6'!$I$54)</f>
        <v>-</v>
      </c>
      <c r="CP9" s="255" t="str">
        <f>IF('Health Facility 6'!$G$57=0,"-",'Health Facility 6'!$G$57)</f>
        <v>-</v>
      </c>
      <c r="CQ9" s="255" t="str">
        <f>IF('Health Facility 6'!$H$57=0,"-",'Health Facility 6'!$H$57)</f>
        <v>-</v>
      </c>
      <c r="CR9" s="255" t="str">
        <f>IF('Health Facility 6'!$I$57=0,"-",'Health Facility 6'!$I$57)</f>
        <v>-</v>
      </c>
      <c r="CS9" s="255" t="str">
        <f>IF('Health Facility 6'!$G$58=0,"-",'Health Facility 6'!$G$58)</f>
        <v>-</v>
      </c>
      <c r="CT9" s="255" t="str">
        <f>IF('Health Facility 6'!$H$58=0,"-",'Health Facility 6'!$H$58)</f>
        <v>-</v>
      </c>
      <c r="CU9" s="255" t="str">
        <f>IF('Health Facility 6'!$I$58=0,"-",'Health Facility 6'!$I$58)</f>
        <v>-</v>
      </c>
      <c r="CV9" s="255" t="str">
        <f>IF('Health Facility 6'!$D$59=0,"-",'Health Facility 6'!$D$59)</f>
        <v>Malaria_treatment</v>
      </c>
      <c r="CW9" s="255" t="str">
        <f>IF('Health Facility 6'!$D$60=0,"-",'Health Facility 6'!$D$60)</f>
        <v>4.1:  Number of children (&lt; 5) with confirmed malaria receiving ACT</v>
      </c>
      <c r="CX9" s="328" t="str">
        <f>IF('Health Facility 6'!$G$61=0,"-",'Health Facility 6'!$G$61)</f>
        <v>-</v>
      </c>
      <c r="CY9" s="328" t="str">
        <f>IF('Health Facility 6'!$H$61=0,"-",'Health Facility 6'!$H$61)</f>
        <v>-</v>
      </c>
      <c r="CZ9" s="328" t="str">
        <f>IF('Health Facility 6'!$I$61=0,"-",'Health Facility 6'!$I$61)</f>
        <v>-</v>
      </c>
      <c r="DA9" s="328" t="str">
        <f>IF('Health Facility 6'!$G$62=0,"-",'Health Facility 6'!$G$62)</f>
        <v>-</v>
      </c>
      <c r="DB9" s="328" t="str">
        <f>IF('Health Facility 6'!$H$62=0,"-",'Health Facility 6'!$H$62)</f>
        <v>-</v>
      </c>
      <c r="DC9" s="328" t="str">
        <f>IF('Health Facility 6'!$I$62=0,"-",'Health Facility 6'!$I$62)</f>
        <v>-</v>
      </c>
      <c r="DD9" s="328" t="str">
        <f>IF('Health Facility 6'!$G$63=0,"-",'Health Facility 6'!$G$63)</f>
        <v>-</v>
      </c>
      <c r="DE9" s="328" t="str">
        <f>IF('Health Facility 6'!$H$63=0,"-",'Health Facility 6'!$H$63)</f>
        <v>-</v>
      </c>
      <c r="DF9" s="328" t="str">
        <f>IF('Health Facility 6'!$I$63=0,"-",'Health Facility 6'!$I$63)</f>
        <v>-</v>
      </c>
      <c r="DG9" s="255" t="str">
        <f>IF('Health Facility 6'!$G$66=0,"-",'Health Facility 6'!$G$66)</f>
        <v>-</v>
      </c>
      <c r="DH9" s="255" t="str">
        <f>IF('Health Facility 6'!$H$66=0,"-",'Health Facility 6'!$H$66)</f>
        <v>-</v>
      </c>
      <c r="DI9" s="255" t="str">
        <f>IF('Health Facility 6'!$I$66=0,"-",'Health Facility 6'!$I$66)</f>
        <v>-</v>
      </c>
      <c r="DJ9" s="255" t="str">
        <f>IF('Health Facility 6'!$G$67=0,"-",'Health Facility 6'!$G$67)</f>
        <v>-</v>
      </c>
      <c r="DK9" s="255" t="str">
        <f>IF('Health Facility 6'!$H$67=0,"-",'Health Facility 6'!$H$67)</f>
        <v>-</v>
      </c>
      <c r="DL9" s="255" t="str">
        <f>IF('Health Facility 6'!$I$67=0,"-",'Health Facility 6'!$I$67)</f>
        <v>-</v>
      </c>
      <c r="DM9" s="255" t="str">
        <f>IF('Health Facility 6'!$D$68=0,"-",'Health Facility 6'!$D$68)</f>
        <v>Malaria_commodity_availability</v>
      </c>
      <c r="DN9" s="255" t="str">
        <f>IF('Health Facility 6'!$D$69=0,"-",'Health Facility 6'!$D$69)</f>
        <v>5.1:  Stock out of ACTs for 7 consecutive days in the past month</v>
      </c>
      <c r="DO9" s="328" t="str">
        <f>IF('Health Facility 6'!$G$70=0,"-",'Health Facility 6'!$G$70)</f>
        <v>-</v>
      </c>
      <c r="DP9" s="328" t="str">
        <f>IF('Health Facility 6'!$H$70=0,"-",'Health Facility 6'!$H$70)</f>
        <v>-</v>
      </c>
      <c r="DQ9" s="328" t="str">
        <f>IF('Health Facility 6'!$I$70=0,"-",'Health Facility 6'!$I$70)</f>
        <v>-</v>
      </c>
      <c r="DR9" s="328" t="str">
        <f>IF('Health Facility 6'!$G$71=0,"-",'Health Facility 6'!$G$71)</f>
        <v>-</v>
      </c>
      <c r="DS9" s="328" t="str">
        <f>IF('Health Facility 6'!$H$71=0,"-",'Health Facility 6'!$H$71)</f>
        <v>-</v>
      </c>
      <c r="DT9" s="328" t="str">
        <f>IF('Health Facility 6'!$I$71=0,"-",'Health Facility 6'!$I$71)</f>
        <v>-</v>
      </c>
      <c r="DU9" s="328" t="str">
        <f>IF('Health Facility 6'!$G$72=0,"-",'Health Facility 6'!$G$72)</f>
        <v>-</v>
      </c>
      <c r="DV9" s="328" t="str">
        <f>IF('Health Facility 6'!$H$72=0,"-",'Health Facility 6'!$H$72)</f>
        <v>-</v>
      </c>
      <c r="DW9" s="328" t="str">
        <f>IF('Health Facility 6'!$I$72=0,"-",'Health Facility 6'!$I$72)</f>
        <v>-</v>
      </c>
      <c r="DX9" s="328" t="str">
        <f>IF('Health Facility 6'!$G$75=0,"-",'Health Facility 6'!$G$75)</f>
        <v>-</v>
      </c>
      <c r="DY9" s="328" t="str">
        <f>IF('Health Facility 6'!$H$75=0,"-",'Health Facility 6'!$H$75)</f>
        <v>-</v>
      </c>
      <c r="DZ9" s="328" t="str">
        <f>IF('Health Facility 6'!$I$75=0,"-",'Health Facility 6'!$I$75)</f>
        <v>-</v>
      </c>
      <c r="EA9" s="328" t="str">
        <f>IF('Health Facility 6'!$G$76=0,"-",'Health Facility 6'!$G$76)</f>
        <v>-</v>
      </c>
      <c r="EB9" s="328" t="str">
        <f>IF('Health Facility 6'!$H$76=0,"-",'Health Facility 6'!$H$76)</f>
        <v>-</v>
      </c>
      <c r="EC9" s="328" t="str">
        <f>IF('Health Facility 6'!$I$76=0,"-",'Health Facility 6'!$I$76)</f>
        <v>-</v>
      </c>
      <c r="ED9" s="255" t="str">
        <f>IF('Health Facility 6'!$A$80=0,"-",'Health Facility 6'!$A$80)</f>
        <v>A — Malaria case register : Laboratory register (quality target = 90%)</v>
      </c>
      <c r="EE9" s="255" t="str">
        <f>IF('Health Facility 6'!$J$82=0,"-",'Health Facility 6'!$J$82)</f>
        <v>-</v>
      </c>
      <c r="EF9" s="255" t="str">
        <f>IF('Health Facility 6'!$J$83=0,"-",'Health Facility 6'!$J$83)</f>
        <v>-</v>
      </c>
      <c r="EG9" s="255" t="str">
        <f>IF('Health Facility 6'!$A$85=0,"-",'Health Facility 6'!$A$85)</f>
        <v>B — Malaria case register : Pharmacy dispensation log (quality target = 90%)</v>
      </c>
      <c r="EH9" s="255" t="str">
        <f>IF('Health Facility 6'!$J$87=0,"-",'Health Facility 6'!$J$87)</f>
        <v>-</v>
      </c>
      <c r="EI9" s="255" t="str">
        <f>IF('Health Facility 6'!$J$88=0,"-",'Health Facility 6'!$J$88)</f>
        <v>-</v>
      </c>
      <c r="EJ9" s="255" t="str">
        <f>IF('Health Facility 6'!$A$90=0,"-",'Health Facility 6'!$A$90)</f>
        <v>C — Malaria case register : ACT stock management log (quality target:  &gt;=90%, &lt;=110%)</v>
      </c>
      <c r="EK9" s="255" t="str">
        <f>IF('Health Facility 6'!$J$91=0,"-",'Health Facility 6'!$J$91)</f>
        <v>-</v>
      </c>
      <c r="EL9" s="255" t="str">
        <f>IF('Health Facility 6'!$J$92=0,"-",'Health Facility 6'!$J$92)</f>
        <v>-</v>
      </c>
      <c r="EM9" s="255" t="str">
        <f>IF('Health Facility 6'!$J$93=0,"-",'Health Facility 6'!$J$93)</f>
        <v>-</v>
      </c>
      <c r="EN9" s="255" t="str">
        <f>IF('Health Facility 6'!$J$94=0,"-",'Health Facility 6'!$J$94)</f>
        <v>-</v>
      </c>
      <c r="EO9" s="255" t="str">
        <f>IF('Health Facility 6'!$J$97=0,"-",'Health Facility 6'!$J$97)</f>
        <v>-</v>
      </c>
      <c r="EP9" s="255" t="str">
        <f>IF('Health Facility 6'!$J$98=0,"-",'Health Facility 6'!$J$98)</f>
        <v>-</v>
      </c>
      <c r="EQ9" s="255" t="str">
        <f>IF('Health Facility 6'!$H$99=0,"-",'Health Facility 6'!$H$99)</f>
        <v>Select type</v>
      </c>
      <c r="ER9" s="255" t="str">
        <f>IF('Health Facility 6'!$H$100=0,"-",'Health Facility 6'!$H$100)</f>
        <v>Select indicator</v>
      </c>
      <c r="ES9" s="255" t="str">
        <f>IF('Health Facility 6'!$J$101=0,"-",'Health Facility 6'!$J$101)</f>
        <v>-</v>
      </c>
      <c r="ET9" s="255" t="str">
        <f>IF('Health Facility 6'!$J$102=0,"-",'Health Facility 6'!$J$102)</f>
        <v>-</v>
      </c>
      <c r="EU9" s="326" t="str">
        <f>IF('Health Facility 6'!$F$106=0,"-",'Health Facility 6'!$F$106)</f>
        <v>-</v>
      </c>
      <c r="EV9" s="326" t="str">
        <f>IF('Health Facility 6'!$G$106=0,"-",'Health Facility 6'!$G$106)</f>
        <v>-</v>
      </c>
      <c r="EW9" s="326" t="str">
        <f>IF('Health Facility 6'!$H$106=0,"-",'Health Facility 6'!$H$106)</f>
        <v>-</v>
      </c>
      <c r="EX9" s="326" t="str">
        <f>IF('Health Facility 6'!$I$106=0,"-",'Health Facility 6'!$I$106)</f>
        <v>-</v>
      </c>
      <c r="EY9" s="255" t="str">
        <f>IF('Health Facility 6'!$F$107=0,"-",'Health Facility 6'!$F$107)</f>
        <v>-</v>
      </c>
      <c r="EZ9" s="255" t="str">
        <f>IF('Health Facility 6'!$G$107=0,"-",'Health Facility 6'!$G$107)</f>
        <v>-</v>
      </c>
      <c r="FA9" s="255" t="str">
        <f>IF('Health Facility 6'!$H$107=0,"-",'Health Facility 6'!$H$107)</f>
        <v>-</v>
      </c>
      <c r="FB9" s="255" t="str">
        <f>IF('Health Facility 6'!$I$107=0,"-",'Health Facility 6'!$I$107)</f>
        <v>-</v>
      </c>
      <c r="FC9" s="255" t="str">
        <f>IF('Health Facility 6'!$J$109=0,"-",'Health Facility 6'!$J$109)</f>
        <v>-</v>
      </c>
      <c r="FD9" s="255" t="str">
        <f>IF('Health Facility 6'!$J$110=0,"-",'Health Facility 6'!$J$110)</f>
        <v>-</v>
      </c>
      <c r="FE9" s="255" t="str">
        <f>IF('Health Facility 6'!$J$112=0,"-",'Health Facility 6'!$J$112)</f>
        <v>-</v>
      </c>
      <c r="FF9" s="255" t="str">
        <f>IF('Health Facility 6'!$J$113=0,"-",'Health Facility 6'!$J$113)</f>
        <v>-</v>
      </c>
      <c r="FG9" s="255" t="str">
        <f>IF('Health Facility 6'!$J$114=0,"-",'Health Facility 6'!$J$114)</f>
        <v>-</v>
      </c>
      <c r="FH9" s="255" t="str">
        <f>IF('Health Facility 6'!$J$115=0,"-",'Health Facility 6'!$J$115)</f>
        <v>-</v>
      </c>
      <c r="FI9" s="255" t="str">
        <f>IF('Health Facility 6'!$J$116=0,"-",'Health Facility 6'!$J$116)</f>
        <v>-</v>
      </c>
      <c r="FJ9" s="255" t="str">
        <f>IF('Health Facility 6'!$J$117=0,"-",'Health Facility 6'!$J$117)</f>
        <v>-</v>
      </c>
      <c r="FK9" s="255" t="str">
        <f>IF('Health Facility 6'!$J$118=0,"-",'Health Facility 6'!$J$118)</f>
        <v>-</v>
      </c>
      <c r="FL9" s="255" t="str">
        <f>IF('Health Facility 6'!$J$119=0,"-",'Health Facility 6'!$J$119)</f>
        <v>-</v>
      </c>
      <c r="FM9" s="255" t="str">
        <f>IF('Health Facility 6'!$J$120=0,"-",'Health Facility 6'!$J$120)</f>
        <v>-</v>
      </c>
      <c r="FN9" s="255" t="str">
        <f>IF('Health Facility 6'!$J$121=0,"-",'Health Facility 6'!$J$121)</f>
        <v>-</v>
      </c>
      <c r="FO9" s="255" t="str">
        <f>IF('Health Facility 6'!$J$122=0,"-",'Health Facility 6'!$J$122)</f>
        <v>-</v>
      </c>
      <c r="FP9" s="383" t="str">
        <f>IF('Health Facility 6'!$J$123=0,"-",'Health Facility 6'!$J$123)</f>
        <v>-</v>
      </c>
      <c r="FQ9" s="381" t="str">
        <f>IF('Health Facility 6'!$B$127=0,"-",'Health Facility 6'!$B$127)</f>
        <v>-</v>
      </c>
      <c r="FR9" s="381" t="str">
        <f>IF('Health Facility 6'!$E$127=0,"-",'Health Facility 6'!$E$127)</f>
        <v>-</v>
      </c>
      <c r="FS9" s="381" t="str">
        <f>IF('Health Facility 6'!$H$127=0,"-",'Health Facility 6'!$H$127)</f>
        <v>-</v>
      </c>
      <c r="FT9" s="381" t="str">
        <f>IF('Health Facility 6'!$J$127=0,"-",'Health Facility 6'!$J$127)</f>
        <v>-</v>
      </c>
      <c r="FU9" s="381" t="str">
        <f>IF('Health Facility 6'!$K$127=0,"-",'Health Facility 6'!$K$127)</f>
        <v>-</v>
      </c>
      <c r="FV9" s="381" t="str">
        <f>IF('Health Facility 6'!$B$128=0,"-",'Health Facility 6'!$B$128)</f>
        <v>-</v>
      </c>
      <c r="FW9" s="381" t="str">
        <f>IF('Health Facility 6'!$E$128=0,"-",'Health Facility 6'!$E$128)</f>
        <v>-</v>
      </c>
      <c r="FX9" s="381" t="str">
        <f>IF('Health Facility 6'!$H$128=0,"-",'Health Facility 6'!$H$128)</f>
        <v>-</v>
      </c>
      <c r="FY9" s="381" t="str">
        <f>IF('Health Facility 6'!$J$128=0,"-",'Health Facility 6'!$J$128)</f>
        <v>-</v>
      </c>
      <c r="FZ9" s="381" t="str">
        <f>IF('Health Facility 6'!$K$128=0,"-",'Health Facility 6'!$K$128)</f>
        <v>-</v>
      </c>
      <c r="GA9" s="381" t="str">
        <f>IF('Health Facility 6'!$B$129=0,"-",'Health Facility 6'!$B$129)</f>
        <v>-</v>
      </c>
      <c r="GB9" s="381" t="str">
        <f>IF('Health Facility 6'!$E$129=0,"-",'Health Facility 6'!$E$129)</f>
        <v>-</v>
      </c>
      <c r="GC9" s="381" t="str">
        <f>IF('Health Facility 6'!$H$129=0,"-",'Health Facility 6'!$H$129)</f>
        <v>-</v>
      </c>
      <c r="GD9" s="381" t="str">
        <f>IF('Health Facility 6'!$J$129=0,"-",'Health Facility 6'!$J$129)</f>
        <v>-</v>
      </c>
      <c r="GE9" s="381" t="str">
        <f>IF('Health Facility 6'!$K$129=0,"-",'Health Facility 6'!$K$129)</f>
        <v>-</v>
      </c>
      <c r="GF9" s="381" t="str">
        <f>IF('Health Facility 6'!$B$130=0,"-",'Health Facility 6'!$B$130)</f>
        <v>-</v>
      </c>
      <c r="GG9" s="381" t="str">
        <f>IF('Health Facility 6'!$E$130=0,"-",'Health Facility 6'!$E$130)</f>
        <v>-</v>
      </c>
      <c r="GH9" s="381" t="str">
        <f>IF('Health Facility 6'!$H$130=0,"-",'Health Facility 6'!$H$130)</f>
        <v>-</v>
      </c>
      <c r="GI9" s="381" t="str">
        <f>IF('Health Facility 6'!$J$130=0,"-",'Health Facility 6'!$J$130)</f>
        <v>-</v>
      </c>
      <c r="GJ9" s="385" t="str">
        <f>IF('Health Facility 6'!$K$130=0,"-",'Health Facility 6'!$K$130)</f>
        <v>-</v>
      </c>
      <c r="GK9" s="20"/>
      <c r="GL9" s="20"/>
      <c r="GM9" s="20"/>
      <c r="GN9" s="20"/>
      <c r="GO9" s="20"/>
      <c r="GP9" s="20"/>
      <c r="GQ9" s="20"/>
      <c r="GR9" s="20"/>
    </row>
    <row r="10" spans="1:200" x14ac:dyDescent="0.3">
      <c r="A10" s="253" t="s">
        <v>15</v>
      </c>
      <c r="B10" s="255" t="str">
        <f>IF('Health Facility 7'!$D$7=0,"-",'Health Facility 7'!$D$7)</f>
        <v>-</v>
      </c>
      <c r="C10" s="255" t="str">
        <f>IF('Health Facility 7'!$D$8=0,"-",'Health Facility 7'!$D$8)</f>
        <v>-</v>
      </c>
      <c r="D10" s="255" t="str">
        <f>IF('Health Facility 7'!$D$9=0,"-",'Health Facility 7'!$D$9)</f>
        <v>-</v>
      </c>
      <c r="E10" s="255" t="str">
        <f>IF('Health Facility 7'!$D$10=0,"-",'Health Facility 7'!$D$10)</f>
        <v>-</v>
      </c>
      <c r="F10" s="255" t="str">
        <f>IF('Health Facility 7'!$D$11=0,"-",'Health Facility 7'!$D$11)</f>
        <v>-</v>
      </c>
      <c r="G10" s="255" t="str">
        <f>IF('Health Facility 7'!$J$7=0,"-",'Health Facility 7'!$J$7)</f>
        <v>-</v>
      </c>
      <c r="H10" s="255" t="str">
        <f>IF('Health Facility 7'!$J$8=0,"-",'Health Facility 7'!$J$8)</f>
        <v>-</v>
      </c>
      <c r="I10" s="255" t="str">
        <f>IF('Health Facility 7'!$J$9=0,"-",'Health Facility 7'!$J$9)</f>
        <v>-</v>
      </c>
      <c r="J10" s="255" t="str">
        <f>IF('Health Facility 7'!$J$10=0,"-",'Health Facility 7'!$J$10)</f>
        <v>-</v>
      </c>
      <c r="K10" s="255" t="str">
        <f>IF('Health Facility 7'!$J$11=0,"-",'Health Facility 7'!$J$11)</f>
        <v>-</v>
      </c>
      <c r="L10" s="255" t="str">
        <f>IF('Health Facility 7'!$H$15=0,"-",'Health Facility 7'!$H$15)</f>
        <v>-</v>
      </c>
      <c r="M10" s="255" t="str">
        <f>IF('Health Facility 7'!$I$15=0,"-",'Health Facility 7'!$I$15)</f>
        <v>-</v>
      </c>
      <c r="N10" s="255" t="str">
        <f>IF('Health Facility 7'!$G$17=0,"-",'Health Facility 7'!$G$17)</f>
        <v>-</v>
      </c>
      <c r="O10" s="255" t="str">
        <f>IF('Health Facility 7'!$H$17=0,"-",'Health Facility 7'!$H$17)</f>
        <v>-</v>
      </c>
      <c r="P10" s="255" t="str">
        <f>IF('Health Facility 7'!$I$17=0,"-",'Health Facility 7'!$I$17)</f>
        <v>-</v>
      </c>
      <c r="Q10" s="255" t="str">
        <f>IF('Health Facility 7'!$D$20=0,"-",'Health Facility 7'!$D$20)</f>
        <v>-</v>
      </c>
      <c r="R10" s="255" t="str">
        <f>IF('Health Facility 7'!$D$21=0,"-",'Health Facility 7'!$D$21)</f>
        <v>-</v>
      </c>
      <c r="S10" s="255" t="str">
        <f>IF('Health Facility 7'!$D$22=0,"-",'Health Facility 7'!$D$22)</f>
        <v>-</v>
      </c>
      <c r="T10" s="255" t="str">
        <f>IF('Health Facility 7'!$D$23=0,"-",'Health Facility 7'!$D$23)</f>
        <v>-</v>
      </c>
      <c r="U10" s="255" t="str">
        <f>IF('Health Facility 7'!$D$24=0,"-",'Health Facility 7'!$D$24)</f>
        <v>-</v>
      </c>
      <c r="V10" s="255" t="str">
        <f>IF('Health Facility 7'!$D$25=0,"-",'Health Facility 7'!$D$25)</f>
        <v>-</v>
      </c>
      <c r="W10" s="255" t="str">
        <f>IF('Health Facility 7'!$D$26=0,"-",'Health Facility 7'!$D$26)</f>
        <v>-</v>
      </c>
      <c r="X10" s="255" t="str">
        <f>IF('Health Facility 7'!$D$27=0,"-",'Health Facility 7'!$D$27)</f>
        <v>-</v>
      </c>
      <c r="Y10" s="255" t="str">
        <f>IF('Health Facility 7'!$H$20=0,"-",'Health Facility 7'!$H$20)</f>
        <v>-</v>
      </c>
      <c r="Z10" s="255" t="str">
        <f>IF('Health Facility 7'!$H$21=0,"-",'Health Facility 7'!$H$21)</f>
        <v>-</v>
      </c>
      <c r="AA10" s="255" t="str">
        <f>IF('Health Facility 7'!$H$22=0,"-",'Health Facility 7'!$H$22)</f>
        <v>-</v>
      </c>
      <c r="AB10" s="255" t="str">
        <f>IF('Health Facility 7'!$H$23=0,"-",'Health Facility 7'!$H$23)</f>
        <v>-</v>
      </c>
      <c r="AC10" s="255" t="str">
        <f>IF('Health Facility 7'!$H$24=0,"-",'Health Facility 7'!$H$24)</f>
        <v>-</v>
      </c>
      <c r="AD10" s="255" t="str">
        <f>IF('Health Facility 7'!$H$25=0,"-",'Health Facility 7'!$H$25)</f>
        <v>-</v>
      </c>
      <c r="AE10" s="255" t="str">
        <f>IF('Health Facility 7'!$H$26=0,"-",'Health Facility 7'!$H$26)</f>
        <v>-</v>
      </c>
      <c r="AF10" s="255" t="str">
        <f>IF('Health Facility 7'!$I$20=0,"-",'Health Facility 7'!$I$20)</f>
        <v>-</v>
      </c>
      <c r="AG10" s="255" t="str">
        <f>IF('Health Facility 7'!$I$21=0,"-",'Health Facility 7'!$I$21)</f>
        <v>-</v>
      </c>
      <c r="AH10" s="255" t="str">
        <f>IF('Health Facility 7'!$I$22=0,"-",'Health Facility 7'!$I$22)</f>
        <v>-</v>
      </c>
      <c r="AI10" s="255" t="str">
        <f>IF('Health Facility 7'!$I$23=0,"-",'Health Facility 7'!$I$23)</f>
        <v>-</v>
      </c>
      <c r="AJ10" s="255" t="str">
        <f>IF('Health Facility 7'!$I$24=0,"-",'Health Facility 7'!$I$24)</f>
        <v>-</v>
      </c>
      <c r="AK10" s="255" t="str">
        <f>IF('Health Facility 7'!$I$25=0,"-",'Health Facility 7'!$I$25)</f>
        <v>-</v>
      </c>
      <c r="AL10" s="255" t="str">
        <f>IF('Health Facility 7'!$I$26=0,"-",'Health Facility 7'!$I$26)</f>
        <v>-</v>
      </c>
      <c r="AM10" s="255" t="str">
        <f>IF('Health Facility 7'!$J$20=0,"-",'Health Facility 7'!$J$20)</f>
        <v>-</v>
      </c>
      <c r="AN10" s="255" t="str">
        <f>IF('Health Facility 7'!$J$21=0,"-",'Health Facility 7'!$J$21)</f>
        <v>-</v>
      </c>
      <c r="AO10" s="255" t="str">
        <f>IF('Health Facility 7'!$J$22=0,"-",'Health Facility 7'!$J$22)</f>
        <v>-</v>
      </c>
      <c r="AP10" s="255" t="str">
        <f>IF('Health Facility 7'!$J$23=0,"-",'Health Facility 7'!$J$23)</f>
        <v>-</v>
      </c>
      <c r="AQ10" s="255" t="str">
        <f>IF('Health Facility 7'!$J$24=0,"-",'Health Facility 7'!$J$24)</f>
        <v>-</v>
      </c>
      <c r="AR10" s="255" t="str">
        <f>IF('Health Facility 7'!$J$25=0,"-",'Health Facility 7'!$J$25)</f>
        <v>-</v>
      </c>
      <c r="AS10" s="255" t="str">
        <f>IF('Health Facility 7'!$J$26=0,"-",'Health Facility 7'!$J$26)</f>
        <v>-</v>
      </c>
      <c r="AT10" s="255" t="str">
        <f>IF('Health Facility 7'!$G$31=0,"-",'Health Facility 7'!$G$31)</f>
        <v>-</v>
      </c>
      <c r="AU10" s="255" t="str">
        <f>IF('Health Facility 7'!$H$31=0,"-",'Health Facility 7'!$H$31)</f>
        <v>-</v>
      </c>
      <c r="AV10" s="255" t="str">
        <f>IF('Health Facility 7'!$I$31=0,"-",'Health Facility 7'!$I$31)</f>
        <v>-</v>
      </c>
      <c r="AW10" s="255" t="str">
        <f>IF('Health Facility 7'!$D$32=0,"-",'Health Facility 7'!$D$32)</f>
        <v>Select type</v>
      </c>
      <c r="AX10" s="255" t="str">
        <f>IF('Health Facility 7'!$D$33=0,"-",'Health Facility 7'!$D$33)</f>
        <v>Select indicator</v>
      </c>
      <c r="AY10" s="328" t="str">
        <f>IF('Health Facility 7'!$G$34=0,"-",'Health Facility 7'!$G$34)</f>
        <v>-</v>
      </c>
      <c r="AZ10" s="328" t="str">
        <f>IF('Health Facility 7'!$H$34=0,"-",'Health Facility 7'!$H$34)</f>
        <v>-</v>
      </c>
      <c r="BA10" s="328" t="str">
        <f>IF('Health Facility 7'!$I$34=0,"-",'Health Facility 7'!$I$34)</f>
        <v>-</v>
      </c>
      <c r="BB10" s="328" t="str">
        <f>IF('Health Facility 7'!$G$35=0,"-",'Health Facility 7'!$G$35)</f>
        <v>-</v>
      </c>
      <c r="BC10" s="328" t="str">
        <f>IF('Health Facility 7'!$H$35=0,"-",'Health Facility 7'!$H$35)</f>
        <v>-</v>
      </c>
      <c r="BD10" s="328" t="str">
        <f>IF('Health Facility 7'!$I$35=0,"-",'Health Facility 7'!$I$35)</f>
        <v>-</v>
      </c>
      <c r="BE10" s="328" t="str">
        <f>IF('Health Facility 7'!$G$36=0,"-",'Health Facility 7'!$G$36)</f>
        <v>-</v>
      </c>
      <c r="BF10" s="328" t="str">
        <f>IF('Health Facility 7'!$H$36=0,"-",'Health Facility 7'!$H$36)</f>
        <v>-</v>
      </c>
      <c r="BG10" s="328" t="str">
        <f>IF('Health Facility 7'!$I$36=0,"-",'Health Facility 7'!$I$36)</f>
        <v>-</v>
      </c>
      <c r="BH10" s="255" t="str">
        <f>IF('Health Facility 7'!$G$39=0,"-",'Health Facility 7'!$G$39)</f>
        <v>-</v>
      </c>
      <c r="BI10" s="255" t="str">
        <f>IF('Health Facility 7'!$H$39=0,"-",'Health Facility 7'!$H$39)</f>
        <v>-</v>
      </c>
      <c r="BJ10" s="255" t="str">
        <f>IF('Health Facility 7'!$I$39=0,"-",'Health Facility 7'!$I$39)</f>
        <v>-</v>
      </c>
      <c r="BK10" s="255" t="str">
        <f>IF('Health Facility 7'!$G$40=0,"-",'Health Facility 7'!$G$40)</f>
        <v>-</v>
      </c>
      <c r="BL10" s="255" t="str">
        <f>IF('Health Facility 7'!$H$40=0,"-",'Health Facility 7'!$H$40)</f>
        <v>-</v>
      </c>
      <c r="BM10" s="255" t="str">
        <f>IF('Health Facility 7'!$I$40=0,"-",'Health Facility 7'!$I$40)</f>
        <v>-</v>
      </c>
      <c r="BN10" s="255" t="str">
        <f>IF('Health Facility 7'!$D$41=0,"-",'Health Facility 7'!$D$41)</f>
        <v>Select type</v>
      </c>
      <c r="BO10" s="255" t="str">
        <f>IF('Health Facility 7'!$D$42=0,"-",'Health Facility 7'!$D$42)</f>
        <v>Select indicator</v>
      </c>
      <c r="BP10" s="328" t="str">
        <f>IF('Health Facility 7'!$G$43=0,"-",'Health Facility 7'!$G$43)</f>
        <v>-</v>
      </c>
      <c r="BQ10" s="328" t="str">
        <f>IF('Health Facility 7'!$H$43=0,"-",'Health Facility 7'!$H$43)</f>
        <v>-</v>
      </c>
      <c r="BR10" s="328" t="str">
        <f>IF('Health Facility 7'!$I$43=0,"-",'Health Facility 7'!$I$43)</f>
        <v>-</v>
      </c>
      <c r="BS10" s="328" t="str">
        <f>IF('Health Facility 7'!$G$44=0,"-",'Health Facility 7'!$G$44)</f>
        <v>-</v>
      </c>
      <c r="BT10" s="328" t="str">
        <f>IF('Health Facility 7'!$H$44=0,"-",'Health Facility 7'!$H$44)</f>
        <v>-</v>
      </c>
      <c r="BU10" s="328" t="str">
        <f>IF('Health Facility 7'!$I$44=0,"-",'Health Facility 7'!$I$44)</f>
        <v>-</v>
      </c>
      <c r="BV10" s="328" t="str">
        <f>IF('Health Facility 7'!$G$45=0,"-",'Health Facility 7'!$G$45)</f>
        <v>-</v>
      </c>
      <c r="BW10" s="328" t="str">
        <f>IF('Health Facility 7'!$H$45=0,"-",'Health Facility 7'!$H$45)</f>
        <v>-</v>
      </c>
      <c r="BX10" s="328" t="str">
        <f>IF('Health Facility 7'!$I$45=0,"-",'Health Facility 7'!$I$45)</f>
        <v>-</v>
      </c>
      <c r="BY10" s="255" t="str">
        <f>IF('Health Facility 7'!$G$48=0,"-",'Health Facility 7'!$G$48)</f>
        <v>-</v>
      </c>
      <c r="BZ10" s="255" t="str">
        <f>IF('Health Facility 7'!$H$48=0,"-",'Health Facility 7'!$H$48)</f>
        <v>-</v>
      </c>
      <c r="CA10" s="255" t="str">
        <f>IF('Health Facility 7'!$I$48=0,"-",'Health Facility 7'!$I$48)</f>
        <v>-</v>
      </c>
      <c r="CB10" s="255" t="str">
        <f>IF('Health Facility 7'!$G$49=0,"-",'Health Facility 7'!$G$49)</f>
        <v>-</v>
      </c>
      <c r="CC10" s="255" t="str">
        <f>IF('Health Facility 7'!$H$49=0,"-",'Health Facility 7'!$H$49)</f>
        <v>-</v>
      </c>
      <c r="CD10" s="255" t="str">
        <f>IF('Health Facility 7'!$I$49=0,"-",'Health Facility 7'!$I$49)</f>
        <v>-</v>
      </c>
      <c r="CE10" s="255" t="str">
        <f>IF('Health Facility 7'!$D$50=0,"-",'Health Facility 7'!$D$50)</f>
        <v>Select type</v>
      </c>
      <c r="CF10" s="255" t="str">
        <f>IF('Health Facility 7'!$D$51=0,"-",'Health Facility 7'!$D$51)</f>
        <v>Select indicator</v>
      </c>
      <c r="CG10" s="328" t="str">
        <f>IF('Health Facility 7'!$G$52=0,"-",'Health Facility 7'!$G$52)</f>
        <v>-</v>
      </c>
      <c r="CH10" s="328" t="str">
        <f>IF('Health Facility 7'!$H$52=0,"-",'Health Facility 7'!$H$52)</f>
        <v>-</v>
      </c>
      <c r="CI10" s="328" t="str">
        <f>IF('Health Facility 7'!$I$52=0,"-",'Health Facility 7'!$I$52)</f>
        <v>-</v>
      </c>
      <c r="CJ10" s="328" t="str">
        <f>IF('Health Facility 7'!$G$53=0,"-",'Health Facility 7'!$G$53)</f>
        <v>-</v>
      </c>
      <c r="CK10" s="328" t="str">
        <f>IF('Health Facility 7'!$H$53=0,"-",'Health Facility 7'!$H$53)</f>
        <v>-</v>
      </c>
      <c r="CL10" s="328" t="str">
        <f>IF('Health Facility 7'!$I$53=0,"-",'Health Facility 7'!$I$53)</f>
        <v>-</v>
      </c>
      <c r="CM10" s="328" t="str">
        <f>IF('Health Facility 7'!$G$54=0,"-",'Health Facility 7'!$G$54)</f>
        <v>-</v>
      </c>
      <c r="CN10" s="328" t="str">
        <f>IF('Health Facility 7'!$H$54=0,"-",'Health Facility 7'!$H$54)</f>
        <v>-</v>
      </c>
      <c r="CO10" s="328" t="str">
        <f>IF('Health Facility 7'!$I$54=0,"-",'Health Facility 7'!$I$54)</f>
        <v>-</v>
      </c>
      <c r="CP10" s="255" t="str">
        <f>IF('Health Facility 7'!$G$57=0,"-",'Health Facility 7'!$G$57)</f>
        <v>-</v>
      </c>
      <c r="CQ10" s="255" t="str">
        <f>IF('Health Facility 7'!$H$57=0,"-",'Health Facility 7'!$H$57)</f>
        <v>-</v>
      </c>
      <c r="CR10" s="255" t="str">
        <f>IF('Health Facility 7'!$I$57=0,"-",'Health Facility 7'!$I$57)</f>
        <v>-</v>
      </c>
      <c r="CS10" s="255" t="str">
        <f>IF('Health Facility 7'!$G$58=0,"-",'Health Facility 7'!$G$58)</f>
        <v>-</v>
      </c>
      <c r="CT10" s="255" t="str">
        <f>IF('Health Facility 7'!$H$58=0,"-",'Health Facility 7'!$H$58)</f>
        <v>-</v>
      </c>
      <c r="CU10" s="255" t="str">
        <f>IF('Health Facility 7'!$I$58=0,"-",'Health Facility 7'!$I$58)</f>
        <v>-</v>
      </c>
      <c r="CV10" s="255" t="str">
        <f>IF('Health Facility 7'!$D$59=0,"-",'Health Facility 7'!$D$59)</f>
        <v>Malaria_treatment</v>
      </c>
      <c r="CW10" s="255" t="str">
        <f>IF('Health Facility 7'!$D$60=0,"-",'Health Facility 7'!$D$60)</f>
        <v>4.1:  Number of children (&lt; 5) with confirmed malaria receiving ACT</v>
      </c>
      <c r="CX10" s="328" t="str">
        <f>IF('Health Facility 7'!$G$61=0,"-",'Health Facility 7'!$G$61)</f>
        <v>-</v>
      </c>
      <c r="CY10" s="328" t="str">
        <f>IF('Health Facility 7'!$H$61=0,"-",'Health Facility 7'!$H$61)</f>
        <v>-</v>
      </c>
      <c r="CZ10" s="328" t="str">
        <f>IF('Health Facility 7'!$I$61=0,"-",'Health Facility 7'!$I$61)</f>
        <v>-</v>
      </c>
      <c r="DA10" s="328" t="str">
        <f>IF('Health Facility 7'!$G$62=0,"-",'Health Facility 7'!$G$62)</f>
        <v>-</v>
      </c>
      <c r="DB10" s="328" t="str">
        <f>IF('Health Facility 7'!$H$62=0,"-",'Health Facility 7'!$H$62)</f>
        <v>-</v>
      </c>
      <c r="DC10" s="328" t="str">
        <f>IF('Health Facility 7'!$I$62=0,"-",'Health Facility 7'!$I$62)</f>
        <v>-</v>
      </c>
      <c r="DD10" s="328" t="str">
        <f>IF('Health Facility 7'!$G$63=0,"-",'Health Facility 7'!$G$63)</f>
        <v>-</v>
      </c>
      <c r="DE10" s="328" t="str">
        <f>IF('Health Facility 7'!$H$63=0,"-",'Health Facility 7'!$H$63)</f>
        <v>-</v>
      </c>
      <c r="DF10" s="328" t="str">
        <f>IF('Health Facility 7'!$I$63=0,"-",'Health Facility 7'!$I$63)</f>
        <v>-</v>
      </c>
      <c r="DG10" s="255" t="str">
        <f>IF('Health Facility 7'!$G$66=0,"-",'Health Facility 7'!$G$66)</f>
        <v>-</v>
      </c>
      <c r="DH10" s="255" t="str">
        <f>IF('Health Facility 7'!$H$66=0,"-",'Health Facility 7'!$H$66)</f>
        <v>-</v>
      </c>
      <c r="DI10" s="255" t="str">
        <f>IF('Health Facility 7'!$I$66=0,"-",'Health Facility 7'!$I$66)</f>
        <v>-</v>
      </c>
      <c r="DJ10" s="255" t="str">
        <f>IF('Health Facility 7'!$G$67=0,"-",'Health Facility 7'!$G$67)</f>
        <v>-</v>
      </c>
      <c r="DK10" s="255" t="str">
        <f>IF('Health Facility 7'!$H$67=0,"-",'Health Facility 7'!$H$67)</f>
        <v>-</v>
      </c>
      <c r="DL10" s="255" t="str">
        <f>IF('Health Facility 7'!$I$67=0,"-",'Health Facility 7'!$I$67)</f>
        <v>-</v>
      </c>
      <c r="DM10" s="255" t="str">
        <f>IF('Health Facility 7'!$D$68=0,"-",'Health Facility 7'!$D$68)</f>
        <v>Malaria_commodity_availability</v>
      </c>
      <c r="DN10" s="255" t="str">
        <f>IF('Health Facility 7'!$D$69=0,"-",'Health Facility 7'!$D$69)</f>
        <v>5.1:  Stock out of ACTs for 7 consecutive days in the past month</v>
      </c>
      <c r="DO10" s="328" t="str">
        <f>IF('Health Facility 7'!$G$70=0,"-",'Health Facility 7'!$G$70)</f>
        <v>-</v>
      </c>
      <c r="DP10" s="328" t="str">
        <f>IF('Health Facility 7'!$H$70=0,"-",'Health Facility 7'!$H$70)</f>
        <v>-</v>
      </c>
      <c r="DQ10" s="328" t="str">
        <f>IF('Health Facility 7'!$I$70=0,"-",'Health Facility 7'!$I$70)</f>
        <v>-</v>
      </c>
      <c r="DR10" s="328" t="str">
        <f>IF('Health Facility 7'!$G$71=0,"-",'Health Facility 7'!$G$71)</f>
        <v>-</v>
      </c>
      <c r="DS10" s="328" t="str">
        <f>IF('Health Facility 7'!$H$71=0,"-",'Health Facility 7'!$H$71)</f>
        <v>-</v>
      </c>
      <c r="DT10" s="328" t="str">
        <f>IF('Health Facility 7'!$I$71=0,"-",'Health Facility 7'!$I$71)</f>
        <v>-</v>
      </c>
      <c r="DU10" s="328" t="str">
        <f>IF('Health Facility 7'!$G$72=0,"-",'Health Facility 7'!$G$72)</f>
        <v>-</v>
      </c>
      <c r="DV10" s="328" t="str">
        <f>IF('Health Facility 7'!$H$72=0,"-",'Health Facility 7'!$H$72)</f>
        <v>-</v>
      </c>
      <c r="DW10" s="328" t="str">
        <f>IF('Health Facility 7'!$I$72=0,"-",'Health Facility 7'!$I$72)</f>
        <v>-</v>
      </c>
      <c r="DX10" s="328" t="str">
        <f>IF('Health Facility 7'!$G$75=0,"-",'Health Facility 7'!$G$75)</f>
        <v>-</v>
      </c>
      <c r="DY10" s="328" t="str">
        <f>IF('Health Facility 7'!$H$75=0,"-",'Health Facility 7'!$H$75)</f>
        <v>-</v>
      </c>
      <c r="DZ10" s="328" t="str">
        <f>IF('Health Facility 7'!$I$75=0,"-",'Health Facility 7'!$I$75)</f>
        <v>-</v>
      </c>
      <c r="EA10" s="328" t="str">
        <f>IF('Health Facility 7'!$G$76=0,"-",'Health Facility 7'!$G$76)</f>
        <v>-</v>
      </c>
      <c r="EB10" s="328" t="str">
        <f>IF('Health Facility 7'!$H$76=0,"-",'Health Facility 7'!$H$76)</f>
        <v>-</v>
      </c>
      <c r="EC10" s="328" t="str">
        <f>IF('Health Facility 7'!$I$76=0,"-",'Health Facility 7'!$I$76)</f>
        <v>-</v>
      </c>
      <c r="ED10" s="255" t="str">
        <f>IF('Health Facility 7'!$A$80=0,"-",'Health Facility 7'!$A$80)</f>
        <v>A — Malaria case register : Laboratory register (quality target = 90%)</v>
      </c>
      <c r="EE10" s="255" t="str">
        <f>IF('Health Facility 7'!$J$82=0,"-",'Health Facility 7'!$J$82)</f>
        <v>-</v>
      </c>
      <c r="EF10" s="255" t="str">
        <f>IF('Health Facility 7'!$J$83=0,"-",'Health Facility 7'!$J$83)</f>
        <v>-</v>
      </c>
      <c r="EG10" s="255" t="str">
        <f>IF('Health Facility 7'!$A$85=0,"-",'Health Facility 7'!$A$85)</f>
        <v>B — Malaria case register : Pharmacy dispensation log (quality target = 90%)</v>
      </c>
      <c r="EH10" s="255" t="str">
        <f>IF('Health Facility 7'!$J$87=0,"-",'Health Facility 7'!$J$87)</f>
        <v>-</v>
      </c>
      <c r="EI10" s="255" t="str">
        <f>IF('Health Facility 7'!$J$88=0,"-",'Health Facility 7'!$J$88)</f>
        <v>-</v>
      </c>
      <c r="EJ10" s="255" t="str">
        <f>IF('Health Facility 7'!$A$90=0,"-",'Health Facility 7'!$A$90)</f>
        <v>C — Malaria case register : ACT stock management log (quality target:  &gt;=90%, &lt;=110%)</v>
      </c>
      <c r="EK10" s="255" t="str">
        <f>IF('Health Facility 7'!$J$91=0,"-",'Health Facility 7'!$J$91)</f>
        <v>-</v>
      </c>
      <c r="EL10" s="255" t="str">
        <f>IF('Health Facility 7'!$J$92=0,"-",'Health Facility 7'!$J$92)</f>
        <v>-</v>
      </c>
      <c r="EM10" s="255" t="str">
        <f>IF('Health Facility 7'!$J$93=0,"-",'Health Facility 7'!$J$93)</f>
        <v>-</v>
      </c>
      <c r="EN10" s="255" t="str">
        <f>IF('Health Facility 7'!$J$94=0,"-",'Health Facility 7'!$J$94)</f>
        <v>-</v>
      </c>
      <c r="EO10" s="255" t="str">
        <f>IF('Health Facility 7'!$J$97=0,"-",'Health Facility 7'!$J$97)</f>
        <v>-</v>
      </c>
      <c r="EP10" s="255" t="str">
        <f>IF('Health Facility 7'!$J$98=0,"-",'Health Facility 7'!$J$98)</f>
        <v>-</v>
      </c>
      <c r="EQ10" s="255" t="str">
        <f>IF('Health Facility 7'!$H$99=0,"-",'Health Facility 7'!$H$99)</f>
        <v>Select type</v>
      </c>
      <c r="ER10" s="255" t="str">
        <f>IF('Health Facility 7'!$H$100=0,"-",'Health Facility 7'!$H$100)</f>
        <v>Select indicator</v>
      </c>
      <c r="ES10" s="255" t="str">
        <f>IF('Health Facility 7'!$J$101=0,"-",'Health Facility 7'!$J$101)</f>
        <v>-</v>
      </c>
      <c r="ET10" s="255" t="str">
        <f>IF('Health Facility 7'!$J$102=0,"-",'Health Facility 7'!$J$102)</f>
        <v>-</v>
      </c>
      <c r="EU10" s="326" t="str">
        <f>IF('Health Facility 7'!$F$106=0,"-",'Health Facility 7'!$F$106)</f>
        <v>-</v>
      </c>
      <c r="EV10" s="326" t="str">
        <f>IF('Health Facility 7'!$G$106=0,"-",'Health Facility 7'!$G$106)</f>
        <v>-</v>
      </c>
      <c r="EW10" s="326" t="str">
        <f>IF('Health Facility 7'!$H$106=0,"-",'Health Facility 7'!$H$106)</f>
        <v>-</v>
      </c>
      <c r="EX10" s="326" t="str">
        <f>IF('Health Facility 7'!$I$106=0,"-",'Health Facility 7'!$I$106)</f>
        <v>-</v>
      </c>
      <c r="EY10" s="255" t="str">
        <f>IF('Health Facility 7'!$F$107=0,"-",'Health Facility 7'!$F$107)</f>
        <v>-</v>
      </c>
      <c r="EZ10" s="255" t="str">
        <f>IF('Health Facility 7'!$G$107=0,"-",'Health Facility 7'!$G$107)</f>
        <v>-</v>
      </c>
      <c r="FA10" s="255" t="str">
        <f>IF('Health Facility 7'!$H$107=0,"-",'Health Facility 7'!$H$107)</f>
        <v>-</v>
      </c>
      <c r="FB10" s="255" t="str">
        <f>IF('Health Facility 7'!$I$107=0,"-",'Health Facility 7'!$I$107)</f>
        <v>-</v>
      </c>
      <c r="FC10" s="255" t="str">
        <f>IF('Health Facility 7'!$J$109=0,"-",'Health Facility 7'!$J$109)</f>
        <v>-</v>
      </c>
      <c r="FD10" s="255" t="str">
        <f>IF('Health Facility 7'!$J$110=0,"-",'Health Facility 7'!$J$110)</f>
        <v>-</v>
      </c>
      <c r="FE10" s="255" t="str">
        <f>IF('Health Facility 7'!$J$112=0,"-",'Health Facility 7'!$J$112)</f>
        <v>-</v>
      </c>
      <c r="FF10" s="255" t="str">
        <f>IF('Health Facility 7'!$J$113=0,"-",'Health Facility 7'!$J$113)</f>
        <v>-</v>
      </c>
      <c r="FG10" s="255" t="str">
        <f>IF('Health Facility 7'!$J$114=0,"-",'Health Facility 7'!$J$114)</f>
        <v>-</v>
      </c>
      <c r="FH10" s="255" t="str">
        <f>IF('Health Facility 7'!$J$115=0,"-",'Health Facility 7'!$J$115)</f>
        <v>-</v>
      </c>
      <c r="FI10" s="255" t="str">
        <f>IF('Health Facility 7'!$J$116=0,"-",'Health Facility 7'!$J$116)</f>
        <v>-</v>
      </c>
      <c r="FJ10" s="255" t="str">
        <f>IF('Health Facility 7'!$J$117=0,"-",'Health Facility 7'!$J$117)</f>
        <v>-</v>
      </c>
      <c r="FK10" s="255" t="str">
        <f>IF('Health Facility 7'!$J$118=0,"-",'Health Facility 7'!$J$118)</f>
        <v>-</v>
      </c>
      <c r="FL10" s="255" t="str">
        <f>IF('Health Facility 7'!$J$119=0,"-",'Health Facility 7'!$J$119)</f>
        <v>-</v>
      </c>
      <c r="FM10" s="255" t="str">
        <f>IF('Health Facility 7'!$J$120=0,"-",'Health Facility 7'!$J$120)</f>
        <v>-</v>
      </c>
      <c r="FN10" s="255" t="str">
        <f>IF('Health Facility 7'!$J$121=0,"-",'Health Facility 7'!$J$121)</f>
        <v>-</v>
      </c>
      <c r="FO10" s="255" t="str">
        <f>IF('Health Facility 7'!$J$122=0,"-",'Health Facility 7'!$J$122)</f>
        <v>-</v>
      </c>
      <c r="FP10" s="383" t="str">
        <f>IF('Health Facility 7'!$J$123=0,"-",'Health Facility 7'!$J$123)</f>
        <v>-</v>
      </c>
      <c r="FQ10" s="381" t="str">
        <f>IF('Health Facility 7'!$B$127=0,"-",'Health Facility 7'!$B$127)</f>
        <v>-</v>
      </c>
      <c r="FR10" s="381" t="str">
        <f>IF('Health Facility 7'!$E$127=0,"-",'Health Facility 7'!$E$127)</f>
        <v>-</v>
      </c>
      <c r="FS10" s="381" t="str">
        <f>IF('Health Facility 7'!$H$127=0,"-",'Health Facility 7'!$H$127)</f>
        <v>-</v>
      </c>
      <c r="FT10" s="381" t="str">
        <f>IF('Health Facility 7'!$J$127=0,"-",'Health Facility 7'!$J$127)</f>
        <v>-</v>
      </c>
      <c r="FU10" s="381" t="str">
        <f>IF('Health Facility 7'!$K$127=0,"-",'Health Facility 7'!$K$127)</f>
        <v>-</v>
      </c>
      <c r="FV10" s="381" t="str">
        <f>IF('Health Facility 7'!$B$128=0,"-",'Health Facility 7'!$B$128)</f>
        <v>-</v>
      </c>
      <c r="FW10" s="381" t="str">
        <f>IF('Health Facility 7'!$E$128=0,"-",'Health Facility 7'!$E$128)</f>
        <v>-</v>
      </c>
      <c r="FX10" s="381" t="str">
        <f>IF('Health Facility 7'!$H$128=0,"-",'Health Facility 7'!$H$128)</f>
        <v>-</v>
      </c>
      <c r="FY10" s="381" t="str">
        <f>IF('Health Facility 7'!$J$128=0,"-",'Health Facility 7'!$J$128)</f>
        <v>-</v>
      </c>
      <c r="FZ10" s="381" t="str">
        <f>IF('Health Facility 7'!$K$128=0,"-",'Health Facility 7'!$K$128)</f>
        <v>-</v>
      </c>
      <c r="GA10" s="381" t="str">
        <f>IF('Health Facility 7'!$B$129=0,"-",'Health Facility 7'!$B$129)</f>
        <v>-</v>
      </c>
      <c r="GB10" s="381" t="str">
        <f>IF('Health Facility 7'!$E$129=0,"-",'Health Facility 7'!$E$129)</f>
        <v>-</v>
      </c>
      <c r="GC10" s="381" t="str">
        <f>IF('Health Facility 7'!$H$129=0,"-",'Health Facility 7'!$H$129)</f>
        <v>-</v>
      </c>
      <c r="GD10" s="381" t="str">
        <f>IF('Health Facility 7'!$J$129=0,"-",'Health Facility 7'!$J$129)</f>
        <v>-</v>
      </c>
      <c r="GE10" s="381" t="str">
        <f>IF('Health Facility 7'!$K$129=0,"-",'Health Facility 7'!$K$129)</f>
        <v>-</v>
      </c>
      <c r="GF10" s="381" t="str">
        <f>IF('Health Facility 7'!$B$130=0,"-",'Health Facility 7'!$B$130)</f>
        <v>-</v>
      </c>
      <c r="GG10" s="381" t="str">
        <f>IF('Health Facility 7'!$E$130=0,"-",'Health Facility 7'!$E$130)</f>
        <v>-</v>
      </c>
      <c r="GH10" s="381" t="str">
        <f>IF('Health Facility 7'!$H$130=0,"-",'Health Facility 7'!$H$130)</f>
        <v>-</v>
      </c>
      <c r="GI10" s="381" t="str">
        <f>IF('Health Facility 7'!$J$130=0,"-",'Health Facility 7'!$J$130)</f>
        <v>-</v>
      </c>
      <c r="GJ10" s="385" t="str">
        <f>IF('Health Facility 7'!$K$130=0,"-",'Health Facility 7'!$K$130)</f>
        <v>-</v>
      </c>
      <c r="GK10" s="20"/>
      <c r="GL10" s="20"/>
      <c r="GM10" s="20"/>
      <c r="GN10" s="20"/>
      <c r="GO10" s="20"/>
      <c r="GP10" s="20"/>
      <c r="GQ10" s="20"/>
      <c r="GR10" s="20"/>
    </row>
    <row r="11" spans="1:200" x14ac:dyDescent="0.3">
      <c r="A11" s="253" t="s">
        <v>54</v>
      </c>
      <c r="B11" s="255" t="str">
        <f>IF('Health Facility 8'!$D$7=0,"-",'Health Facility 8'!$D$7)</f>
        <v>-</v>
      </c>
      <c r="C11" s="255" t="str">
        <f>IF('Health Facility 8'!$D$8=0,"-",'Health Facility 8'!$D$8)</f>
        <v>-</v>
      </c>
      <c r="D11" s="255" t="str">
        <f>IF('Health Facility 8'!$D$9=0,"-",'Health Facility 8'!$D$9)</f>
        <v>-</v>
      </c>
      <c r="E11" s="255" t="str">
        <f>IF('Health Facility 8'!$D$10=0,"-",'Health Facility 8'!$D$10)</f>
        <v>-</v>
      </c>
      <c r="F11" s="255" t="str">
        <f>IF('Health Facility 8'!$D$11=0,"-",'Health Facility 8'!$D$11)</f>
        <v>-</v>
      </c>
      <c r="G11" s="255" t="str">
        <f>IF('Health Facility 8'!$J$7=0,"-",'Health Facility 8'!$J$7)</f>
        <v>-</v>
      </c>
      <c r="H11" s="255" t="str">
        <f>IF('Health Facility 8'!$J$8=0,"-",'Health Facility 8'!$J$8)</f>
        <v>-</v>
      </c>
      <c r="I11" s="255" t="str">
        <f>IF('Health Facility 8'!$J$9=0,"-",'Health Facility 8'!$J$9)</f>
        <v>-</v>
      </c>
      <c r="J11" s="255" t="str">
        <f>IF('Health Facility 8'!$J$10=0,"-",'Health Facility 8'!$J$10)</f>
        <v>-</v>
      </c>
      <c r="K11" s="255" t="str">
        <f>IF('Health Facility 8'!$J$11=0,"-",'Health Facility 8'!$J$11)</f>
        <v>-</v>
      </c>
      <c r="L11" s="255" t="str">
        <f>IF('Health Facility 8'!$H$15=0,"-",'Health Facility 8'!$H$15)</f>
        <v>-</v>
      </c>
      <c r="M11" s="255" t="str">
        <f>IF('Health Facility 8'!$I$15=0,"-",'Health Facility 8'!$I$15)</f>
        <v>-</v>
      </c>
      <c r="N11" s="255" t="str">
        <f>IF('Health Facility 8'!$G$17=0,"-",'Health Facility 8'!$G$17)</f>
        <v>-</v>
      </c>
      <c r="O11" s="255" t="str">
        <f>IF('Health Facility 8'!$H$17=0,"-",'Health Facility 8'!$H$17)</f>
        <v>-</v>
      </c>
      <c r="P11" s="255" t="str">
        <f>IF('Health Facility 8'!$I$17=0,"-",'Health Facility 8'!$I$17)</f>
        <v>-</v>
      </c>
      <c r="Q11" s="255" t="str">
        <f>IF('Health Facility 8'!$D$20=0,"-",'Health Facility 8'!$D$20)</f>
        <v>-</v>
      </c>
      <c r="R11" s="255" t="str">
        <f>IF('Health Facility 8'!$D$21=0,"-",'Health Facility 8'!$D$21)</f>
        <v>-</v>
      </c>
      <c r="S11" s="255" t="str">
        <f>IF('Health Facility 8'!$D$22=0,"-",'Health Facility 8'!$D$22)</f>
        <v>-</v>
      </c>
      <c r="T11" s="255" t="str">
        <f>IF('Health Facility 8'!$D$23=0,"-",'Health Facility 8'!$D$23)</f>
        <v>-</v>
      </c>
      <c r="U11" s="255" t="str">
        <f>IF('Health Facility 8'!$D$24=0,"-",'Health Facility 8'!$D$24)</f>
        <v>-</v>
      </c>
      <c r="V11" s="255" t="str">
        <f>IF('Health Facility 8'!$D$25=0,"-",'Health Facility 8'!$D$25)</f>
        <v>-</v>
      </c>
      <c r="W11" s="255" t="str">
        <f>IF('Health Facility 8'!$D$26=0,"-",'Health Facility 8'!$D$26)</f>
        <v>-</v>
      </c>
      <c r="X11" s="255" t="str">
        <f>IF('Health Facility 8'!$D$27=0,"-",'Health Facility 8'!$D$27)</f>
        <v>-</v>
      </c>
      <c r="Y11" s="255" t="str">
        <f>IF('Health Facility 8'!$H$20=0,"-",'Health Facility 8'!$H$20)</f>
        <v>-</v>
      </c>
      <c r="Z11" s="255" t="str">
        <f>IF('Health Facility 8'!$H$21=0,"-",'Health Facility 8'!$H$21)</f>
        <v>-</v>
      </c>
      <c r="AA11" s="255" t="str">
        <f>IF('Health Facility 8'!$H$22=0,"-",'Health Facility 8'!$H$22)</f>
        <v>-</v>
      </c>
      <c r="AB11" s="255" t="str">
        <f>IF('Health Facility 8'!$H$23=0,"-",'Health Facility 8'!$H$23)</f>
        <v>-</v>
      </c>
      <c r="AC11" s="255" t="str">
        <f>IF('Health Facility 8'!$H$24=0,"-",'Health Facility 8'!$H$24)</f>
        <v>-</v>
      </c>
      <c r="AD11" s="255" t="str">
        <f>IF('Health Facility 8'!$H$25=0,"-",'Health Facility 8'!$H$25)</f>
        <v>-</v>
      </c>
      <c r="AE11" s="255" t="str">
        <f>IF('Health Facility 8'!$H$26=0,"-",'Health Facility 8'!$H$26)</f>
        <v>-</v>
      </c>
      <c r="AF11" s="255" t="str">
        <f>IF('Health Facility 8'!$I$20=0,"-",'Health Facility 8'!$I$20)</f>
        <v>-</v>
      </c>
      <c r="AG11" s="255" t="str">
        <f>IF('Health Facility 8'!$I$21=0,"-",'Health Facility 8'!$I$21)</f>
        <v>-</v>
      </c>
      <c r="AH11" s="255" t="str">
        <f>IF('Health Facility 8'!$I$22=0,"-",'Health Facility 8'!$I$22)</f>
        <v>-</v>
      </c>
      <c r="AI11" s="255" t="str">
        <f>IF('Health Facility 8'!$I$23=0,"-",'Health Facility 8'!$I$23)</f>
        <v>-</v>
      </c>
      <c r="AJ11" s="255" t="str">
        <f>IF('Health Facility 8'!$I$24=0,"-",'Health Facility 8'!$I$24)</f>
        <v>-</v>
      </c>
      <c r="AK11" s="255" t="str">
        <f>IF('Health Facility 8'!$I$25=0,"-",'Health Facility 8'!$I$25)</f>
        <v>-</v>
      </c>
      <c r="AL11" s="255" t="str">
        <f>IF('Health Facility 8'!$I$26=0,"-",'Health Facility 8'!$I$26)</f>
        <v>-</v>
      </c>
      <c r="AM11" s="255" t="str">
        <f>IF('Health Facility 8'!$J$20=0,"-",'Health Facility 8'!$J$20)</f>
        <v>-</v>
      </c>
      <c r="AN11" s="255" t="str">
        <f>IF('Health Facility 8'!$J$21=0,"-",'Health Facility 8'!$J$21)</f>
        <v>-</v>
      </c>
      <c r="AO11" s="255" t="str">
        <f>IF('Health Facility 8'!$J$22=0,"-",'Health Facility 8'!$J$22)</f>
        <v>-</v>
      </c>
      <c r="AP11" s="255" t="str">
        <f>IF('Health Facility 8'!$J$23=0,"-",'Health Facility 8'!$J$23)</f>
        <v>-</v>
      </c>
      <c r="AQ11" s="255" t="str">
        <f>IF('Health Facility 8'!$J$24=0,"-",'Health Facility 8'!$J$24)</f>
        <v>-</v>
      </c>
      <c r="AR11" s="255" t="str">
        <f>IF('Health Facility 8'!$J$25=0,"-",'Health Facility 8'!$J$25)</f>
        <v>-</v>
      </c>
      <c r="AS11" s="255" t="str">
        <f>IF('Health Facility 8'!$J$26=0,"-",'Health Facility 8'!$J$26)</f>
        <v>-</v>
      </c>
      <c r="AT11" s="255" t="str">
        <f>IF('Health Facility 8'!$G$31=0,"-",'Health Facility 8'!$G$31)</f>
        <v>-</v>
      </c>
      <c r="AU11" s="255" t="str">
        <f>IF('Health Facility 8'!$H$31=0,"-",'Health Facility 8'!$H$31)</f>
        <v>-</v>
      </c>
      <c r="AV11" s="255" t="str">
        <f>IF('Health Facility 8'!$I$31=0,"-",'Health Facility 8'!$I$31)</f>
        <v>-</v>
      </c>
      <c r="AW11" s="255" t="str">
        <f>IF('Health Facility 8'!$D$32=0,"-",'Health Facility 8'!$D$32)</f>
        <v>Select type</v>
      </c>
      <c r="AX11" s="255" t="str">
        <f>IF('Health Facility 8'!$D$33=0,"-",'Health Facility 8'!$D$33)</f>
        <v>Select indicator</v>
      </c>
      <c r="AY11" s="328" t="str">
        <f>IF('Health Facility 8'!$G$34=0,"-",'Health Facility 8'!$G$34)</f>
        <v>-</v>
      </c>
      <c r="AZ11" s="328" t="str">
        <f>IF('Health Facility 8'!$H$34=0,"-",'Health Facility 8'!$H$34)</f>
        <v>-</v>
      </c>
      <c r="BA11" s="328" t="str">
        <f>IF('Health Facility 8'!$I$34=0,"-",'Health Facility 8'!$I$34)</f>
        <v>-</v>
      </c>
      <c r="BB11" s="328" t="str">
        <f>IF('Health Facility 8'!$G$35=0,"-",'Health Facility 8'!$G$35)</f>
        <v>-</v>
      </c>
      <c r="BC11" s="328" t="str">
        <f>IF('Health Facility 8'!$H$35=0,"-",'Health Facility 8'!$H$35)</f>
        <v>-</v>
      </c>
      <c r="BD11" s="328" t="str">
        <f>IF('Health Facility 8'!$I$35=0,"-",'Health Facility 8'!$I$35)</f>
        <v>-</v>
      </c>
      <c r="BE11" s="328" t="str">
        <f>IF('Health Facility 8'!$G$36=0,"-",'Health Facility 8'!$G$36)</f>
        <v>-</v>
      </c>
      <c r="BF11" s="328" t="str">
        <f>IF('Health Facility 8'!$H$36=0,"-",'Health Facility 8'!$H$36)</f>
        <v>-</v>
      </c>
      <c r="BG11" s="328" t="str">
        <f>IF('Health Facility 8'!$I$36=0,"-",'Health Facility 8'!$I$36)</f>
        <v>-</v>
      </c>
      <c r="BH11" s="255" t="str">
        <f>IF('Health Facility 8'!$G$39=0,"-",'Health Facility 8'!$G$39)</f>
        <v>-</v>
      </c>
      <c r="BI11" s="255" t="str">
        <f>IF('Health Facility 8'!$H$39=0,"-",'Health Facility 8'!$H$39)</f>
        <v>-</v>
      </c>
      <c r="BJ11" s="255" t="str">
        <f>IF('Health Facility 8'!$I$39=0,"-",'Health Facility 8'!$I$39)</f>
        <v>-</v>
      </c>
      <c r="BK11" s="255" t="str">
        <f>IF('Health Facility 8'!$G$40=0,"-",'Health Facility 8'!$G$40)</f>
        <v>-</v>
      </c>
      <c r="BL11" s="255" t="str">
        <f>IF('Health Facility 8'!$H$40=0,"-",'Health Facility 8'!$H$40)</f>
        <v>-</v>
      </c>
      <c r="BM11" s="255" t="str">
        <f>IF('Health Facility 8'!$I$40=0,"-",'Health Facility 8'!$I$40)</f>
        <v>-</v>
      </c>
      <c r="BN11" s="255" t="str">
        <f>IF('Health Facility 8'!$D$41=0,"-",'Health Facility 8'!$D$41)</f>
        <v>Select type</v>
      </c>
      <c r="BO11" s="255" t="str">
        <f>IF('Health Facility 8'!$D$42=0,"-",'Health Facility 8'!$D$42)</f>
        <v>Select indicator</v>
      </c>
      <c r="BP11" s="328" t="str">
        <f>IF('Health Facility 8'!$G$43=0,"-",'Health Facility 8'!$G$43)</f>
        <v>-</v>
      </c>
      <c r="BQ11" s="328" t="str">
        <f>IF('Health Facility 8'!$H$43=0,"-",'Health Facility 8'!$H$43)</f>
        <v>-</v>
      </c>
      <c r="BR11" s="328" t="str">
        <f>IF('Health Facility 8'!$I$43=0,"-",'Health Facility 8'!$I$43)</f>
        <v>-</v>
      </c>
      <c r="BS11" s="328" t="str">
        <f>IF('Health Facility 8'!$G$44=0,"-",'Health Facility 8'!$G$44)</f>
        <v>-</v>
      </c>
      <c r="BT11" s="328" t="str">
        <f>IF('Health Facility 8'!$H$44=0,"-",'Health Facility 8'!$H$44)</f>
        <v>-</v>
      </c>
      <c r="BU11" s="328" t="str">
        <f>IF('Health Facility 8'!$I$44=0,"-",'Health Facility 8'!$I$44)</f>
        <v>-</v>
      </c>
      <c r="BV11" s="328" t="str">
        <f>IF('Health Facility 8'!$G$45=0,"-",'Health Facility 8'!$G$45)</f>
        <v>-</v>
      </c>
      <c r="BW11" s="328" t="str">
        <f>IF('Health Facility 8'!$H$45=0,"-",'Health Facility 8'!$H$45)</f>
        <v>-</v>
      </c>
      <c r="BX11" s="328" t="str">
        <f>IF('Health Facility 8'!$I$45=0,"-",'Health Facility 8'!$I$45)</f>
        <v>-</v>
      </c>
      <c r="BY11" s="255" t="str">
        <f>IF('Health Facility 8'!$G$48=0,"-",'Health Facility 8'!$G$48)</f>
        <v>-</v>
      </c>
      <c r="BZ11" s="255" t="str">
        <f>IF('Health Facility 8'!$H$48=0,"-",'Health Facility 8'!$H$48)</f>
        <v>-</v>
      </c>
      <c r="CA11" s="255" t="str">
        <f>IF('Health Facility 8'!$I$48=0,"-",'Health Facility 8'!$I$48)</f>
        <v>-</v>
      </c>
      <c r="CB11" s="255" t="str">
        <f>IF('Health Facility 8'!$G$49=0,"-",'Health Facility 8'!$G$49)</f>
        <v>-</v>
      </c>
      <c r="CC11" s="255" t="str">
        <f>IF('Health Facility 8'!$H$49=0,"-",'Health Facility 8'!$H$49)</f>
        <v>-</v>
      </c>
      <c r="CD11" s="255" t="str">
        <f>IF('Health Facility 8'!$I$49=0,"-",'Health Facility 8'!$I$49)</f>
        <v>-</v>
      </c>
      <c r="CE11" s="255" t="str">
        <f>IF('Health Facility 8'!$D$50=0,"-",'Health Facility 8'!$D$50)</f>
        <v>Select type</v>
      </c>
      <c r="CF11" s="255" t="str">
        <f>IF('Health Facility 8'!$D$51=0,"-",'Health Facility 8'!$D$51)</f>
        <v>Select indicator</v>
      </c>
      <c r="CG11" s="328" t="str">
        <f>IF('Health Facility 8'!$G$52=0,"-",'Health Facility 8'!$G$52)</f>
        <v>-</v>
      </c>
      <c r="CH11" s="328" t="str">
        <f>IF('Health Facility 8'!$H$52=0,"-",'Health Facility 8'!$H$52)</f>
        <v>-</v>
      </c>
      <c r="CI11" s="328" t="str">
        <f>IF('Health Facility 8'!$I$52=0,"-",'Health Facility 8'!$I$52)</f>
        <v>-</v>
      </c>
      <c r="CJ11" s="328" t="str">
        <f>IF('Health Facility 8'!$G$53=0,"-",'Health Facility 8'!$G$53)</f>
        <v>-</v>
      </c>
      <c r="CK11" s="328" t="str">
        <f>IF('Health Facility 8'!$H$53=0,"-",'Health Facility 8'!$H$53)</f>
        <v>-</v>
      </c>
      <c r="CL11" s="328" t="str">
        <f>IF('Health Facility 8'!$I$53=0,"-",'Health Facility 8'!$I$53)</f>
        <v>-</v>
      </c>
      <c r="CM11" s="328" t="str">
        <f>IF('Health Facility 8'!$G$54=0,"-",'Health Facility 8'!$G$54)</f>
        <v>-</v>
      </c>
      <c r="CN11" s="328" t="str">
        <f>IF('Health Facility 8'!$H$54=0,"-",'Health Facility 8'!$H$54)</f>
        <v>-</v>
      </c>
      <c r="CO11" s="328" t="str">
        <f>IF('Health Facility 8'!$I$54=0,"-",'Health Facility 8'!$I$54)</f>
        <v>-</v>
      </c>
      <c r="CP11" s="255" t="str">
        <f>IF('Health Facility 8'!$G$57=0,"-",'Health Facility 8'!$G$57)</f>
        <v>-</v>
      </c>
      <c r="CQ11" s="255" t="str">
        <f>IF('Health Facility 8'!$H$57=0,"-",'Health Facility 8'!$H$57)</f>
        <v>-</v>
      </c>
      <c r="CR11" s="255" t="str">
        <f>IF('Health Facility 8'!$I$57=0,"-",'Health Facility 8'!$I$57)</f>
        <v>-</v>
      </c>
      <c r="CS11" s="255" t="str">
        <f>IF('Health Facility 8'!$G$58=0,"-",'Health Facility 8'!$G$58)</f>
        <v>-</v>
      </c>
      <c r="CT11" s="255" t="str">
        <f>IF('Health Facility 8'!$H$58=0,"-",'Health Facility 8'!$H$58)</f>
        <v>-</v>
      </c>
      <c r="CU11" s="255" t="str">
        <f>IF('Health Facility 8'!$I$58=0,"-",'Health Facility 8'!$I$58)</f>
        <v>-</v>
      </c>
      <c r="CV11" s="255" t="str">
        <f>IF('Health Facility 8'!$D$59=0,"-",'Health Facility 8'!$D$59)</f>
        <v>Malaria_treatment</v>
      </c>
      <c r="CW11" s="255" t="str">
        <f>IF('Health Facility 8'!$D$60=0,"-",'Health Facility 8'!$D$60)</f>
        <v>4.1:  Number of children (&lt; 5) with confirmed malaria receiving ACT</v>
      </c>
      <c r="CX11" s="328" t="str">
        <f>IF('Health Facility 8'!$G$61=0,"-",'Health Facility 8'!$G$61)</f>
        <v>-</v>
      </c>
      <c r="CY11" s="328" t="str">
        <f>IF('Health Facility 8'!$H$61=0,"-",'Health Facility 8'!$H$61)</f>
        <v>-</v>
      </c>
      <c r="CZ11" s="328" t="str">
        <f>IF('Health Facility 8'!$I$61=0,"-",'Health Facility 8'!$I$61)</f>
        <v>-</v>
      </c>
      <c r="DA11" s="328" t="str">
        <f>IF('Health Facility 8'!$G$62=0,"-",'Health Facility 8'!$G$62)</f>
        <v>-</v>
      </c>
      <c r="DB11" s="328" t="str">
        <f>IF('Health Facility 8'!$H$62=0,"-",'Health Facility 8'!$H$62)</f>
        <v>-</v>
      </c>
      <c r="DC11" s="328" t="str">
        <f>IF('Health Facility 8'!$I$62=0,"-",'Health Facility 8'!$I$62)</f>
        <v>-</v>
      </c>
      <c r="DD11" s="328" t="str">
        <f>IF('Health Facility 8'!$G$63=0,"-",'Health Facility 8'!$G$63)</f>
        <v>-</v>
      </c>
      <c r="DE11" s="328" t="str">
        <f>IF('Health Facility 8'!$H$63=0,"-",'Health Facility 8'!$H$63)</f>
        <v>-</v>
      </c>
      <c r="DF11" s="328" t="str">
        <f>IF('Health Facility 8'!$I$63=0,"-",'Health Facility 8'!$I$63)</f>
        <v>-</v>
      </c>
      <c r="DG11" s="255" t="str">
        <f>IF('Health Facility 8'!$G$66=0,"-",'Health Facility 8'!$G$66)</f>
        <v>-</v>
      </c>
      <c r="DH11" s="255" t="str">
        <f>IF('Health Facility 8'!$H$66=0,"-",'Health Facility 8'!$H$66)</f>
        <v>-</v>
      </c>
      <c r="DI11" s="255" t="str">
        <f>IF('Health Facility 8'!$I$66=0,"-",'Health Facility 8'!$I$66)</f>
        <v>-</v>
      </c>
      <c r="DJ11" s="255" t="str">
        <f>IF('Health Facility 8'!$G$67=0,"-",'Health Facility 8'!$G$67)</f>
        <v>-</v>
      </c>
      <c r="DK11" s="255" t="str">
        <f>IF('Health Facility 8'!$H$67=0,"-",'Health Facility 8'!$H$67)</f>
        <v>-</v>
      </c>
      <c r="DL11" s="255" t="str">
        <f>IF('Health Facility 8'!$I$67=0,"-",'Health Facility 8'!$I$67)</f>
        <v>-</v>
      </c>
      <c r="DM11" s="255" t="str">
        <f>IF('Health Facility 8'!$D$68=0,"-",'Health Facility 8'!$D$68)</f>
        <v>Malaria_commodity_availability</v>
      </c>
      <c r="DN11" s="255" t="str">
        <f>IF('Health Facility 8'!$D$69=0,"-",'Health Facility 8'!$D$69)</f>
        <v>5.1:  Stock out of ACTs for 7 consecutive days in the past month</v>
      </c>
      <c r="DO11" s="328" t="str">
        <f>IF('Health Facility 8'!$G$70=0,"-",'Health Facility 8'!$G$70)</f>
        <v>-</v>
      </c>
      <c r="DP11" s="328" t="str">
        <f>IF('Health Facility 8'!$H$70=0,"-",'Health Facility 8'!$H$70)</f>
        <v>-</v>
      </c>
      <c r="DQ11" s="328" t="str">
        <f>IF('Health Facility 8'!$I$70=0,"-",'Health Facility 8'!$I$70)</f>
        <v>-</v>
      </c>
      <c r="DR11" s="328" t="str">
        <f>IF('Health Facility 8'!$G$71=0,"-",'Health Facility 8'!$G$71)</f>
        <v>-</v>
      </c>
      <c r="DS11" s="328" t="str">
        <f>IF('Health Facility 8'!$H$71=0,"-",'Health Facility 8'!$H$71)</f>
        <v>-</v>
      </c>
      <c r="DT11" s="328" t="str">
        <f>IF('Health Facility 8'!$I$71=0,"-",'Health Facility 8'!$I$71)</f>
        <v>-</v>
      </c>
      <c r="DU11" s="328" t="str">
        <f>IF('Health Facility 8'!$G$72=0,"-",'Health Facility 8'!$G$72)</f>
        <v>-</v>
      </c>
      <c r="DV11" s="328" t="str">
        <f>IF('Health Facility 8'!$H$72=0,"-",'Health Facility 8'!$H$72)</f>
        <v>-</v>
      </c>
      <c r="DW11" s="328" t="str">
        <f>IF('Health Facility 8'!$I$72=0,"-",'Health Facility 8'!$I$72)</f>
        <v>-</v>
      </c>
      <c r="DX11" s="328" t="str">
        <f>IF('Health Facility 8'!$G$75=0,"-",'Health Facility 8'!$G$75)</f>
        <v>-</v>
      </c>
      <c r="DY11" s="328" t="str">
        <f>IF('Health Facility 8'!$H$75=0,"-",'Health Facility 8'!$H$75)</f>
        <v>-</v>
      </c>
      <c r="DZ11" s="328" t="str">
        <f>IF('Health Facility 8'!$I$75=0,"-",'Health Facility 8'!$I$75)</f>
        <v>-</v>
      </c>
      <c r="EA11" s="328" t="str">
        <f>IF('Health Facility 8'!$G$76=0,"-",'Health Facility 8'!$G$76)</f>
        <v>-</v>
      </c>
      <c r="EB11" s="328" t="str">
        <f>IF('Health Facility 8'!$H$76=0,"-",'Health Facility 8'!$H$76)</f>
        <v>-</v>
      </c>
      <c r="EC11" s="328" t="str">
        <f>IF('Health Facility 8'!$I$76=0,"-",'Health Facility 8'!$I$76)</f>
        <v>-</v>
      </c>
      <c r="ED11" s="255" t="str">
        <f>IF('Health Facility 8'!$A$80=0,"-",'Health Facility 8'!$A$80)</f>
        <v>A — Malaria case register : Laboratory register (quality target = 90%)</v>
      </c>
      <c r="EE11" s="255" t="str">
        <f>IF('Health Facility 8'!$J$82=0,"-",'Health Facility 8'!$J$82)</f>
        <v>-</v>
      </c>
      <c r="EF11" s="255" t="str">
        <f>IF('Health Facility 8'!$J$83=0,"-",'Health Facility 8'!$J$83)</f>
        <v>-</v>
      </c>
      <c r="EG11" s="255" t="str">
        <f>IF('Health Facility 8'!$A$85=0,"-",'Health Facility 8'!$A$85)</f>
        <v>B — Malaria case register : Pharmacy dispensation log (quality target = 90%)</v>
      </c>
      <c r="EH11" s="255" t="str">
        <f>IF('Health Facility 8'!$J$87=0,"-",'Health Facility 8'!$J$87)</f>
        <v>-</v>
      </c>
      <c r="EI11" s="255" t="str">
        <f>IF('Health Facility 8'!$J$88=0,"-",'Health Facility 8'!$J$88)</f>
        <v>-</v>
      </c>
      <c r="EJ11" s="255" t="str">
        <f>IF('Health Facility 8'!$A$90=0,"-",'Health Facility 8'!$A$90)</f>
        <v>C — Malaria case register : ACT stock management log (quality target:  &gt;=90%, &lt;=110%)</v>
      </c>
      <c r="EK11" s="255" t="str">
        <f>IF('Health Facility 8'!$J$91=0,"-",'Health Facility 8'!$J$91)</f>
        <v>-</v>
      </c>
      <c r="EL11" s="255" t="str">
        <f>IF('Health Facility 8'!$J$92=0,"-",'Health Facility 8'!$J$92)</f>
        <v>-</v>
      </c>
      <c r="EM11" s="255" t="str">
        <f>IF('Health Facility 8'!$J$93=0,"-",'Health Facility 8'!$J$93)</f>
        <v>-</v>
      </c>
      <c r="EN11" s="255" t="str">
        <f>IF('Health Facility 8'!$J$94=0,"-",'Health Facility 8'!$J$94)</f>
        <v>-</v>
      </c>
      <c r="EO11" s="255" t="str">
        <f>IF('Health Facility 8'!$J$97=0,"-",'Health Facility 8'!$J$97)</f>
        <v>-</v>
      </c>
      <c r="EP11" s="255" t="str">
        <f>IF('Health Facility 8'!$J$98=0,"-",'Health Facility 8'!$J$98)</f>
        <v>-</v>
      </c>
      <c r="EQ11" s="255" t="str">
        <f>IF('Health Facility 8'!$H$99=0,"-",'Health Facility 8'!$H$99)</f>
        <v>Select type</v>
      </c>
      <c r="ER11" s="255" t="str">
        <f>IF('Health Facility 8'!$H$100=0,"-",'Health Facility 8'!$H$100)</f>
        <v>Select indicator</v>
      </c>
      <c r="ES11" s="255" t="str">
        <f>IF('Health Facility 8'!$J$101=0,"-",'Health Facility 8'!$J$101)</f>
        <v>-</v>
      </c>
      <c r="ET11" s="255" t="str">
        <f>IF('Health Facility 8'!$J$102=0,"-",'Health Facility 8'!$J$102)</f>
        <v>-</v>
      </c>
      <c r="EU11" s="326" t="str">
        <f>IF('Health Facility 8'!$F$106=0,"-",'Health Facility 8'!$F$106)</f>
        <v>-</v>
      </c>
      <c r="EV11" s="326" t="str">
        <f>IF('Health Facility 8'!$G$106=0,"-",'Health Facility 8'!$G$106)</f>
        <v>-</v>
      </c>
      <c r="EW11" s="326" t="str">
        <f>IF('Health Facility 8'!$H$106=0,"-",'Health Facility 8'!$H$106)</f>
        <v>-</v>
      </c>
      <c r="EX11" s="326" t="str">
        <f>IF('Health Facility 8'!$I$106=0,"-",'Health Facility 8'!$I$106)</f>
        <v>-</v>
      </c>
      <c r="EY11" s="255" t="str">
        <f>IF('Health Facility 8'!$F$107=0,"-",'Health Facility 8'!$F$107)</f>
        <v>-</v>
      </c>
      <c r="EZ11" s="255" t="str">
        <f>IF('Health Facility 8'!$G$107=0,"-",'Health Facility 8'!$G$107)</f>
        <v>-</v>
      </c>
      <c r="FA11" s="255" t="str">
        <f>IF('Health Facility 8'!$H$107=0,"-",'Health Facility 8'!$H$107)</f>
        <v>-</v>
      </c>
      <c r="FB11" s="255" t="str">
        <f>IF('Health Facility 8'!$I$107=0,"-",'Health Facility 8'!$I$107)</f>
        <v>-</v>
      </c>
      <c r="FC11" s="255" t="str">
        <f>IF('Health Facility 8'!$J$109=0,"-",'Health Facility 8'!$J$109)</f>
        <v>-</v>
      </c>
      <c r="FD11" s="255" t="str">
        <f>IF('Health Facility 8'!$J$110=0,"-",'Health Facility 8'!$J$110)</f>
        <v>-</v>
      </c>
      <c r="FE11" s="255" t="str">
        <f>IF('Health Facility 8'!$J$112=0,"-",'Health Facility 8'!$J$112)</f>
        <v>-</v>
      </c>
      <c r="FF11" s="255" t="str">
        <f>IF('Health Facility 8'!$J$113=0,"-",'Health Facility 8'!$J$113)</f>
        <v>-</v>
      </c>
      <c r="FG11" s="255" t="str">
        <f>IF('Health Facility 8'!$J$114=0,"-",'Health Facility 8'!$J$114)</f>
        <v>-</v>
      </c>
      <c r="FH11" s="255" t="str">
        <f>IF('Health Facility 8'!$J$115=0,"-",'Health Facility 8'!$J$115)</f>
        <v>-</v>
      </c>
      <c r="FI11" s="255" t="str">
        <f>IF('Health Facility 8'!$J$116=0,"-",'Health Facility 8'!$J$116)</f>
        <v>-</v>
      </c>
      <c r="FJ11" s="255" t="str">
        <f>IF('Health Facility 8'!$J$117=0,"-",'Health Facility 8'!$J$117)</f>
        <v>-</v>
      </c>
      <c r="FK11" s="255" t="str">
        <f>IF('Health Facility 8'!$J$118=0,"-",'Health Facility 8'!$J$118)</f>
        <v>-</v>
      </c>
      <c r="FL11" s="255" t="str">
        <f>IF('Health Facility 8'!$J$119=0,"-",'Health Facility 8'!$J$119)</f>
        <v>-</v>
      </c>
      <c r="FM11" s="255" t="str">
        <f>IF('Health Facility 8'!$J$120=0,"-",'Health Facility 8'!$J$120)</f>
        <v>-</v>
      </c>
      <c r="FN11" s="255" t="str">
        <f>IF('Health Facility 8'!$J$121=0,"-",'Health Facility 8'!$J$121)</f>
        <v>-</v>
      </c>
      <c r="FO11" s="255" t="str">
        <f>IF('Health Facility 8'!$J$122=0,"-",'Health Facility 8'!$J$122)</f>
        <v>-</v>
      </c>
      <c r="FP11" s="383" t="str">
        <f>IF('Health Facility 8'!$J$123=0,"-",'Health Facility 8'!$J$123)</f>
        <v>-</v>
      </c>
      <c r="FQ11" s="381" t="str">
        <f>IF('Health Facility 8'!$B$127=0,"-",'Health Facility 8'!$B$127)</f>
        <v>-</v>
      </c>
      <c r="FR11" s="381" t="str">
        <f>IF('Health Facility 8'!$E$127=0,"-",'Health Facility 8'!$E$127)</f>
        <v>-</v>
      </c>
      <c r="FS11" s="381" t="str">
        <f>IF('Health Facility 8'!$H$127=0,"-",'Health Facility 8'!$H$127)</f>
        <v>-</v>
      </c>
      <c r="FT11" s="381" t="str">
        <f>IF('Health Facility 8'!$J$127=0,"-",'Health Facility 8'!$J$127)</f>
        <v>-</v>
      </c>
      <c r="FU11" s="381" t="str">
        <f>IF('Health Facility 8'!$K$127=0,"-",'Health Facility 8'!$K$127)</f>
        <v>-</v>
      </c>
      <c r="FV11" s="381" t="str">
        <f>IF('Health Facility 8'!$B$128=0,"-",'Health Facility 8'!$B$128)</f>
        <v>-</v>
      </c>
      <c r="FW11" s="381" t="str">
        <f>IF('Health Facility 8'!$E$128=0,"-",'Health Facility 8'!$E$128)</f>
        <v>-</v>
      </c>
      <c r="FX11" s="381" t="str">
        <f>IF('Health Facility 8'!$H$128=0,"-",'Health Facility 8'!$H$128)</f>
        <v>-</v>
      </c>
      <c r="FY11" s="381" t="str">
        <f>IF('Health Facility 8'!$J$128=0,"-",'Health Facility 8'!$J$128)</f>
        <v>-</v>
      </c>
      <c r="FZ11" s="381" t="str">
        <f>IF('Health Facility 8'!$K$128=0,"-",'Health Facility 8'!$K$128)</f>
        <v>-</v>
      </c>
      <c r="GA11" s="381" t="str">
        <f>IF('Health Facility 8'!$B$129=0,"-",'Health Facility 8'!$B$129)</f>
        <v>-</v>
      </c>
      <c r="GB11" s="381" t="str">
        <f>IF('Health Facility 8'!$E$129=0,"-",'Health Facility 8'!$E$129)</f>
        <v>-</v>
      </c>
      <c r="GC11" s="381" t="str">
        <f>IF('Health Facility 8'!$H$129=0,"-",'Health Facility 8'!$H$129)</f>
        <v>-</v>
      </c>
      <c r="GD11" s="381" t="str">
        <f>IF('Health Facility 8'!$J$129=0,"-",'Health Facility 8'!$J$129)</f>
        <v>-</v>
      </c>
      <c r="GE11" s="381" t="str">
        <f>IF('Health Facility 8'!$K$129=0,"-",'Health Facility 8'!$K$129)</f>
        <v>-</v>
      </c>
      <c r="GF11" s="381" t="str">
        <f>IF('Health Facility 8'!$B$130=0,"-",'Health Facility 8'!$B$130)</f>
        <v>-</v>
      </c>
      <c r="GG11" s="381" t="str">
        <f>IF('Health Facility 8'!$E$130=0,"-",'Health Facility 8'!$E$130)</f>
        <v>-</v>
      </c>
      <c r="GH11" s="381" t="str">
        <f>IF('Health Facility 8'!$H$130=0,"-",'Health Facility 8'!$H$130)</f>
        <v>-</v>
      </c>
      <c r="GI11" s="381" t="str">
        <f>IF('Health Facility 8'!$J$130=0,"-",'Health Facility 8'!$J$130)</f>
        <v>-</v>
      </c>
      <c r="GJ11" s="385" t="str">
        <f>IF('Health Facility 8'!$K$130=0,"-",'Health Facility 8'!$K$130)</f>
        <v>-</v>
      </c>
      <c r="GK11" s="20"/>
      <c r="GL11" s="20"/>
      <c r="GM11" s="20"/>
      <c r="GN11" s="20"/>
      <c r="GO11" s="20"/>
      <c r="GP11" s="20"/>
      <c r="GQ11" s="20"/>
      <c r="GR11" s="20"/>
    </row>
    <row r="12" spans="1:200" x14ac:dyDescent="0.3">
      <c r="A12" s="253" t="s">
        <v>94</v>
      </c>
      <c r="B12" s="255" t="str">
        <f>IF('Health Facility 9'!$D$7=0,"-",'Health Facility 9'!$D$7)</f>
        <v>-</v>
      </c>
      <c r="C12" s="255" t="str">
        <f>IF('Health Facility 9'!$D$8=0,"-",'Health Facility 9'!$D$8)</f>
        <v>-</v>
      </c>
      <c r="D12" s="255" t="str">
        <f>IF('Health Facility 9'!$D$9=0,"-",'Health Facility 9'!$D$9)</f>
        <v>-</v>
      </c>
      <c r="E12" s="255" t="str">
        <f>IF('Health Facility 9'!$D$10=0,"-",'Health Facility 9'!$D$10)</f>
        <v>-</v>
      </c>
      <c r="F12" s="255" t="str">
        <f>IF('Health Facility 9'!$D$11=0,"-",'Health Facility 9'!$D$11)</f>
        <v>-</v>
      </c>
      <c r="G12" s="255" t="str">
        <f>IF('Health Facility 9'!$J$7=0,"-",'Health Facility 9'!$J$7)</f>
        <v>-</v>
      </c>
      <c r="H12" s="255" t="str">
        <f>IF('Health Facility 9'!$J$8=0,"-",'Health Facility 9'!$J$8)</f>
        <v>-</v>
      </c>
      <c r="I12" s="255" t="str">
        <f>IF('Health Facility 9'!$J$9=0,"-",'Health Facility 9'!$J$9)</f>
        <v>-</v>
      </c>
      <c r="J12" s="255" t="str">
        <f>IF('Health Facility 9'!$J$10=0,"-",'Health Facility 9'!$J$10)</f>
        <v>-</v>
      </c>
      <c r="K12" s="255" t="str">
        <f>IF('Health Facility 9'!$J$11=0,"-",'Health Facility 9'!$J$11)</f>
        <v>-</v>
      </c>
      <c r="L12" s="255" t="str">
        <f>IF('Health Facility 9'!$H$15=0,"-",'Health Facility 9'!$H$15)</f>
        <v>-</v>
      </c>
      <c r="M12" s="255" t="str">
        <f>IF('Health Facility 9'!$I$15=0,"-",'Health Facility 9'!$I$15)</f>
        <v>-</v>
      </c>
      <c r="N12" s="255" t="str">
        <f>IF('Health Facility 9'!$G$17=0,"-",'Health Facility 9'!$G$17)</f>
        <v>-</v>
      </c>
      <c r="O12" s="255" t="str">
        <f>IF('Health Facility 9'!$H$17=0,"-",'Health Facility 9'!$H$17)</f>
        <v>-</v>
      </c>
      <c r="P12" s="255" t="str">
        <f>IF('Health Facility 9'!$I$17=0,"-",'Health Facility 9'!$I$17)</f>
        <v>-</v>
      </c>
      <c r="Q12" s="255" t="str">
        <f>IF('Health Facility 9'!$D$20=0,"-",'Health Facility 9'!$D$20)</f>
        <v>-</v>
      </c>
      <c r="R12" s="255" t="str">
        <f>IF('Health Facility 9'!$D$21=0,"-",'Health Facility 9'!$D$21)</f>
        <v>-</v>
      </c>
      <c r="S12" s="255" t="str">
        <f>IF('Health Facility 9'!$D$22=0,"-",'Health Facility 9'!$D$22)</f>
        <v>-</v>
      </c>
      <c r="T12" s="255" t="str">
        <f>IF('Health Facility 9'!$D$23=0,"-",'Health Facility 9'!$D$23)</f>
        <v>-</v>
      </c>
      <c r="U12" s="255" t="str">
        <f>IF('Health Facility 9'!$D$24=0,"-",'Health Facility 9'!$D$24)</f>
        <v>-</v>
      </c>
      <c r="V12" s="255" t="str">
        <f>IF('Health Facility 9'!$D$25=0,"-",'Health Facility 9'!$D$25)</f>
        <v>-</v>
      </c>
      <c r="W12" s="255" t="str">
        <f>IF('Health Facility 9'!$D$26=0,"-",'Health Facility 9'!$D$26)</f>
        <v>-</v>
      </c>
      <c r="X12" s="255" t="str">
        <f>IF('Health Facility 9'!$D$27=0,"-",'Health Facility 9'!$D$27)</f>
        <v>-</v>
      </c>
      <c r="Y12" s="255" t="str">
        <f>IF('Health Facility 9'!$H$20=0,"-",'Health Facility 9'!$H$20)</f>
        <v>-</v>
      </c>
      <c r="Z12" s="255" t="str">
        <f>IF('Health Facility 9'!$H$21=0,"-",'Health Facility 9'!$H$21)</f>
        <v>-</v>
      </c>
      <c r="AA12" s="255" t="str">
        <f>IF('Health Facility 9'!$H$22=0,"-",'Health Facility 9'!$H$22)</f>
        <v>-</v>
      </c>
      <c r="AB12" s="255" t="str">
        <f>IF('Health Facility 9'!$H$23=0,"-",'Health Facility 9'!$H$23)</f>
        <v>-</v>
      </c>
      <c r="AC12" s="255" t="str">
        <f>IF('Health Facility 9'!$H$24=0,"-",'Health Facility 9'!$H$24)</f>
        <v>-</v>
      </c>
      <c r="AD12" s="255" t="str">
        <f>IF('Health Facility 9'!$H$25=0,"-",'Health Facility 9'!$H$25)</f>
        <v>-</v>
      </c>
      <c r="AE12" s="255" t="str">
        <f>IF('Health Facility 9'!$H$26=0,"-",'Health Facility 9'!$H$26)</f>
        <v>-</v>
      </c>
      <c r="AF12" s="255" t="str">
        <f>IF('Health Facility 9'!$I$20=0,"-",'Health Facility 9'!$I$20)</f>
        <v>-</v>
      </c>
      <c r="AG12" s="255" t="str">
        <f>IF('Health Facility 9'!$I$21=0,"-",'Health Facility 9'!$I$21)</f>
        <v>-</v>
      </c>
      <c r="AH12" s="255" t="str">
        <f>IF('Health Facility 9'!$I$22=0,"-",'Health Facility 9'!$I$22)</f>
        <v>-</v>
      </c>
      <c r="AI12" s="255" t="str">
        <f>IF('Health Facility 9'!$I$23=0,"-",'Health Facility 9'!$I$23)</f>
        <v>-</v>
      </c>
      <c r="AJ12" s="255" t="str">
        <f>IF('Health Facility 9'!$I$24=0,"-",'Health Facility 9'!$I$24)</f>
        <v>-</v>
      </c>
      <c r="AK12" s="255" t="str">
        <f>IF('Health Facility 9'!$I$25=0,"-",'Health Facility 9'!$I$25)</f>
        <v>-</v>
      </c>
      <c r="AL12" s="255" t="str">
        <f>IF('Health Facility 9'!$I$26=0,"-",'Health Facility 9'!$I$26)</f>
        <v>-</v>
      </c>
      <c r="AM12" s="255" t="str">
        <f>IF('Health Facility 9'!$J$20=0,"-",'Health Facility 9'!$J$20)</f>
        <v>-</v>
      </c>
      <c r="AN12" s="255" t="str">
        <f>IF('Health Facility 9'!$J$21=0,"-",'Health Facility 9'!$J$21)</f>
        <v>-</v>
      </c>
      <c r="AO12" s="255" t="str">
        <f>IF('Health Facility 9'!$J$22=0,"-",'Health Facility 9'!$J$22)</f>
        <v>-</v>
      </c>
      <c r="AP12" s="255" t="str">
        <f>IF('Health Facility 9'!$J$23=0,"-",'Health Facility 9'!$J$23)</f>
        <v>-</v>
      </c>
      <c r="AQ12" s="255" t="str">
        <f>IF('Health Facility 9'!$J$24=0,"-",'Health Facility 9'!$J$24)</f>
        <v>-</v>
      </c>
      <c r="AR12" s="255" t="str">
        <f>IF('Health Facility 9'!$J$25=0,"-",'Health Facility 9'!$J$25)</f>
        <v>-</v>
      </c>
      <c r="AS12" s="255" t="str">
        <f>IF('Health Facility 9'!$J$26=0,"-",'Health Facility 9'!$J$26)</f>
        <v>-</v>
      </c>
      <c r="AT12" s="255" t="str">
        <f>IF('Health Facility 9'!$G$31=0,"-",'Health Facility 9'!$G$31)</f>
        <v>-</v>
      </c>
      <c r="AU12" s="255" t="str">
        <f>IF('Health Facility 9'!$H$31=0,"-",'Health Facility 9'!$H$31)</f>
        <v>-</v>
      </c>
      <c r="AV12" s="255" t="str">
        <f>IF('Health Facility 9'!$I$31=0,"-",'Health Facility 9'!$I$31)</f>
        <v>-</v>
      </c>
      <c r="AW12" s="255" t="str">
        <f>IF('Health Facility 9'!$D$32=0,"-",'Health Facility 9'!$D$32)</f>
        <v>Select type</v>
      </c>
      <c r="AX12" s="255" t="str">
        <f>IF('Health Facility 9'!$D$33=0,"-",'Health Facility 9'!$D$33)</f>
        <v>Select indicator</v>
      </c>
      <c r="AY12" s="328" t="str">
        <f>IF('Health Facility 9'!$G$34=0,"-",'Health Facility 9'!$G$34)</f>
        <v>-</v>
      </c>
      <c r="AZ12" s="328" t="str">
        <f>IF('Health Facility 9'!$H$34=0,"-",'Health Facility 9'!$H$34)</f>
        <v>-</v>
      </c>
      <c r="BA12" s="328" t="str">
        <f>IF('Health Facility 9'!$I$34=0,"-",'Health Facility 9'!$I$34)</f>
        <v>-</v>
      </c>
      <c r="BB12" s="328" t="str">
        <f>IF('Health Facility 9'!$G$35=0,"-",'Health Facility 9'!$G$35)</f>
        <v>-</v>
      </c>
      <c r="BC12" s="328" t="str">
        <f>IF('Health Facility 9'!$H$35=0,"-",'Health Facility 9'!$H$35)</f>
        <v>-</v>
      </c>
      <c r="BD12" s="328" t="str">
        <f>IF('Health Facility 9'!$I$35=0,"-",'Health Facility 9'!$I$35)</f>
        <v>-</v>
      </c>
      <c r="BE12" s="328" t="str">
        <f>IF('Health Facility 9'!$G$36=0,"-",'Health Facility 9'!$G$36)</f>
        <v>-</v>
      </c>
      <c r="BF12" s="328" t="str">
        <f>IF('Health Facility 9'!$H$36=0,"-",'Health Facility 9'!$H$36)</f>
        <v>-</v>
      </c>
      <c r="BG12" s="328" t="str">
        <f>IF('Health Facility 9'!$I$36=0,"-",'Health Facility 9'!$I$36)</f>
        <v>-</v>
      </c>
      <c r="BH12" s="255" t="str">
        <f>IF('Health Facility 9'!$G$39=0,"-",'Health Facility 9'!$G$39)</f>
        <v>-</v>
      </c>
      <c r="BI12" s="255" t="str">
        <f>IF('Health Facility 9'!$H$39=0,"-",'Health Facility 9'!$H$39)</f>
        <v>-</v>
      </c>
      <c r="BJ12" s="255" t="str">
        <f>IF('Health Facility 9'!$I$39=0,"-",'Health Facility 9'!$I$39)</f>
        <v>-</v>
      </c>
      <c r="BK12" s="255" t="str">
        <f>IF('Health Facility 9'!$G$40=0,"-",'Health Facility 9'!$G$40)</f>
        <v>-</v>
      </c>
      <c r="BL12" s="255" t="str">
        <f>IF('Health Facility 9'!$H$40=0,"-",'Health Facility 9'!$H$40)</f>
        <v>-</v>
      </c>
      <c r="BM12" s="255" t="str">
        <f>IF('Health Facility 9'!$I$40=0,"-",'Health Facility 9'!$I$40)</f>
        <v>-</v>
      </c>
      <c r="BN12" s="255" t="str">
        <f>IF('Health Facility 9'!$D$41=0,"-",'Health Facility 9'!$D$41)</f>
        <v>Select type</v>
      </c>
      <c r="BO12" s="255" t="str">
        <f>IF('Health Facility 9'!$D$42=0,"-",'Health Facility 9'!$D$42)</f>
        <v>Select indicator</v>
      </c>
      <c r="BP12" s="328" t="str">
        <f>IF('Health Facility 9'!$G$43=0,"-",'Health Facility 9'!$G$43)</f>
        <v>-</v>
      </c>
      <c r="BQ12" s="328" t="str">
        <f>IF('Health Facility 9'!$H$43=0,"-",'Health Facility 9'!$H$43)</f>
        <v>-</v>
      </c>
      <c r="BR12" s="328" t="str">
        <f>IF('Health Facility 9'!$I$43=0,"-",'Health Facility 9'!$I$43)</f>
        <v>-</v>
      </c>
      <c r="BS12" s="328" t="str">
        <f>IF('Health Facility 9'!$G$44=0,"-",'Health Facility 9'!$G$44)</f>
        <v>-</v>
      </c>
      <c r="BT12" s="328" t="str">
        <f>IF('Health Facility 9'!$H$44=0,"-",'Health Facility 9'!$H$44)</f>
        <v>-</v>
      </c>
      <c r="BU12" s="328" t="str">
        <f>IF('Health Facility 9'!$I$44=0,"-",'Health Facility 9'!$I$44)</f>
        <v>-</v>
      </c>
      <c r="BV12" s="328" t="str">
        <f>IF('Health Facility 9'!$G$45=0,"-",'Health Facility 9'!$G$45)</f>
        <v>-</v>
      </c>
      <c r="BW12" s="328" t="str">
        <f>IF('Health Facility 9'!$H$45=0,"-",'Health Facility 9'!$H$45)</f>
        <v>-</v>
      </c>
      <c r="BX12" s="328" t="str">
        <f>IF('Health Facility 9'!$I$45=0,"-",'Health Facility 9'!$I$45)</f>
        <v>-</v>
      </c>
      <c r="BY12" s="255" t="str">
        <f>IF('Health Facility 9'!$G$48=0,"-",'Health Facility 9'!$G$48)</f>
        <v>-</v>
      </c>
      <c r="BZ12" s="255" t="str">
        <f>IF('Health Facility 9'!$H$48=0,"-",'Health Facility 9'!$H$48)</f>
        <v>-</v>
      </c>
      <c r="CA12" s="255" t="str">
        <f>IF('Health Facility 9'!$I$48=0,"-",'Health Facility 9'!$I$48)</f>
        <v>-</v>
      </c>
      <c r="CB12" s="255" t="str">
        <f>IF('Health Facility 9'!$G$49=0,"-",'Health Facility 9'!$G$49)</f>
        <v>-</v>
      </c>
      <c r="CC12" s="255" t="str">
        <f>IF('Health Facility 9'!$H$49=0,"-",'Health Facility 9'!$H$49)</f>
        <v>-</v>
      </c>
      <c r="CD12" s="255" t="str">
        <f>IF('Health Facility 9'!$I$49=0,"-",'Health Facility 9'!$I$49)</f>
        <v>-</v>
      </c>
      <c r="CE12" s="255" t="str">
        <f>IF('Health Facility 9'!$D$50=0,"-",'Health Facility 9'!$D$50)</f>
        <v>Select type</v>
      </c>
      <c r="CF12" s="255" t="str">
        <f>IF('Health Facility 9'!$D$51=0,"-",'Health Facility 9'!$D$51)</f>
        <v>Select indicator</v>
      </c>
      <c r="CG12" s="328" t="str">
        <f>IF('Health Facility 9'!$G$52=0,"-",'Health Facility 9'!$G$52)</f>
        <v>-</v>
      </c>
      <c r="CH12" s="328" t="str">
        <f>IF('Health Facility 9'!$H$52=0,"-",'Health Facility 9'!$H$52)</f>
        <v>-</v>
      </c>
      <c r="CI12" s="328" t="str">
        <f>IF('Health Facility 9'!$I$52=0,"-",'Health Facility 9'!$I$52)</f>
        <v>-</v>
      </c>
      <c r="CJ12" s="328" t="str">
        <f>IF('Health Facility 9'!$G$53=0,"-",'Health Facility 9'!$G$53)</f>
        <v>-</v>
      </c>
      <c r="CK12" s="328" t="str">
        <f>IF('Health Facility 9'!$H$53=0,"-",'Health Facility 9'!$H$53)</f>
        <v>-</v>
      </c>
      <c r="CL12" s="328" t="str">
        <f>IF('Health Facility 9'!$I$53=0,"-",'Health Facility 9'!$I$53)</f>
        <v>-</v>
      </c>
      <c r="CM12" s="328" t="str">
        <f>IF('Health Facility 9'!$G$54=0,"-",'Health Facility 9'!$G$54)</f>
        <v>-</v>
      </c>
      <c r="CN12" s="328" t="str">
        <f>IF('Health Facility 9'!$H$54=0,"-",'Health Facility 9'!$H$54)</f>
        <v>-</v>
      </c>
      <c r="CO12" s="328" t="str">
        <f>IF('Health Facility 9'!$I$54=0,"-",'Health Facility 9'!$I$54)</f>
        <v>-</v>
      </c>
      <c r="CP12" s="255" t="str">
        <f>IF('Health Facility 9'!$G$57=0,"-",'Health Facility 9'!$G$57)</f>
        <v>-</v>
      </c>
      <c r="CQ12" s="255" t="str">
        <f>IF('Health Facility 9'!$H$57=0,"-",'Health Facility 9'!$H$57)</f>
        <v>-</v>
      </c>
      <c r="CR12" s="255" t="str">
        <f>IF('Health Facility 9'!$I$57=0,"-",'Health Facility 9'!$I$57)</f>
        <v>-</v>
      </c>
      <c r="CS12" s="255" t="str">
        <f>IF('Health Facility 9'!$G$58=0,"-",'Health Facility 9'!$G$58)</f>
        <v>-</v>
      </c>
      <c r="CT12" s="255" t="str">
        <f>IF('Health Facility 9'!$H$58=0,"-",'Health Facility 9'!$H$58)</f>
        <v>-</v>
      </c>
      <c r="CU12" s="255" t="str">
        <f>IF('Health Facility 9'!$I$58=0,"-",'Health Facility 9'!$I$58)</f>
        <v>-</v>
      </c>
      <c r="CV12" s="255" t="str">
        <f>IF('Health Facility 9'!$D$59=0,"-",'Health Facility 9'!$D$59)</f>
        <v>Malaria_treatment</v>
      </c>
      <c r="CW12" s="255" t="str">
        <f>IF('Health Facility 9'!$D$60=0,"-",'Health Facility 9'!$D$60)</f>
        <v>4.1:  Number of children (&lt; 5) with confirmed malaria receiving ACT</v>
      </c>
      <c r="CX12" s="328" t="str">
        <f>IF('Health Facility 9'!$G$61=0,"-",'Health Facility 9'!$G$61)</f>
        <v>-</v>
      </c>
      <c r="CY12" s="328" t="str">
        <f>IF('Health Facility 9'!$H$61=0,"-",'Health Facility 9'!$H$61)</f>
        <v>-</v>
      </c>
      <c r="CZ12" s="328" t="str">
        <f>IF('Health Facility 9'!$I$61=0,"-",'Health Facility 9'!$I$61)</f>
        <v>-</v>
      </c>
      <c r="DA12" s="328" t="str">
        <f>IF('Health Facility 9'!$G$62=0,"-",'Health Facility 9'!$G$62)</f>
        <v>-</v>
      </c>
      <c r="DB12" s="328" t="str">
        <f>IF('Health Facility 9'!$H$62=0,"-",'Health Facility 9'!$H$62)</f>
        <v>-</v>
      </c>
      <c r="DC12" s="328" t="str">
        <f>IF('Health Facility 9'!$I$62=0,"-",'Health Facility 9'!$I$62)</f>
        <v>-</v>
      </c>
      <c r="DD12" s="328" t="str">
        <f>IF('Health Facility 9'!$G$63=0,"-",'Health Facility 9'!$G$63)</f>
        <v>-</v>
      </c>
      <c r="DE12" s="328" t="str">
        <f>IF('Health Facility 9'!$H$63=0,"-",'Health Facility 9'!$H$63)</f>
        <v>-</v>
      </c>
      <c r="DF12" s="328" t="str">
        <f>IF('Health Facility 9'!$I$63=0,"-",'Health Facility 9'!$I$63)</f>
        <v>-</v>
      </c>
      <c r="DG12" s="255" t="str">
        <f>IF('Health Facility 9'!$G$66=0,"-",'Health Facility 9'!$G$66)</f>
        <v>-</v>
      </c>
      <c r="DH12" s="255" t="str">
        <f>IF('Health Facility 9'!$H$66=0,"-",'Health Facility 9'!$H$66)</f>
        <v>-</v>
      </c>
      <c r="DI12" s="255" t="str">
        <f>IF('Health Facility 9'!$I$66=0,"-",'Health Facility 9'!$I$66)</f>
        <v>-</v>
      </c>
      <c r="DJ12" s="255" t="str">
        <f>IF('Health Facility 9'!$G$67=0,"-",'Health Facility 9'!$G$67)</f>
        <v>-</v>
      </c>
      <c r="DK12" s="255" t="str">
        <f>IF('Health Facility 9'!$H$67=0,"-",'Health Facility 9'!$H$67)</f>
        <v>-</v>
      </c>
      <c r="DL12" s="255" t="str">
        <f>IF('Health Facility 9'!$I$67=0,"-",'Health Facility 9'!$I$67)</f>
        <v>-</v>
      </c>
      <c r="DM12" s="255" t="str">
        <f>IF('Health Facility 9'!$D$68=0,"-",'Health Facility 9'!$D$68)</f>
        <v>Malaria_commodity_availability</v>
      </c>
      <c r="DN12" s="255" t="str">
        <f>IF('Health Facility 9'!$D$69=0,"-",'Health Facility 9'!$D$69)</f>
        <v>5.1:  Stock out of ACTs for 7 consecutive days in the past month</v>
      </c>
      <c r="DO12" s="328" t="str">
        <f>IF('Health Facility 9'!$G$70=0,"-",'Health Facility 9'!$G$70)</f>
        <v>-</v>
      </c>
      <c r="DP12" s="328" t="str">
        <f>IF('Health Facility 9'!$H$70=0,"-",'Health Facility 9'!$H$70)</f>
        <v>-</v>
      </c>
      <c r="DQ12" s="328" t="str">
        <f>IF('Health Facility 9'!$I$70=0,"-",'Health Facility 9'!$I$70)</f>
        <v>-</v>
      </c>
      <c r="DR12" s="328" t="str">
        <f>IF('Health Facility 9'!$G$71=0,"-",'Health Facility 9'!$G$71)</f>
        <v>-</v>
      </c>
      <c r="DS12" s="328" t="str">
        <f>IF('Health Facility 9'!$H$71=0,"-",'Health Facility 9'!$H$71)</f>
        <v>-</v>
      </c>
      <c r="DT12" s="328" t="str">
        <f>IF('Health Facility 9'!$I$71=0,"-",'Health Facility 9'!$I$71)</f>
        <v>-</v>
      </c>
      <c r="DU12" s="328" t="str">
        <f>IF('Health Facility 9'!$G$72=0,"-",'Health Facility 9'!$G$72)</f>
        <v>-</v>
      </c>
      <c r="DV12" s="328" t="str">
        <f>IF('Health Facility 9'!$H$72=0,"-",'Health Facility 9'!$H$72)</f>
        <v>-</v>
      </c>
      <c r="DW12" s="328" t="str">
        <f>IF('Health Facility 9'!$I$72=0,"-",'Health Facility 9'!$I$72)</f>
        <v>-</v>
      </c>
      <c r="DX12" s="328" t="str">
        <f>IF('Health Facility 9'!$G$75=0,"-",'Health Facility 9'!$G$75)</f>
        <v>-</v>
      </c>
      <c r="DY12" s="328" t="str">
        <f>IF('Health Facility 9'!$H$75=0,"-",'Health Facility 9'!$H$75)</f>
        <v>-</v>
      </c>
      <c r="DZ12" s="328" t="str">
        <f>IF('Health Facility 9'!$I$75=0,"-",'Health Facility 9'!$I$75)</f>
        <v>-</v>
      </c>
      <c r="EA12" s="328" t="str">
        <f>IF('Health Facility 9'!$G$76=0,"-",'Health Facility 9'!$G$76)</f>
        <v>-</v>
      </c>
      <c r="EB12" s="328" t="str">
        <f>IF('Health Facility 9'!$H$76=0,"-",'Health Facility 9'!$H$76)</f>
        <v>-</v>
      </c>
      <c r="EC12" s="328" t="str">
        <f>IF('Health Facility 9'!$I$76=0,"-",'Health Facility 9'!$I$76)</f>
        <v>-</v>
      </c>
      <c r="ED12" s="255" t="str">
        <f>IF('Health Facility 9'!$A$80=0,"-",'Health Facility 9'!$A$80)</f>
        <v>A — Malaria case register : Laboratory register (quality target = 90%)</v>
      </c>
      <c r="EE12" s="255" t="str">
        <f>IF('Health Facility 9'!$J$82=0,"-",'Health Facility 9'!$J$82)</f>
        <v>-</v>
      </c>
      <c r="EF12" s="255" t="str">
        <f>IF('Health Facility 9'!$J$83=0,"-",'Health Facility 9'!$J$83)</f>
        <v>-</v>
      </c>
      <c r="EG12" s="255" t="str">
        <f>IF('Health Facility 9'!$A$85=0,"-",'Health Facility 9'!$A$85)</f>
        <v>B — Malaria case register : Pharmacy dispensation log (quality target = 90%)</v>
      </c>
      <c r="EH12" s="255" t="str">
        <f>IF('Health Facility 9'!$J$87=0,"-",'Health Facility 9'!$J$87)</f>
        <v>-</v>
      </c>
      <c r="EI12" s="255" t="str">
        <f>IF('Health Facility 9'!$J$88=0,"-",'Health Facility 9'!$J$88)</f>
        <v>-</v>
      </c>
      <c r="EJ12" s="255" t="str">
        <f>IF('Health Facility 9'!$A$90=0,"-",'Health Facility 9'!$A$90)</f>
        <v>C — Malaria case register : ACT stock management log (quality target:  &gt;=90%, &lt;=110%)</v>
      </c>
      <c r="EK12" s="255" t="str">
        <f>IF('Health Facility 9'!$J$91=0,"-",'Health Facility 9'!$J$91)</f>
        <v>-</v>
      </c>
      <c r="EL12" s="255" t="str">
        <f>IF('Health Facility 9'!$J$92=0,"-",'Health Facility 9'!$J$92)</f>
        <v>-</v>
      </c>
      <c r="EM12" s="255" t="str">
        <f>IF('Health Facility 9'!$J$93=0,"-",'Health Facility 9'!$J$93)</f>
        <v>-</v>
      </c>
      <c r="EN12" s="255" t="str">
        <f>IF('Health Facility 9'!$J$94=0,"-",'Health Facility 9'!$J$94)</f>
        <v>-</v>
      </c>
      <c r="EO12" s="255" t="str">
        <f>IF('Health Facility 9'!$J$97=0,"-",'Health Facility 9'!$J$97)</f>
        <v>-</v>
      </c>
      <c r="EP12" s="255" t="str">
        <f>IF('Health Facility 9'!$J$98=0,"-",'Health Facility 9'!$J$98)</f>
        <v>-</v>
      </c>
      <c r="EQ12" s="255" t="str">
        <f>IF('Health Facility 9'!$H$99=0,"-",'Health Facility 9'!$H$99)</f>
        <v>Select type</v>
      </c>
      <c r="ER12" s="255" t="str">
        <f>IF('Health Facility 9'!$H$100=0,"-",'Health Facility 9'!$H$100)</f>
        <v>Select indicator</v>
      </c>
      <c r="ES12" s="255" t="str">
        <f>IF('Health Facility 9'!$J$101=0,"-",'Health Facility 9'!$J$101)</f>
        <v>-</v>
      </c>
      <c r="ET12" s="255" t="str">
        <f>IF('Health Facility 9'!$J$102=0,"-",'Health Facility 9'!$J$102)</f>
        <v>-</v>
      </c>
      <c r="EU12" s="326" t="str">
        <f>IF('Health Facility 9'!$F$106=0,"-",'Health Facility 9'!$F$106)</f>
        <v>-</v>
      </c>
      <c r="EV12" s="326" t="str">
        <f>IF('Health Facility 9'!$G$106=0,"-",'Health Facility 9'!$G$106)</f>
        <v>-</v>
      </c>
      <c r="EW12" s="326" t="str">
        <f>IF('Health Facility 9'!$H$106=0,"-",'Health Facility 9'!$H$106)</f>
        <v>-</v>
      </c>
      <c r="EX12" s="326" t="str">
        <f>IF('Health Facility 9'!$I$106=0,"-",'Health Facility 9'!$I$106)</f>
        <v>-</v>
      </c>
      <c r="EY12" s="255" t="str">
        <f>IF('Health Facility 9'!$F$107=0,"-",'Health Facility 9'!$F$107)</f>
        <v>-</v>
      </c>
      <c r="EZ12" s="255" t="str">
        <f>IF('Health Facility 9'!$G$107=0,"-",'Health Facility 9'!$G$107)</f>
        <v>-</v>
      </c>
      <c r="FA12" s="255" t="str">
        <f>IF('Health Facility 9'!$H$107=0,"-",'Health Facility 9'!$H$107)</f>
        <v>-</v>
      </c>
      <c r="FB12" s="255" t="str">
        <f>IF('Health Facility 9'!$I$107=0,"-",'Health Facility 9'!$I$107)</f>
        <v>-</v>
      </c>
      <c r="FC12" s="255" t="str">
        <f>IF('Health Facility 9'!$J$109=0,"-",'Health Facility 9'!$J$109)</f>
        <v>-</v>
      </c>
      <c r="FD12" s="255" t="str">
        <f>IF('Health Facility 9'!$J$110=0,"-",'Health Facility 9'!$J$110)</f>
        <v>-</v>
      </c>
      <c r="FE12" s="255" t="str">
        <f>IF('Health Facility 9'!$J$112=0,"-",'Health Facility 9'!$J$112)</f>
        <v>-</v>
      </c>
      <c r="FF12" s="255" t="str">
        <f>IF('Health Facility 9'!$J$113=0,"-",'Health Facility 9'!$J$113)</f>
        <v>-</v>
      </c>
      <c r="FG12" s="255" t="str">
        <f>IF('Health Facility 9'!$J$114=0,"-",'Health Facility 9'!$J$114)</f>
        <v>-</v>
      </c>
      <c r="FH12" s="255" t="str">
        <f>IF('Health Facility 9'!$J$115=0,"-",'Health Facility 9'!$J$115)</f>
        <v>-</v>
      </c>
      <c r="FI12" s="255" t="str">
        <f>IF('Health Facility 9'!$J$116=0,"-",'Health Facility 9'!$J$116)</f>
        <v>-</v>
      </c>
      <c r="FJ12" s="255" t="str">
        <f>IF('Health Facility 9'!$J$117=0,"-",'Health Facility 9'!$J$117)</f>
        <v>-</v>
      </c>
      <c r="FK12" s="255" t="str">
        <f>IF('Health Facility 9'!$J$118=0,"-",'Health Facility 9'!$J$118)</f>
        <v>-</v>
      </c>
      <c r="FL12" s="255" t="str">
        <f>IF('Health Facility 9'!$J$119=0,"-",'Health Facility 9'!$J$119)</f>
        <v>-</v>
      </c>
      <c r="FM12" s="255" t="str">
        <f>IF('Health Facility 9'!$J$120=0,"-",'Health Facility 9'!$J$120)</f>
        <v>-</v>
      </c>
      <c r="FN12" s="255" t="str">
        <f>IF('Health Facility 9'!$J$121=0,"-",'Health Facility 9'!$J$121)</f>
        <v>-</v>
      </c>
      <c r="FO12" s="255" t="str">
        <f>IF('Health Facility 9'!$J$122=0,"-",'Health Facility 9'!$J$122)</f>
        <v>-</v>
      </c>
      <c r="FP12" s="383" t="str">
        <f>IF('Health Facility 9'!$J$123=0,"-",'Health Facility 9'!$J$123)</f>
        <v>-</v>
      </c>
      <c r="FQ12" s="381" t="str">
        <f>IF('Health Facility 9'!$B$127=0,"-",'Health Facility 9'!$B$127)</f>
        <v>-</v>
      </c>
      <c r="FR12" s="381" t="str">
        <f>IF('Health Facility 9'!$E$127=0,"-",'Health Facility 9'!$E$127)</f>
        <v>-</v>
      </c>
      <c r="FS12" s="381" t="str">
        <f>IF('Health Facility 9'!$H$127=0,"-",'Health Facility 9'!$H$127)</f>
        <v>-</v>
      </c>
      <c r="FT12" s="381" t="str">
        <f>IF('Health Facility 9'!$J$127=0,"-",'Health Facility 9'!$J$127)</f>
        <v>-</v>
      </c>
      <c r="FU12" s="381" t="str">
        <f>IF('Health Facility 9'!$K$127=0,"-",'Health Facility 9'!$K$127)</f>
        <v>-</v>
      </c>
      <c r="FV12" s="381" t="str">
        <f>IF('Health Facility 9'!$B$128=0,"-",'Health Facility 9'!$B$128)</f>
        <v>-</v>
      </c>
      <c r="FW12" s="381" t="str">
        <f>IF('Health Facility 9'!$E$128=0,"-",'Health Facility 9'!$E$128)</f>
        <v>-</v>
      </c>
      <c r="FX12" s="381" t="str">
        <f>IF('Health Facility 9'!$H$128=0,"-",'Health Facility 9'!$H$128)</f>
        <v>-</v>
      </c>
      <c r="FY12" s="381" t="str">
        <f>IF('Health Facility 9'!$J$128=0,"-",'Health Facility 9'!$J$128)</f>
        <v>-</v>
      </c>
      <c r="FZ12" s="381" t="str">
        <f>IF('Health Facility 9'!$K$128=0,"-",'Health Facility 9'!$K$128)</f>
        <v>-</v>
      </c>
      <c r="GA12" s="381" t="str">
        <f>IF('Health Facility 9'!$B$129=0,"-",'Health Facility 9'!$B$129)</f>
        <v>-</v>
      </c>
      <c r="GB12" s="381" t="str">
        <f>IF('Health Facility 9'!$E$129=0,"-",'Health Facility 9'!$E$129)</f>
        <v>-</v>
      </c>
      <c r="GC12" s="381" t="str">
        <f>IF('Health Facility 9'!$H$129=0,"-",'Health Facility 9'!$H$129)</f>
        <v>-</v>
      </c>
      <c r="GD12" s="381" t="str">
        <f>IF('Health Facility 9'!$J$129=0,"-",'Health Facility 9'!$J$129)</f>
        <v>-</v>
      </c>
      <c r="GE12" s="381" t="str">
        <f>IF('Health Facility 9'!$K$129=0,"-",'Health Facility 9'!$K$129)</f>
        <v>-</v>
      </c>
      <c r="GF12" s="381" t="str">
        <f>IF('Health Facility 9'!$B$130=0,"-",'Health Facility 9'!$B$130)</f>
        <v>-</v>
      </c>
      <c r="GG12" s="381" t="str">
        <f>IF('Health Facility 9'!$E$130=0,"-",'Health Facility 9'!$E$130)</f>
        <v>-</v>
      </c>
      <c r="GH12" s="381" t="str">
        <f>IF('Health Facility 9'!$H$130=0,"-",'Health Facility 9'!$H$130)</f>
        <v>-</v>
      </c>
      <c r="GI12" s="381" t="str">
        <f>IF('Health Facility 9'!$J$130=0,"-",'Health Facility 9'!$J$130)</f>
        <v>-</v>
      </c>
      <c r="GJ12" s="385" t="str">
        <f>IF('Health Facility 9'!$K$130=0,"-",'Health Facility 9'!$K$130)</f>
        <v>-</v>
      </c>
      <c r="GK12" s="20"/>
      <c r="GL12" s="20"/>
      <c r="GM12" s="20"/>
      <c r="GN12" s="20"/>
      <c r="GO12" s="20"/>
      <c r="GP12" s="20"/>
      <c r="GQ12" s="20"/>
      <c r="GR12" s="20"/>
    </row>
    <row r="13" spans="1:200" x14ac:dyDescent="0.3">
      <c r="A13" s="253" t="s">
        <v>95</v>
      </c>
      <c r="B13" s="255" t="str">
        <f>IF('Health Facility 10'!$D$7=0,"-",'Health Facility 10'!$D$7)</f>
        <v>-</v>
      </c>
      <c r="C13" s="255" t="str">
        <f>IF('Health Facility 10'!$D$8=0,"-",'Health Facility 10'!$D$8)</f>
        <v>-</v>
      </c>
      <c r="D13" s="255" t="str">
        <f>IF('Health Facility 10'!$D$9=0,"-",'Health Facility 10'!$D$9)</f>
        <v>-</v>
      </c>
      <c r="E13" s="255" t="str">
        <f>IF('Health Facility 10'!$D$10=0,"-",'Health Facility 10'!$D$10)</f>
        <v>-</v>
      </c>
      <c r="F13" s="255" t="str">
        <f>IF('Health Facility 10'!$D$11=0,"-",'Health Facility 10'!$D$11)</f>
        <v>-</v>
      </c>
      <c r="G13" s="255" t="str">
        <f>IF('Health Facility 10'!$J$7=0,"-",'Health Facility 10'!$J$7)</f>
        <v>-</v>
      </c>
      <c r="H13" s="255" t="str">
        <f>IF('Health Facility 10'!$J$8=0,"-",'Health Facility 10'!$J$8)</f>
        <v>-</v>
      </c>
      <c r="I13" s="255" t="str">
        <f>IF('Health Facility 10'!$J$9=0,"-",'Health Facility 10'!$J$9)</f>
        <v>-</v>
      </c>
      <c r="J13" s="255" t="str">
        <f>IF('Health Facility 10'!$J$10=0,"-",'Health Facility 10'!$J$10)</f>
        <v>-</v>
      </c>
      <c r="K13" s="255" t="str">
        <f>IF('Health Facility 10'!$J$11=0,"-",'Health Facility 10'!$J$11)</f>
        <v>-</v>
      </c>
      <c r="L13" s="255" t="str">
        <f>IF('Health Facility 10'!$H$15=0,"-",'Health Facility 10'!$H$15)</f>
        <v>-</v>
      </c>
      <c r="M13" s="255" t="str">
        <f>IF('Health Facility 10'!$I$15=0,"-",'Health Facility 10'!$I$15)</f>
        <v>-</v>
      </c>
      <c r="N13" s="255" t="str">
        <f>IF('Health Facility 10'!$G$17=0,"-",'Health Facility 10'!$G$17)</f>
        <v>-</v>
      </c>
      <c r="O13" s="255" t="str">
        <f>IF('Health Facility 10'!$H$17=0,"-",'Health Facility 10'!$H$17)</f>
        <v>-</v>
      </c>
      <c r="P13" s="255" t="str">
        <f>IF('Health Facility 10'!$I$17=0,"-",'Health Facility 10'!$I$17)</f>
        <v>-</v>
      </c>
      <c r="Q13" s="255" t="str">
        <f>IF('Health Facility 10'!$D$20=0,"-",'Health Facility 10'!$D$20)</f>
        <v>-</v>
      </c>
      <c r="R13" s="255" t="str">
        <f>IF('Health Facility 10'!$D$21=0,"-",'Health Facility 10'!$D$21)</f>
        <v>-</v>
      </c>
      <c r="S13" s="255" t="str">
        <f>IF('Health Facility 10'!$D$22=0,"-",'Health Facility 10'!$D$22)</f>
        <v>-</v>
      </c>
      <c r="T13" s="255" t="str">
        <f>IF('Health Facility 10'!$D$23=0,"-",'Health Facility 10'!$D$23)</f>
        <v>-</v>
      </c>
      <c r="U13" s="255" t="str">
        <f>IF('Health Facility 10'!$D$24=0,"-",'Health Facility 10'!$D$24)</f>
        <v>-</v>
      </c>
      <c r="V13" s="255" t="str">
        <f>IF('Health Facility 10'!$D$25=0,"-",'Health Facility 10'!$D$25)</f>
        <v>-</v>
      </c>
      <c r="W13" s="255" t="str">
        <f>IF('Health Facility 10'!$D$26=0,"-",'Health Facility 10'!$D$26)</f>
        <v>-</v>
      </c>
      <c r="X13" s="255" t="str">
        <f>IF('Health Facility 10'!$D$27=0,"-",'Health Facility 10'!$D$27)</f>
        <v>-</v>
      </c>
      <c r="Y13" s="255" t="str">
        <f>IF('Health Facility 10'!$H$20=0,"-",'Health Facility 10'!$H$20)</f>
        <v>-</v>
      </c>
      <c r="Z13" s="255" t="str">
        <f>IF('Health Facility 10'!$H$21=0,"-",'Health Facility 10'!$H$21)</f>
        <v>-</v>
      </c>
      <c r="AA13" s="255" t="str">
        <f>IF('Health Facility 10'!$H$22=0,"-",'Health Facility 10'!$H$22)</f>
        <v>-</v>
      </c>
      <c r="AB13" s="255" t="str">
        <f>IF('Health Facility 10'!$H$23=0,"-",'Health Facility 10'!$H$23)</f>
        <v>-</v>
      </c>
      <c r="AC13" s="255" t="str">
        <f>IF('Health Facility 10'!$H$24=0,"-",'Health Facility 10'!$H$24)</f>
        <v>-</v>
      </c>
      <c r="AD13" s="255" t="str">
        <f>IF('Health Facility 10'!$H$25=0,"-",'Health Facility 10'!$H$25)</f>
        <v>-</v>
      </c>
      <c r="AE13" s="255" t="str">
        <f>IF('Health Facility 10'!$H$26=0,"-",'Health Facility 10'!$H$26)</f>
        <v>-</v>
      </c>
      <c r="AF13" s="255" t="str">
        <f>IF('Health Facility 10'!$I$20=0,"-",'Health Facility 10'!$I$20)</f>
        <v>-</v>
      </c>
      <c r="AG13" s="255" t="str">
        <f>IF('Health Facility 10'!$I$21=0,"-",'Health Facility 10'!$I$21)</f>
        <v>-</v>
      </c>
      <c r="AH13" s="255" t="str">
        <f>IF('Health Facility 10'!$I$22=0,"-",'Health Facility 10'!$I$22)</f>
        <v>-</v>
      </c>
      <c r="AI13" s="255" t="str">
        <f>IF('Health Facility 10'!$I$23=0,"-",'Health Facility 10'!$I$23)</f>
        <v>-</v>
      </c>
      <c r="AJ13" s="255" t="str">
        <f>IF('Health Facility 10'!$I$24=0,"-",'Health Facility 10'!$I$24)</f>
        <v>-</v>
      </c>
      <c r="AK13" s="255" t="str">
        <f>IF('Health Facility 10'!$I$25=0,"-",'Health Facility 10'!$I$25)</f>
        <v>-</v>
      </c>
      <c r="AL13" s="255" t="str">
        <f>IF('Health Facility 10'!$I$26=0,"-",'Health Facility 10'!$I$26)</f>
        <v>-</v>
      </c>
      <c r="AM13" s="255" t="str">
        <f>IF('Health Facility 10'!$J$20=0,"-",'Health Facility 10'!$J$20)</f>
        <v>-</v>
      </c>
      <c r="AN13" s="255" t="str">
        <f>IF('Health Facility 10'!$J$21=0,"-",'Health Facility 10'!$J$21)</f>
        <v>-</v>
      </c>
      <c r="AO13" s="255" t="str">
        <f>IF('Health Facility 10'!$J$22=0,"-",'Health Facility 10'!$J$22)</f>
        <v>-</v>
      </c>
      <c r="AP13" s="255" t="str">
        <f>IF('Health Facility 10'!$J$23=0,"-",'Health Facility 10'!$J$23)</f>
        <v>-</v>
      </c>
      <c r="AQ13" s="255" t="str">
        <f>IF('Health Facility 10'!$J$24=0,"-",'Health Facility 10'!$J$24)</f>
        <v>-</v>
      </c>
      <c r="AR13" s="255" t="str">
        <f>IF('Health Facility 10'!$J$25=0,"-",'Health Facility 10'!$J$25)</f>
        <v>-</v>
      </c>
      <c r="AS13" s="255" t="str">
        <f>IF('Health Facility 10'!$J$26=0,"-",'Health Facility 10'!$J$26)</f>
        <v>-</v>
      </c>
      <c r="AT13" s="255" t="str">
        <f>IF('Health Facility 10'!$G$31=0,"-",'Health Facility 10'!$G$31)</f>
        <v>-</v>
      </c>
      <c r="AU13" s="255" t="str">
        <f>IF('Health Facility 10'!$H$31=0,"-",'Health Facility 10'!$H$31)</f>
        <v>-</v>
      </c>
      <c r="AV13" s="255" t="str">
        <f>IF('Health Facility 10'!$I$31=0,"-",'Health Facility 10'!$I$31)</f>
        <v>-</v>
      </c>
      <c r="AW13" s="255" t="str">
        <f>IF('Health Facility 10'!$D$32=0,"-",'Health Facility 10'!$D$32)</f>
        <v>Select type</v>
      </c>
      <c r="AX13" s="255" t="str">
        <f>IF('Health Facility 10'!$D$33=0,"-",'Health Facility 10'!$D$33)</f>
        <v>Select indicator</v>
      </c>
      <c r="AY13" s="328" t="str">
        <f>IF('Health Facility 10'!$G$34=0,"-",'Health Facility 10'!$G$34)</f>
        <v>-</v>
      </c>
      <c r="AZ13" s="328" t="str">
        <f>IF('Health Facility 10'!$H$34=0,"-",'Health Facility 10'!$H$34)</f>
        <v>-</v>
      </c>
      <c r="BA13" s="328" t="str">
        <f>IF('Health Facility 10'!$I$34=0,"-",'Health Facility 10'!$I$34)</f>
        <v>-</v>
      </c>
      <c r="BB13" s="328" t="str">
        <f>IF('Health Facility 10'!$G$35=0,"-",'Health Facility 10'!$G$35)</f>
        <v>-</v>
      </c>
      <c r="BC13" s="328" t="str">
        <f>IF('Health Facility 10'!$H$35=0,"-",'Health Facility 10'!$H$35)</f>
        <v>-</v>
      </c>
      <c r="BD13" s="328" t="str">
        <f>IF('Health Facility 10'!$I$35=0,"-",'Health Facility 10'!$I$35)</f>
        <v>-</v>
      </c>
      <c r="BE13" s="328" t="str">
        <f>IF('Health Facility 10'!$G$36=0,"-",'Health Facility 10'!$G$36)</f>
        <v>-</v>
      </c>
      <c r="BF13" s="328" t="str">
        <f>IF('Health Facility 10'!$H$36=0,"-",'Health Facility 10'!$H$36)</f>
        <v>-</v>
      </c>
      <c r="BG13" s="328" t="str">
        <f>IF('Health Facility 10'!$I$36=0,"-",'Health Facility 10'!$I$36)</f>
        <v>-</v>
      </c>
      <c r="BH13" s="255" t="str">
        <f>IF('Health Facility 10'!$G$39=0,"-",'Health Facility 10'!$G$39)</f>
        <v>-</v>
      </c>
      <c r="BI13" s="255" t="str">
        <f>IF('Health Facility 10'!$H$39=0,"-",'Health Facility 10'!$H$39)</f>
        <v>-</v>
      </c>
      <c r="BJ13" s="255" t="str">
        <f>IF('Health Facility 10'!$I$39=0,"-",'Health Facility 10'!$I$39)</f>
        <v>-</v>
      </c>
      <c r="BK13" s="255" t="str">
        <f>IF('Health Facility 10'!$G$40=0,"-",'Health Facility 10'!$G$40)</f>
        <v>-</v>
      </c>
      <c r="BL13" s="255" t="str">
        <f>IF('Health Facility 10'!$H$40=0,"-",'Health Facility 10'!$H$40)</f>
        <v>-</v>
      </c>
      <c r="BM13" s="255" t="str">
        <f>IF('Health Facility 10'!$I$40=0,"-",'Health Facility 10'!$I$40)</f>
        <v>-</v>
      </c>
      <c r="BN13" s="255" t="str">
        <f>IF('Health Facility 10'!$D$41=0,"-",'Health Facility 10'!$D$41)</f>
        <v>Select type</v>
      </c>
      <c r="BO13" s="255" t="str">
        <f>IF('Health Facility 10'!$D$42=0,"-",'Health Facility 10'!$D$42)</f>
        <v>Select indicator</v>
      </c>
      <c r="BP13" s="328" t="str">
        <f>IF('Health Facility 10'!$G$43=0,"-",'Health Facility 10'!$G$43)</f>
        <v>-</v>
      </c>
      <c r="BQ13" s="328" t="str">
        <f>IF('Health Facility 10'!$H$43=0,"-",'Health Facility 10'!$H$43)</f>
        <v>-</v>
      </c>
      <c r="BR13" s="328" t="str">
        <f>IF('Health Facility 10'!$I$43=0,"-",'Health Facility 10'!$I$43)</f>
        <v>-</v>
      </c>
      <c r="BS13" s="328" t="str">
        <f>IF('Health Facility 10'!$G$44=0,"-",'Health Facility 10'!$G$44)</f>
        <v>-</v>
      </c>
      <c r="BT13" s="328" t="str">
        <f>IF('Health Facility 10'!$H$44=0,"-",'Health Facility 10'!$H$44)</f>
        <v>-</v>
      </c>
      <c r="BU13" s="328" t="str">
        <f>IF('Health Facility 10'!$I$44=0,"-",'Health Facility 10'!$I$44)</f>
        <v>-</v>
      </c>
      <c r="BV13" s="328" t="str">
        <f>IF('Health Facility 10'!$G$45=0,"-",'Health Facility 10'!$G$45)</f>
        <v>-</v>
      </c>
      <c r="BW13" s="328" t="str">
        <f>IF('Health Facility 10'!$H$45=0,"-",'Health Facility 10'!$H$45)</f>
        <v>-</v>
      </c>
      <c r="BX13" s="328" t="str">
        <f>IF('Health Facility 10'!$I$45=0,"-",'Health Facility 10'!$I$45)</f>
        <v>-</v>
      </c>
      <c r="BY13" s="255" t="str">
        <f>IF('Health Facility 10'!$G$48=0,"-",'Health Facility 10'!$G$48)</f>
        <v>-</v>
      </c>
      <c r="BZ13" s="255" t="str">
        <f>IF('Health Facility 10'!$H$48=0,"-",'Health Facility 10'!$H$48)</f>
        <v>-</v>
      </c>
      <c r="CA13" s="255" t="str">
        <f>IF('Health Facility 10'!$I$48=0,"-",'Health Facility 10'!$I$48)</f>
        <v>-</v>
      </c>
      <c r="CB13" s="255" t="str">
        <f>IF('Health Facility 10'!$G$49=0,"-",'Health Facility 10'!$G$49)</f>
        <v>-</v>
      </c>
      <c r="CC13" s="255" t="str">
        <f>IF('Health Facility 10'!$H$49=0,"-",'Health Facility 10'!$H$49)</f>
        <v>-</v>
      </c>
      <c r="CD13" s="255" t="str">
        <f>IF('Health Facility 10'!$I$49=0,"-",'Health Facility 10'!$I$49)</f>
        <v>-</v>
      </c>
      <c r="CE13" s="255" t="str">
        <f>IF('Health Facility 10'!$D$50=0,"-",'Health Facility 10'!$D$50)</f>
        <v>Select type</v>
      </c>
      <c r="CF13" s="255" t="str">
        <f>IF('Health Facility 10'!$D$51=0,"-",'Health Facility 10'!$D$51)</f>
        <v>Select indicator</v>
      </c>
      <c r="CG13" s="328" t="str">
        <f>IF('Health Facility 10'!$G$52=0,"-",'Health Facility 10'!$G$52)</f>
        <v>-</v>
      </c>
      <c r="CH13" s="328" t="str">
        <f>IF('Health Facility 10'!$H$52=0,"-",'Health Facility 10'!$H$52)</f>
        <v>-</v>
      </c>
      <c r="CI13" s="328" t="str">
        <f>IF('Health Facility 10'!$I$52=0,"-",'Health Facility 10'!$I$52)</f>
        <v>-</v>
      </c>
      <c r="CJ13" s="328" t="str">
        <f>IF('Health Facility 10'!$G$53=0,"-",'Health Facility 10'!$G$53)</f>
        <v>-</v>
      </c>
      <c r="CK13" s="328" t="str">
        <f>IF('Health Facility 10'!$H$53=0,"-",'Health Facility 10'!$H$53)</f>
        <v>-</v>
      </c>
      <c r="CL13" s="328" t="str">
        <f>IF('Health Facility 10'!$I$53=0,"-",'Health Facility 10'!$I$53)</f>
        <v>-</v>
      </c>
      <c r="CM13" s="328" t="str">
        <f>IF('Health Facility 10'!$G$54=0,"-",'Health Facility 10'!$G$54)</f>
        <v>-</v>
      </c>
      <c r="CN13" s="328" t="str">
        <f>IF('Health Facility 10'!$H$54=0,"-",'Health Facility 10'!$H$54)</f>
        <v>-</v>
      </c>
      <c r="CO13" s="328" t="str">
        <f>IF('Health Facility 10'!$I$54=0,"-",'Health Facility 10'!$I$54)</f>
        <v>-</v>
      </c>
      <c r="CP13" s="255" t="str">
        <f>IF('Health Facility 10'!$G$57=0,"-",'Health Facility 10'!$G$57)</f>
        <v>-</v>
      </c>
      <c r="CQ13" s="255" t="str">
        <f>IF('Health Facility 10'!$H$57=0,"-",'Health Facility 10'!$H$57)</f>
        <v>-</v>
      </c>
      <c r="CR13" s="255" t="str">
        <f>IF('Health Facility 10'!$I$57=0,"-",'Health Facility 10'!$I$57)</f>
        <v>-</v>
      </c>
      <c r="CS13" s="255" t="str">
        <f>IF('Health Facility 10'!$G$58=0,"-",'Health Facility 10'!$G$58)</f>
        <v>-</v>
      </c>
      <c r="CT13" s="255" t="str">
        <f>IF('Health Facility 10'!$H$58=0,"-",'Health Facility 10'!$H$58)</f>
        <v>-</v>
      </c>
      <c r="CU13" s="255" t="str">
        <f>IF('Health Facility 10'!$I$58=0,"-",'Health Facility 10'!$I$58)</f>
        <v>-</v>
      </c>
      <c r="CV13" s="255" t="str">
        <f>IF('Health Facility 10'!$D$59=0,"-",'Health Facility 10'!$D$59)</f>
        <v>Malaria_treatment</v>
      </c>
      <c r="CW13" s="255" t="str">
        <f>IF('Health Facility 10'!$D$60=0,"-",'Health Facility 10'!$D$60)</f>
        <v>4.1:  Number of children (&lt; 5) with confirmed malaria receiving ACT</v>
      </c>
      <c r="CX13" s="328" t="str">
        <f>IF('Health Facility 10'!$G$61=0,"-",'Health Facility 10'!$G$61)</f>
        <v>-</v>
      </c>
      <c r="CY13" s="328" t="str">
        <f>IF('Health Facility 10'!$H$61=0,"-",'Health Facility 10'!$H$61)</f>
        <v>-</v>
      </c>
      <c r="CZ13" s="328" t="str">
        <f>IF('Health Facility 10'!$I$61=0,"-",'Health Facility 10'!$I$61)</f>
        <v>-</v>
      </c>
      <c r="DA13" s="328" t="str">
        <f>IF('Health Facility 10'!$G$62=0,"-",'Health Facility 10'!$G$62)</f>
        <v>-</v>
      </c>
      <c r="DB13" s="328" t="str">
        <f>IF('Health Facility 10'!$H$62=0,"-",'Health Facility 10'!$H$62)</f>
        <v>-</v>
      </c>
      <c r="DC13" s="328" t="str">
        <f>IF('Health Facility 10'!$I$62=0,"-",'Health Facility 10'!$I$62)</f>
        <v>-</v>
      </c>
      <c r="DD13" s="328" t="str">
        <f>IF('Health Facility 10'!$G$63=0,"-",'Health Facility 10'!$G$63)</f>
        <v>-</v>
      </c>
      <c r="DE13" s="328" t="str">
        <f>IF('Health Facility 10'!$H$63=0,"-",'Health Facility 10'!$H$63)</f>
        <v>-</v>
      </c>
      <c r="DF13" s="328" t="str">
        <f>IF('Health Facility 10'!$I$63=0,"-",'Health Facility 10'!$I$63)</f>
        <v>-</v>
      </c>
      <c r="DG13" s="255" t="str">
        <f>IF('Health Facility 10'!$G$66=0,"-",'Health Facility 10'!$G$66)</f>
        <v>-</v>
      </c>
      <c r="DH13" s="255" t="str">
        <f>IF('Health Facility 10'!$H$66=0,"-",'Health Facility 10'!$H$66)</f>
        <v>-</v>
      </c>
      <c r="DI13" s="255" t="str">
        <f>IF('Health Facility 10'!$I$66=0,"-",'Health Facility 10'!$I$66)</f>
        <v>-</v>
      </c>
      <c r="DJ13" s="255" t="str">
        <f>IF('Health Facility 10'!$G$67=0,"-",'Health Facility 10'!$G$67)</f>
        <v>-</v>
      </c>
      <c r="DK13" s="255" t="str">
        <f>IF('Health Facility 10'!$H$67=0,"-",'Health Facility 10'!$H$67)</f>
        <v>-</v>
      </c>
      <c r="DL13" s="255" t="str">
        <f>IF('Health Facility 10'!$I$67=0,"-",'Health Facility 10'!$I$67)</f>
        <v>-</v>
      </c>
      <c r="DM13" s="255" t="str">
        <f>IF('Health Facility 10'!$D$68=0,"-",'Health Facility 10'!$D$68)</f>
        <v>Malaria_commodity_availability</v>
      </c>
      <c r="DN13" s="255" t="str">
        <f>IF('Health Facility 10'!$D$69=0,"-",'Health Facility 10'!$D$69)</f>
        <v>5.1:  Stock out of ACTs for 7 consecutive days in the past month</v>
      </c>
      <c r="DO13" s="328" t="str">
        <f>IF('Health Facility 10'!$G$70=0,"-",'Health Facility 10'!$G$70)</f>
        <v>-</v>
      </c>
      <c r="DP13" s="328" t="str">
        <f>IF('Health Facility 10'!$H$70=0,"-",'Health Facility 10'!$H$70)</f>
        <v>-</v>
      </c>
      <c r="DQ13" s="328" t="str">
        <f>IF('Health Facility 10'!$I$70=0,"-",'Health Facility 10'!$I$70)</f>
        <v>-</v>
      </c>
      <c r="DR13" s="328" t="str">
        <f>IF('Health Facility 10'!$G$71=0,"-",'Health Facility 10'!$G$71)</f>
        <v>-</v>
      </c>
      <c r="DS13" s="328" t="str">
        <f>IF('Health Facility 10'!$H$71=0,"-",'Health Facility 10'!$H$71)</f>
        <v>-</v>
      </c>
      <c r="DT13" s="328" t="str">
        <f>IF('Health Facility 10'!$I$71=0,"-",'Health Facility 10'!$I$71)</f>
        <v>-</v>
      </c>
      <c r="DU13" s="328" t="str">
        <f>IF('Health Facility 10'!$G$72=0,"-",'Health Facility 10'!$G$72)</f>
        <v>-</v>
      </c>
      <c r="DV13" s="328" t="str">
        <f>IF('Health Facility 10'!$H$72=0,"-",'Health Facility 10'!$H$72)</f>
        <v>-</v>
      </c>
      <c r="DW13" s="328" t="str">
        <f>IF('Health Facility 10'!$I$72=0,"-",'Health Facility 10'!$I$72)</f>
        <v>-</v>
      </c>
      <c r="DX13" s="328" t="str">
        <f>IF('Health Facility 10'!$G$75=0,"-",'Health Facility 10'!$G$75)</f>
        <v>-</v>
      </c>
      <c r="DY13" s="328" t="str">
        <f>IF('Health Facility 10'!$H$75=0,"-",'Health Facility 10'!$H$75)</f>
        <v>-</v>
      </c>
      <c r="DZ13" s="328" t="str">
        <f>IF('Health Facility 10'!$I$75=0,"-",'Health Facility 10'!$I$75)</f>
        <v>-</v>
      </c>
      <c r="EA13" s="328" t="str">
        <f>IF('Health Facility 10'!$G$76=0,"-",'Health Facility 10'!$G$76)</f>
        <v>-</v>
      </c>
      <c r="EB13" s="328" t="str">
        <f>IF('Health Facility 10'!$H$76=0,"-",'Health Facility 10'!$H$76)</f>
        <v>-</v>
      </c>
      <c r="EC13" s="328" t="str">
        <f>IF('Health Facility 10'!$I$76=0,"-",'Health Facility 10'!$I$76)</f>
        <v>-</v>
      </c>
      <c r="ED13" s="255" t="str">
        <f>IF('Health Facility 10'!$A$80=0,"-",'Health Facility 10'!$A$80)</f>
        <v>A — Malaria case register : Laboratory register (quality target = 90%)</v>
      </c>
      <c r="EE13" s="255" t="str">
        <f>IF('Health Facility 10'!$J$82=0,"-",'Health Facility 10'!$J$82)</f>
        <v>-</v>
      </c>
      <c r="EF13" s="255" t="str">
        <f>IF('Health Facility 10'!$J$83=0,"-",'Health Facility 10'!$J$83)</f>
        <v>-</v>
      </c>
      <c r="EG13" s="255" t="str">
        <f>IF('Health Facility 10'!$A$85=0,"-",'Health Facility 10'!$A$85)</f>
        <v>B — Malaria case register : Pharmacy dispensation log (quality target = 90%)</v>
      </c>
      <c r="EH13" s="255" t="str">
        <f>IF('Health Facility 10'!$J$87=0,"-",'Health Facility 10'!$J$87)</f>
        <v>-</v>
      </c>
      <c r="EI13" s="255" t="str">
        <f>IF('Health Facility 10'!$J$88=0,"-",'Health Facility 10'!$J$88)</f>
        <v>-</v>
      </c>
      <c r="EJ13" s="255" t="str">
        <f>IF('Health Facility 10'!$A$90=0,"-",'Health Facility 10'!$A$90)</f>
        <v>C — Malaria case register : ACT stock management log (quality target:  &gt;=90%, &lt;=110%)</v>
      </c>
      <c r="EK13" s="255" t="str">
        <f>IF('Health Facility 10'!$J$91=0,"-",'Health Facility 10'!$J$91)</f>
        <v>-</v>
      </c>
      <c r="EL13" s="255" t="str">
        <f>IF('Health Facility 10'!$J$92=0,"-",'Health Facility 10'!$J$92)</f>
        <v>-</v>
      </c>
      <c r="EM13" s="255" t="str">
        <f>IF('Health Facility 10'!$J$93=0,"-",'Health Facility 10'!$J$93)</f>
        <v>-</v>
      </c>
      <c r="EN13" s="255" t="str">
        <f>IF('Health Facility 10'!$J$94=0,"-",'Health Facility 10'!$J$94)</f>
        <v>-</v>
      </c>
      <c r="EO13" s="255" t="str">
        <f>IF('Health Facility 10'!$J$97=0,"-",'Health Facility 10'!$J$97)</f>
        <v>-</v>
      </c>
      <c r="EP13" s="255" t="str">
        <f>IF('Health Facility 10'!$J$98=0,"-",'Health Facility 10'!$J$98)</f>
        <v>-</v>
      </c>
      <c r="EQ13" s="255" t="str">
        <f>IF('Health Facility 10'!$H$99=0,"-",'Health Facility 10'!$H$99)</f>
        <v>Select type</v>
      </c>
      <c r="ER13" s="255" t="str">
        <f>IF('Health Facility 10'!$H$100=0,"-",'Health Facility 10'!$H$100)</f>
        <v>Select indicator</v>
      </c>
      <c r="ES13" s="255" t="str">
        <f>IF('Health Facility 10'!$J$101=0,"-",'Health Facility 10'!$J$101)</f>
        <v>-</v>
      </c>
      <c r="ET13" s="255" t="str">
        <f>IF('Health Facility 10'!$J$102=0,"-",'Health Facility 10'!$J$102)</f>
        <v>-</v>
      </c>
      <c r="EU13" s="326" t="str">
        <f>IF('Health Facility 10'!$F$106=0,"-",'Health Facility 10'!$F$106)</f>
        <v>-</v>
      </c>
      <c r="EV13" s="326" t="str">
        <f>IF('Health Facility 10'!$G$106=0,"-",'Health Facility 10'!$G$106)</f>
        <v>-</v>
      </c>
      <c r="EW13" s="326" t="str">
        <f>IF('Health Facility 10'!$H$106=0,"-",'Health Facility 10'!$H$106)</f>
        <v>-</v>
      </c>
      <c r="EX13" s="326" t="str">
        <f>IF('Health Facility 10'!$I$106=0,"-",'Health Facility 10'!$I$106)</f>
        <v>-</v>
      </c>
      <c r="EY13" s="255" t="str">
        <f>IF('Health Facility 10'!$F$107=0,"-",'Health Facility 10'!$F$107)</f>
        <v>-</v>
      </c>
      <c r="EZ13" s="255" t="str">
        <f>IF('Health Facility 10'!$G$107=0,"-",'Health Facility 10'!$G$107)</f>
        <v>-</v>
      </c>
      <c r="FA13" s="255" t="str">
        <f>IF('Health Facility 10'!$H$107=0,"-",'Health Facility 10'!$H$107)</f>
        <v>-</v>
      </c>
      <c r="FB13" s="255" t="str">
        <f>IF('Health Facility 10'!$I$107=0,"-",'Health Facility 10'!$I$107)</f>
        <v>-</v>
      </c>
      <c r="FC13" s="255" t="str">
        <f>IF('Health Facility 10'!$J$109=0,"-",'Health Facility 10'!$J$109)</f>
        <v>-</v>
      </c>
      <c r="FD13" s="255" t="str">
        <f>IF('Health Facility 10'!$J$110=0,"-",'Health Facility 10'!$J$110)</f>
        <v>-</v>
      </c>
      <c r="FE13" s="255" t="str">
        <f>IF('Health Facility 10'!$J$112=0,"-",'Health Facility 10'!$J$112)</f>
        <v>-</v>
      </c>
      <c r="FF13" s="255" t="str">
        <f>IF('Health Facility 10'!$J$113=0,"-",'Health Facility 10'!$J$113)</f>
        <v>-</v>
      </c>
      <c r="FG13" s="255" t="str">
        <f>IF('Health Facility 10'!$J$114=0,"-",'Health Facility 10'!$J$114)</f>
        <v>-</v>
      </c>
      <c r="FH13" s="255" t="str">
        <f>IF('Health Facility 10'!$J$115=0,"-",'Health Facility 10'!$J$115)</f>
        <v>-</v>
      </c>
      <c r="FI13" s="255" t="str">
        <f>IF('Health Facility 10'!$J$116=0,"-",'Health Facility 10'!$J$116)</f>
        <v>-</v>
      </c>
      <c r="FJ13" s="255" t="str">
        <f>IF('Health Facility 10'!$J$117=0,"-",'Health Facility 10'!$J$117)</f>
        <v>-</v>
      </c>
      <c r="FK13" s="255" t="str">
        <f>IF('Health Facility 10'!$J$118=0,"-",'Health Facility 10'!$J$118)</f>
        <v>-</v>
      </c>
      <c r="FL13" s="255" t="str">
        <f>IF('Health Facility 10'!$J$119=0,"-",'Health Facility 10'!$J$119)</f>
        <v>-</v>
      </c>
      <c r="FM13" s="255" t="str">
        <f>IF('Health Facility 10'!$J$120=0,"-",'Health Facility 10'!$J$120)</f>
        <v>-</v>
      </c>
      <c r="FN13" s="255" t="str">
        <f>IF('Health Facility 10'!$J$121=0,"-",'Health Facility 10'!$J$121)</f>
        <v>-</v>
      </c>
      <c r="FO13" s="255" t="str">
        <f>IF('Health Facility 10'!$J$122=0,"-",'Health Facility 10'!$J$122)</f>
        <v>-</v>
      </c>
      <c r="FP13" s="383" t="str">
        <f>IF('Health Facility 10'!$J$123=0,"-",'Health Facility 10'!$J$123)</f>
        <v>-</v>
      </c>
      <c r="FQ13" s="381" t="str">
        <f>IF('Health Facility 10'!$B$127=0,"-",'Health Facility 10'!$B$127)</f>
        <v>-</v>
      </c>
      <c r="FR13" s="381" t="str">
        <f>IF('Health Facility 10'!$E$127=0,"-",'Health Facility 10'!$E$127)</f>
        <v>-</v>
      </c>
      <c r="FS13" s="381" t="str">
        <f>IF('Health Facility 10'!$H$127=0,"-",'Health Facility 10'!$H$127)</f>
        <v>-</v>
      </c>
      <c r="FT13" s="381" t="str">
        <f>IF('Health Facility 10'!$J$127=0,"-",'Health Facility 10'!$J$127)</f>
        <v>-</v>
      </c>
      <c r="FU13" s="381" t="str">
        <f>IF('Health Facility 10'!$K$127=0,"-",'Health Facility 10'!$K$127)</f>
        <v>-</v>
      </c>
      <c r="FV13" s="381" t="str">
        <f>IF('Health Facility 10'!$B$128=0,"-",'Health Facility 10'!$B$128)</f>
        <v>-</v>
      </c>
      <c r="FW13" s="381" t="str">
        <f>IF('Health Facility 10'!$E$128=0,"-",'Health Facility 10'!$E$128)</f>
        <v>-</v>
      </c>
      <c r="FX13" s="381" t="str">
        <f>IF('Health Facility 10'!$H$128=0,"-",'Health Facility 10'!$H$128)</f>
        <v>-</v>
      </c>
      <c r="FY13" s="381" t="str">
        <f>IF('Health Facility 10'!$J$128=0,"-",'Health Facility 10'!$J$128)</f>
        <v>-</v>
      </c>
      <c r="FZ13" s="381" t="str">
        <f>IF('Health Facility 10'!$K$128=0,"-",'Health Facility 10'!$K$128)</f>
        <v>-</v>
      </c>
      <c r="GA13" s="381" t="str">
        <f>IF('Health Facility 10'!$B$129=0,"-",'Health Facility 10'!$B$129)</f>
        <v>-</v>
      </c>
      <c r="GB13" s="381" t="str">
        <f>IF('Health Facility 10'!$E$129=0,"-",'Health Facility 10'!$E$129)</f>
        <v>-</v>
      </c>
      <c r="GC13" s="381" t="str">
        <f>IF('Health Facility 10'!$H$129=0,"-",'Health Facility 10'!$H$129)</f>
        <v>-</v>
      </c>
      <c r="GD13" s="381" t="str">
        <f>IF('Health Facility 10'!$J$129=0,"-",'Health Facility 10'!$J$129)</f>
        <v>-</v>
      </c>
      <c r="GE13" s="381" t="str">
        <f>IF('Health Facility 10'!$K$129=0,"-",'Health Facility 10'!$K$129)</f>
        <v>-</v>
      </c>
      <c r="GF13" s="381" t="str">
        <f>IF('Health Facility 10'!$B$130=0,"-",'Health Facility 10'!$B$130)</f>
        <v>-</v>
      </c>
      <c r="GG13" s="381" t="str">
        <f>IF('Health Facility 10'!$E$130=0,"-",'Health Facility 10'!$E$130)</f>
        <v>-</v>
      </c>
      <c r="GH13" s="381" t="str">
        <f>IF('Health Facility 10'!$H$130=0,"-",'Health Facility 10'!$H$130)</f>
        <v>-</v>
      </c>
      <c r="GI13" s="381" t="str">
        <f>IF('Health Facility 10'!$J$130=0,"-",'Health Facility 10'!$J$130)</f>
        <v>-</v>
      </c>
      <c r="GJ13" s="385" t="str">
        <f>IF('Health Facility 10'!$K$130=0,"-",'Health Facility 10'!$K$130)</f>
        <v>-</v>
      </c>
      <c r="GK13" s="20"/>
      <c r="GL13" s="20"/>
      <c r="GM13" s="20"/>
      <c r="GN13" s="20"/>
      <c r="GO13" s="20"/>
      <c r="GP13" s="20"/>
      <c r="GQ13" s="20"/>
      <c r="GR13" s="20"/>
    </row>
    <row r="14" spans="1:200" x14ac:dyDescent="0.3">
      <c r="A14" s="253" t="s">
        <v>96</v>
      </c>
      <c r="B14" s="255" t="str">
        <f>IF('Health Facility 11'!$D$7=0,"-",'Health Facility 11'!$D$7)</f>
        <v>-</v>
      </c>
      <c r="C14" s="255" t="str">
        <f>IF('Health Facility 11'!$D$8=0,"-",'Health Facility 11'!$D$8)</f>
        <v>-</v>
      </c>
      <c r="D14" s="255" t="str">
        <f>IF('Health Facility 11'!$D$9=0,"-",'Health Facility 11'!$D$9)</f>
        <v>-</v>
      </c>
      <c r="E14" s="255" t="str">
        <f>IF('Health Facility 11'!$D$10=0,"-",'Health Facility 11'!$D$10)</f>
        <v>-</v>
      </c>
      <c r="F14" s="255" t="str">
        <f>IF('Health Facility 11'!$D$11=0,"-",'Health Facility 11'!$D$11)</f>
        <v>-</v>
      </c>
      <c r="G14" s="255" t="str">
        <f>IF('Health Facility 11'!$J$7=0,"-",'Health Facility 11'!$J$7)</f>
        <v>-</v>
      </c>
      <c r="H14" s="255" t="str">
        <f>IF('Health Facility 11'!$J$8=0,"-",'Health Facility 11'!$J$8)</f>
        <v>-</v>
      </c>
      <c r="I14" s="255" t="str">
        <f>IF('Health Facility 11'!$J$9=0,"-",'Health Facility 11'!$J$9)</f>
        <v>-</v>
      </c>
      <c r="J14" s="255" t="str">
        <f>IF('Health Facility 11'!$J$10=0,"-",'Health Facility 11'!$J$10)</f>
        <v>-</v>
      </c>
      <c r="K14" s="255" t="str">
        <f>IF('Health Facility 11'!$J$11=0,"-",'Health Facility 11'!$J$11)</f>
        <v>-</v>
      </c>
      <c r="L14" s="255" t="str">
        <f>IF('Health Facility 11'!$H$15=0,"-",'Health Facility 11'!$H$15)</f>
        <v>-</v>
      </c>
      <c r="M14" s="255" t="str">
        <f>IF('Health Facility 11'!$I$15=0,"-",'Health Facility 11'!$I$15)</f>
        <v>-</v>
      </c>
      <c r="N14" s="255" t="str">
        <f>IF('Health Facility 11'!$G$17=0,"-",'Health Facility 11'!$G$17)</f>
        <v>-</v>
      </c>
      <c r="O14" s="255" t="str">
        <f>IF('Health Facility 11'!$H$17=0,"-",'Health Facility 11'!$H$17)</f>
        <v>-</v>
      </c>
      <c r="P14" s="255" t="str">
        <f>IF('Health Facility 11'!$I$17=0,"-",'Health Facility 11'!$I$17)</f>
        <v>-</v>
      </c>
      <c r="Q14" s="255" t="str">
        <f>IF('Health Facility 11'!$D$20=0,"-",'Health Facility 11'!$D$20)</f>
        <v>-</v>
      </c>
      <c r="R14" s="255" t="str">
        <f>IF('Health Facility 11'!$D$21=0,"-",'Health Facility 11'!$D$21)</f>
        <v>-</v>
      </c>
      <c r="S14" s="255" t="str">
        <f>IF('Health Facility 11'!$D$22=0,"-",'Health Facility 11'!$D$22)</f>
        <v>-</v>
      </c>
      <c r="T14" s="255" t="str">
        <f>IF('Health Facility 11'!$D$23=0,"-",'Health Facility 11'!$D$23)</f>
        <v>-</v>
      </c>
      <c r="U14" s="255" t="str">
        <f>IF('Health Facility 11'!$D$24=0,"-",'Health Facility 11'!$D$24)</f>
        <v>-</v>
      </c>
      <c r="V14" s="255" t="str">
        <f>IF('Health Facility 11'!$D$25=0,"-",'Health Facility 11'!$D$25)</f>
        <v>-</v>
      </c>
      <c r="W14" s="255" t="str">
        <f>IF('Health Facility 11'!$D$26=0,"-",'Health Facility 11'!$D$26)</f>
        <v>-</v>
      </c>
      <c r="X14" s="255" t="str">
        <f>IF('Health Facility 11'!$D$27=0,"-",'Health Facility 11'!$D$27)</f>
        <v>-</v>
      </c>
      <c r="Y14" s="255" t="str">
        <f>IF('Health Facility 11'!$H$20=0,"-",'Health Facility 11'!$H$20)</f>
        <v>-</v>
      </c>
      <c r="Z14" s="255" t="str">
        <f>IF('Health Facility 11'!$H$21=0,"-",'Health Facility 11'!$H$21)</f>
        <v>-</v>
      </c>
      <c r="AA14" s="255" t="str">
        <f>IF('Health Facility 11'!$H$22=0,"-",'Health Facility 11'!$H$22)</f>
        <v>-</v>
      </c>
      <c r="AB14" s="255" t="str">
        <f>IF('Health Facility 11'!$H$23=0,"-",'Health Facility 11'!$H$23)</f>
        <v>-</v>
      </c>
      <c r="AC14" s="255" t="str">
        <f>IF('Health Facility 11'!$H$24=0,"-",'Health Facility 11'!$H$24)</f>
        <v>-</v>
      </c>
      <c r="AD14" s="255" t="str">
        <f>IF('Health Facility 11'!$H$25=0,"-",'Health Facility 11'!$H$25)</f>
        <v>-</v>
      </c>
      <c r="AE14" s="255" t="str">
        <f>IF('Health Facility 11'!$H$26=0,"-",'Health Facility 11'!$H$26)</f>
        <v>-</v>
      </c>
      <c r="AF14" s="255" t="str">
        <f>IF('Health Facility 11'!$I$20=0,"-",'Health Facility 11'!$I$20)</f>
        <v>-</v>
      </c>
      <c r="AG14" s="255" t="str">
        <f>IF('Health Facility 11'!$I$21=0,"-",'Health Facility 11'!$I$21)</f>
        <v>-</v>
      </c>
      <c r="AH14" s="255" t="str">
        <f>IF('Health Facility 11'!$I$22=0,"-",'Health Facility 11'!$I$22)</f>
        <v>-</v>
      </c>
      <c r="AI14" s="255" t="str">
        <f>IF('Health Facility 11'!$I$23=0,"-",'Health Facility 11'!$I$23)</f>
        <v>-</v>
      </c>
      <c r="AJ14" s="255" t="str">
        <f>IF('Health Facility 11'!$I$24=0,"-",'Health Facility 11'!$I$24)</f>
        <v>-</v>
      </c>
      <c r="AK14" s="255" t="str">
        <f>IF('Health Facility 11'!$I$25=0,"-",'Health Facility 11'!$I$25)</f>
        <v>-</v>
      </c>
      <c r="AL14" s="255" t="str">
        <f>IF('Health Facility 11'!$I$26=0,"-",'Health Facility 11'!$I$26)</f>
        <v>-</v>
      </c>
      <c r="AM14" s="255" t="str">
        <f>IF('Health Facility 11'!$J$20=0,"-",'Health Facility 11'!$J$20)</f>
        <v>-</v>
      </c>
      <c r="AN14" s="255" t="str">
        <f>IF('Health Facility 11'!$J$21=0,"-",'Health Facility 11'!$J$21)</f>
        <v>-</v>
      </c>
      <c r="AO14" s="255" t="str">
        <f>IF('Health Facility 11'!$J$22=0,"-",'Health Facility 11'!$J$22)</f>
        <v>-</v>
      </c>
      <c r="AP14" s="255" t="str">
        <f>IF('Health Facility 11'!$J$23=0,"-",'Health Facility 11'!$J$23)</f>
        <v>-</v>
      </c>
      <c r="AQ14" s="255" t="str">
        <f>IF('Health Facility 11'!$J$24=0,"-",'Health Facility 11'!$J$24)</f>
        <v>-</v>
      </c>
      <c r="AR14" s="255" t="str">
        <f>IF('Health Facility 11'!$J$25=0,"-",'Health Facility 11'!$J$25)</f>
        <v>-</v>
      </c>
      <c r="AS14" s="255" t="str">
        <f>IF('Health Facility 11'!$J$26=0,"-",'Health Facility 11'!$J$26)</f>
        <v>-</v>
      </c>
      <c r="AT14" s="255" t="str">
        <f>IF('Health Facility 11'!$G$31=0,"-",'Health Facility 11'!$G$31)</f>
        <v>-</v>
      </c>
      <c r="AU14" s="255" t="str">
        <f>IF('Health Facility 11'!$H$31=0,"-",'Health Facility 11'!$H$31)</f>
        <v>-</v>
      </c>
      <c r="AV14" s="255" t="str">
        <f>IF('Health Facility 11'!$I$31=0,"-",'Health Facility 11'!$I$31)</f>
        <v>-</v>
      </c>
      <c r="AW14" s="255" t="str">
        <f>IF('Health Facility 11'!$D$32=0,"-",'Health Facility 11'!$D$32)</f>
        <v>Select type</v>
      </c>
      <c r="AX14" s="255" t="str">
        <f>IF('Health Facility 11'!$D$33=0,"-",'Health Facility 11'!$D$33)</f>
        <v>Select indicator</v>
      </c>
      <c r="AY14" s="328" t="str">
        <f>IF('Health Facility 11'!$G$34=0,"-",'Health Facility 11'!$G$34)</f>
        <v>-</v>
      </c>
      <c r="AZ14" s="328" t="str">
        <f>IF('Health Facility 11'!$H$34=0,"-",'Health Facility 11'!$H$34)</f>
        <v>-</v>
      </c>
      <c r="BA14" s="328" t="str">
        <f>IF('Health Facility 11'!$I$34=0,"-",'Health Facility 11'!$I$34)</f>
        <v>-</v>
      </c>
      <c r="BB14" s="328" t="str">
        <f>IF('Health Facility 11'!$G$35=0,"-",'Health Facility 11'!$G$35)</f>
        <v>-</v>
      </c>
      <c r="BC14" s="328" t="str">
        <f>IF('Health Facility 11'!$H$35=0,"-",'Health Facility 11'!$H$35)</f>
        <v>-</v>
      </c>
      <c r="BD14" s="328" t="str">
        <f>IF('Health Facility 11'!$I$35=0,"-",'Health Facility 11'!$I$35)</f>
        <v>-</v>
      </c>
      <c r="BE14" s="328" t="str">
        <f>IF('Health Facility 11'!$G$36=0,"-",'Health Facility 11'!$G$36)</f>
        <v>-</v>
      </c>
      <c r="BF14" s="328" t="str">
        <f>IF('Health Facility 11'!$H$36=0,"-",'Health Facility 11'!$H$36)</f>
        <v>-</v>
      </c>
      <c r="BG14" s="328" t="str">
        <f>IF('Health Facility 11'!$I$36=0,"-",'Health Facility 11'!$I$36)</f>
        <v>-</v>
      </c>
      <c r="BH14" s="255" t="str">
        <f>IF('Health Facility 11'!$G$39=0,"-",'Health Facility 11'!$G$39)</f>
        <v>-</v>
      </c>
      <c r="BI14" s="255" t="str">
        <f>IF('Health Facility 11'!$H$39=0,"-",'Health Facility 11'!$H$39)</f>
        <v>-</v>
      </c>
      <c r="BJ14" s="255" t="str">
        <f>IF('Health Facility 11'!$I$39=0,"-",'Health Facility 11'!$I$39)</f>
        <v>-</v>
      </c>
      <c r="BK14" s="255" t="str">
        <f>IF('Health Facility 11'!$G$40=0,"-",'Health Facility 11'!$G$40)</f>
        <v>-</v>
      </c>
      <c r="BL14" s="255" t="str">
        <f>IF('Health Facility 11'!$H$40=0,"-",'Health Facility 11'!$H$40)</f>
        <v>-</v>
      </c>
      <c r="BM14" s="255" t="str">
        <f>IF('Health Facility 11'!$I$40=0,"-",'Health Facility 11'!$I$40)</f>
        <v>-</v>
      </c>
      <c r="BN14" s="255" t="str">
        <f>IF('Health Facility 11'!$D$41=0,"-",'Health Facility 11'!$D$41)</f>
        <v>Select type</v>
      </c>
      <c r="BO14" s="255" t="str">
        <f>IF('Health Facility 11'!$D$42=0,"-",'Health Facility 11'!$D$42)</f>
        <v>Select indicator</v>
      </c>
      <c r="BP14" s="328" t="str">
        <f>IF('Health Facility 11'!$G$43=0,"-",'Health Facility 11'!$G$43)</f>
        <v>-</v>
      </c>
      <c r="BQ14" s="328" t="str">
        <f>IF('Health Facility 11'!$H$43=0,"-",'Health Facility 11'!$H$43)</f>
        <v>-</v>
      </c>
      <c r="BR14" s="328" t="str">
        <f>IF('Health Facility 11'!$I$43=0,"-",'Health Facility 11'!$I$43)</f>
        <v>-</v>
      </c>
      <c r="BS14" s="328" t="str">
        <f>IF('Health Facility 11'!$G$44=0,"-",'Health Facility 11'!$G$44)</f>
        <v>-</v>
      </c>
      <c r="BT14" s="328" t="str">
        <f>IF('Health Facility 11'!$H$44=0,"-",'Health Facility 11'!$H$44)</f>
        <v>-</v>
      </c>
      <c r="BU14" s="328" t="str">
        <f>IF('Health Facility 11'!$I$44=0,"-",'Health Facility 11'!$I$44)</f>
        <v>-</v>
      </c>
      <c r="BV14" s="328" t="str">
        <f>IF('Health Facility 11'!$G$45=0,"-",'Health Facility 11'!$G$45)</f>
        <v>-</v>
      </c>
      <c r="BW14" s="328" t="str">
        <f>IF('Health Facility 11'!$H$45=0,"-",'Health Facility 11'!$H$45)</f>
        <v>-</v>
      </c>
      <c r="BX14" s="328" t="str">
        <f>IF('Health Facility 11'!$I$45=0,"-",'Health Facility 11'!$I$45)</f>
        <v>-</v>
      </c>
      <c r="BY14" s="255" t="str">
        <f>IF('Health Facility 11'!$G$48=0,"-",'Health Facility 11'!$G$48)</f>
        <v>-</v>
      </c>
      <c r="BZ14" s="255" t="str">
        <f>IF('Health Facility 11'!$H$48=0,"-",'Health Facility 11'!$H$48)</f>
        <v>-</v>
      </c>
      <c r="CA14" s="255" t="str">
        <f>IF('Health Facility 11'!$I$48=0,"-",'Health Facility 11'!$I$48)</f>
        <v>-</v>
      </c>
      <c r="CB14" s="255" t="str">
        <f>IF('Health Facility 11'!$G$49=0,"-",'Health Facility 11'!$G$49)</f>
        <v>-</v>
      </c>
      <c r="CC14" s="255" t="str">
        <f>IF('Health Facility 11'!$H$49=0,"-",'Health Facility 11'!$H$49)</f>
        <v>-</v>
      </c>
      <c r="CD14" s="255" t="str">
        <f>IF('Health Facility 11'!$I$49=0,"-",'Health Facility 11'!$I$49)</f>
        <v>-</v>
      </c>
      <c r="CE14" s="255" t="str">
        <f>IF('Health Facility 11'!$D$50=0,"-",'Health Facility 11'!$D$50)</f>
        <v>Select type</v>
      </c>
      <c r="CF14" s="255" t="str">
        <f>IF('Health Facility 11'!$D$51=0,"-",'Health Facility 11'!$D$51)</f>
        <v>Select indicator</v>
      </c>
      <c r="CG14" s="328" t="str">
        <f>IF('Health Facility 11'!$G$52=0,"-",'Health Facility 11'!$G$52)</f>
        <v>-</v>
      </c>
      <c r="CH14" s="328" t="str">
        <f>IF('Health Facility 11'!$H$52=0,"-",'Health Facility 11'!$H$52)</f>
        <v>-</v>
      </c>
      <c r="CI14" s="328" t="str">
        <f>IF('Health Facility 11'!$I$52=0,"-",'Health Facility 11'!$I$52)</f>
        <v>-</v>
      </c>
      <c r="CJ14" s="328" t="str">
        <f>IF('Health Facility 11'!$G$53=0,"-",'Health Facility 11'!$G$53)</f>
        <v>-</v>
      </c>
      <c r="CK14" s="328" t="str">
        <f>IF('Health Facility 11'!$H$53=0,"-",'Health Facility 11'!$H$53)</f>
        <v>-</v>
      </c>
      <c r="CL14" s="328" t="str">
        <f>IF('Health Facility 11'!$I$53=0,"-",'Health Facility 11'!$I$53)</f>
        <v>-</v>
      </c>
      <c r="CM14" s="328" t="str">
        <f>IF('Health Facility 11'!$G$54=0,"-",'Health Facility 11'!$G$54)</f>
        <v>-</v>
      </c>
      <c r="CN14" s="328" t="str">
        <f>IF('Health Facility 11'!$H$54=0,"-",'Health Facility 11'!$H$54)</f>
        <v>-</v>
      </c>
      <c r="CO14" s="328" t="str">
        <f>IF('Health Facility 11'!$I$54=0,"-",'Health Facility 11'!$I$54)</f>
        <v>-</v>
      </c>
      <c r="CP14" s="255" t="str">
        <f>IF('Health Facility 11'!$G$57=0,"-",'Health Facility 11'!$G$57)</f>
        <v>-</v>
      </c>
      <c r="CQ14" s="255" t="str">
        <f>IF('Health Facility 11'!$H$57=0,"-",'Health Facility 11'!$H$57)</f>
        <v>-</v>
      </c>
      <c r="CR14" s="255" t="str">
        <f>IF('Health Facility 11'!$I$57=0,"-",'Health Facility 11'!$I$57)</f>
        <v>-</v>
      </c>
      <c r="CS14" s="255" t="str">
        <f>IF('Health Facility 11'!$G$58=0,"-",'Health Facility 11'!$G$58)</f>
        <v>-</v>
      </c>
      <c r="CT14" s="255" t="str">
        <f>IF('Health Facility 11'!$H$58=0,"-",'Health Facility 11'!$H$58)</f>
        <v>-</v>
      </c>
      <c r="CU14" s="255" t="str">
        <f>IF('Health Facility 11'!$I$58=0,"-",'Health Facility 11'!$I$58)</f>
        <v>-</v>
      </c>
      <c r="CV14" s="255" t="str">
        <f>IF('Health Facility 11'!$D$59=0,"-",'Health Facility 11'!$D$59)</f>
        <v>Malaria_treatment</v>
      </c>
      <c r="CW14" s="255" t="str">
        <f>IF('Health Facility 11'!$D$60=0,"-",'Health Facility 11'!$D$60)</f>
        <v>4.1:  Number of children (&lt; 5) with confirmed malaria receiving ACT</v>
      </c>
      <c r="CX14" s="328" t="str">
        <f>IF('Health Facility 11'!$G$61=0,"-",'Health Facility 11'!$G$61)</f>
        <v>-</v>
      </c>
      <c r="CY14" s="328" t="str">
        <f>IF('Health Facility 11'!$H$61=0,"-",'Health Facility 11'!$H$61)</f>
        <v>-</v>
      </c>
      <c r="CZ14" s="328" t="str">
        <f>IF('Health Facility 11'!$I$61=0,"-",'Health Facility 11'!$I$61)</f>
        <v>-</v>
      </c>
      <c r="DA14" s="328" t="str">
        <f>IF('Health Facility 11'!$G$62=0,"-",'Health Facility 11'!$G$62)</f>
        <v>-</v>
      </c>
      <c r="DB14" s="328" t="str">
        <f>IF('Health Facility 11'!$H$62=0,"-",'Health Facility 11'!$H$62)</f>
        <v>-</v>
      </c>
      <c r="DC14" s="328" t="str">
        <f>IF('Health Facility 11'!$I$62=0,"-",'Health Facility 11'!$I$62)</f>
        <v>-</v>
      </c>
      <c r="DD14" s="328" t="str">
        <f>IF('Health Facility 11'!$G$63=0,"-",'Health Facility 11'!$G$63)</f>
        <v>-</v>
      </c>
      <c r="DE14" s="328" t="str">
        <f>IF('Health Facility 11'!$H$63=0,"-",'Health Facility 11'!$H$63)</f>
        <v>-</v>
      </c>
      <c r="DF14" s="328" t="str">
        <f>IF('Health Facility 11'!$I$63=0,"-",'Health Facility 11'!$I$63)</f>
        <v>-</v>
      </c>
      <c r="DG14" s="255" t="str">
        <f>IF('Health Facility 11'!$G$66=0,"-",'Health Facility 11'!$G$66)</f>
        <v>-</v>
      </c>
      <c r="DH14" s="255" t="str">
        <f>IF('Health Facility 11'!$H$66=0,"-",'Health Facility 11'!$H$66)</f>
        <v>-</v>
      </c>
      <c r="DI14" s="255" t="str">
        <f>IF('Health Facility 11'!$I$66=0,"-",'Health Facility 11'!$I$66)</f>
        <v>-</v>
      </c>
      <c r="DJ14" s="255" t="str">
        <f>IF('Health Facility 11'!$G$67=0,"-",'Health Facility 11'!$G$67)</f>
        <v>-</v>
      </c>
      <c r="DK14" s="255" t="str">
        <f>IF('Health Facility 11'!$H$67=0,"-",'Health Facility 11'!$H$67)</f>
        <v>-</v>
      </c>
      <c r="DL14" s="255" t="str">
        <f>IF('Health Facility 11'!$I$67=0,"-",'Health Facility 11'!$I$67)</f>
        <v>-</v>
      </c>
      <c r="DM14" s="255" t="str">
        <f>IF('Health Facility 11'!$D$68=0,"-",'Health Facility 11'!$D$68)</f>
        <v>Malaria_commodity_availability</v>
      </c>
      <c r="DN14" s="255" t="str">
        <f>IF('Health Facility 11'!$D$69=0,"-",'Health Facility 11'!$D$69)</f>
        <v>5.1:  Stock out of ACTs for 7 consecutive days in the past month</v>
      </c>
      <c r="DO14" s="328" t="str">
        <f>IF('Health Facility 11'!$G$70=0,"-",'Health Facility 11'!$G$70)</f>
        <v>-</v>
      </c>
      <c r="DP14" s="328" t="str">
        <f>IF('Health Facility 11'!$H$70=0,"-",'Health Facility 11'!$H$70)</f>
        <v>-</v>
      </c>
      <c r="DQ14" s="328" t="str">
        <f>IF('Health Facility 11'!$I$70=0,"-",'Health Facility 11'!$I$70)</f>
        <v>-</v>
      </c>
      <c r="DR14" s="328" t="str">
        <f>IF('Health Facility 11'!$G$71=0,"-",'Health Facility 11'!$G$71)</f>
        <v>-</v>
      </c>
      <c r="DS14" s="328" t="str">
        <f>IF('Health Facility 11'!$H$71=0,"-",'Health Facility 11'!$H$71)</f>
        <v>-</v>
      </c>
      <c r="DT14" s="328" t="str">
        <f>IF('Health Facility 11'!$I$71=0,"-",'Health Facility 11'!$I$71)</f>
        <v>-</v>
      </c>
      <c r="DU14" s="328" t="str">
        <f>IF('Health Facility 11'!$G$72=0,"-",'Health Facility 11'!$G$72)</f>
        <v>-</v>
      </c>
      <c r="DV14" s="328" t="str">
        <f>IF('Health Facility 11'!$H$72=0,"-",'Health Facility 11'!$H$72)</f>
        <v>-</v>
      </c>
      <c r="DW14" s="328" t="str">
        <f>IF('Health Facility 11'!$I$72=0,"-",'Health Facility 11'!$I$72)</f>
        <v>-</v>
      </c>
      <c r="DX14" s="328" t="str">
        <f>IF('Health Facility 11'!$G$75=0,"-",'Health Facility 11'!$G$75)</f>
        <v>-</v>
      </c>
      <c r="DY14" s="328" t="str">
        <f>IF('Health Facility 11'!$H$75=0,"-",'Health Facility 11'!$H$75)</f>
        <v>-</v>
      </c>
      <c r="DZ14" s="328" t="str">
        <f>IF('Health Facility 11'!$I$75=0,"-",'Health Facility 11'!$I$75)</f>
        <v>-</v>
      </c>
      <c r="EA14" s="328" t="str">
        <f>IF('Health Facility 11'!$G$76=0,"-",'Health Facility 11'!$G$76)</f>
        <v>-</v>
      </c>
      <c r="EB14" s="328" t="str">
        <f>IF('Health Facility 11'!$H$76=0,"-",'Health Facility 11'!$H$76)</f>
        <v>-</v>
      </c>
      <c r="EC14" s="328" t="str">
        <f>IF('Health Facility 11'!$I$76=0,"-",'Health Facility 11'!$I$76)</f>
        <v>-</v>
      </c>
      <c r="ED14" s="255" t="str">
        <f>IF('Health Facility 11'!$A$80=0,"-",'Health Facility 11'!$A$80)</f>
        <v>A — Malaria case register : Laboratory register (quality target = 90%)</v>
      </c>
      <c r="EE14" s="255" t="str">
        <f>IF('Health Facility 11'!$J$82=0,"-",'Health Facility 11'!$J$82)</f>
        <v>-</v>
      </c>
      <c r="EF14" s="255" t="str">
        <f>IF('Health Facility 11'!$J$83=0,"-",'Health Facility 11'!$J$83)</f>
        <v>-</v>
      </c>
      <c r="EG14" s="255" t="str">
        <f>IF('Health Facility 11'!$A$85=0,"-",'Health Facility 11'!$A$85)</f>
        <v>B — Malaria case register : Pharmacy dispensation log (quality target = 90%)</v>
      </c>
      <c r="EH14" s="255" t="str">
        <f>IF('Health Facility 11'!$J$87=0,"-",'Health Facility 11'!$J$87)</f>
        <v>-</v>
      </c>
      <c r="EI14" s="255" t="str">
        <f>IF('Health Facility 11'!$J$88=0,"-",'Health Facility 11'!$J$88)</f>
        <v>-</v>
      </c>
      <c r="EJ14" s="255" t="str">
        <f>IF('Health Facility 11'!$A$90=0,"-",'Health Facility 11'!$A$90)</f>
        <v>C — Malaria case register : ACT stock management log (quality target:  &gt;=90%, &lt;=110%)</v>
      </c>
      <c r="EK14" s="255" t="str">
        <f>IF('Health Facility 11'!$J$91=0,"-",'Health Facility 11'!$J$91)</f>
        <v>-</v>
      </c>
      <c r="EL14" s="255" t="str">
        <f>IF('Health Facility 11'!$J$92=0,"-",'Health Facility 11'!$J$92)</f>
        <v>-</v>
      </c>
      <c r="EM14" s="255" t="str">
        <f>IF('Health Facility 11'!$J$93=0,"-",'Health Facility 11'!$J$93)</f>
        <v>-</v>
      </c>
      <c r="EN14" s="255" t="str">
        <f>IF('Health Facility 11'!$J$94=0,"-",'Health Facility 11'!$J$94)</f>
        <v>-</v>
      </c>
      <c r="EO14" s="255" t="str">
        <f>IF('Health Facility 11'!$J$97=0,"-",'Health Facility 11'!$J$97)</f>
        <v>-</v>
      </c>
      <c r="EP14" s="255" t="str">
        <f>IF('Health Facility 11'!$J$98=0,"-",'Health Facility 11'!$J$98)</f>
        <v>-</v>
      </c>
      <c r="EQ14" s="255" t="str">
        <f>IF('Health Facility 11'!$H$99=0,"-",'Health Facility 11'!$H$99)</f>
        <v>Select type</v>
      </c>
      <c r="ER14" s="255" t="str">
        <f>IF('Health Facility 11'!$H$100=0,"-",'Health Facility 11'!$H$100)</f>
        <v>Select indicator</v>
      </c>
      <c r="ES14" s="255" t="str">
        <f>IF('Health Facility 11'!$J$101=0,"-",'Health Facility 11'!$J$101)</f>
        <v>-</v>
      </c>
      <c r="ET14" s="255" t="str">
        <f>IF('Health Facility 11'!$J$102=0,"-",'Health Facility 11'!$J$102)</f>
        <v>-</v>
      </c>
      <c r="EU14" s="326" t="str">
        <f>IF('Health Facility 11'!$F$106=0,"-",'Health Facility 11'!$F$106)</f>
        <v>-</v>
      </c>
      <c r="EV14" s="326" t="str">
        <f>IF('Health Facility 11'!$G$106=0,"-",'Health Facility 11'!$G$106)</f>
        <v>-</v>
      </c>
      <c r="EW14" s="326" t="str">
        <f>IF('Health Facility 11'!$H$106=0,"-",'Health Facility 11'!$H$106)</f>
        <v>-</v>
      </c>
      <c r="EX14" s="326" t="str">
        <f>IF('Health Facility 11'!$I$106=0,"-",'Health Facility 11'!$I$106)</f>
        <v>-</v>
      </c>
      <c r="EY14" s="255" t="str">
        <f>IF('Health Facility 11'!$F$107=0,"-",'Health Facility 11'!$F$107)</f>
        <v>-</v>
      </c>
      <c r="EZ14" s="255" t="str">
        <f>IF('Health Facility 11'!$G$107=0,"-",'Health Facility 11'!$G$107)</f>
        <v>-</v>
      </c>
      <c r="FA14" s="255" t="str">
        <f>IF('Health Facility 11'!$H$107=0,"-",'Health Facility 11'!$H$107)</f>
        <v>-</v>
      </c>
      <c r="FB14" s="255" t="str">
        <f>IF('Health Facility 11'!$I$107=0,"-",'Health Facility 11'!$I$107)</f>
        <v>-</v>
      </c>
      <c r="FC14" s="255" t="str">
        <f>IF('Health Facility 11'!$J$109=0,"-",'Health Facility 11'!$J$109)</f>
        <v>-</v>
      </c>
      <c r="FD14" s="255" t="str">
        <f>IF('Health Facility 11'!$J$110=0,"-",'Health Facility 11'!$J$110)</f>
        <v>-</v>
      </c>
      <c r="FE14" s="255" t="str">
        <f>IF('Health Facility 11'!$J$112=0,"-",'Health Facility 11'!$J$112)</f>
        <v>-</v>
      </c>
      <c r="FF14" s="255" t="str">
        <f>IF('Health Facility 11'!$J$113=0,"-",'Health Facility 11'!$J$113)</f>
        <v>-</v>
      </c>
      <c r="FG14" s="255" t="str">
        <f>IF('Health Facility 11'!$J$114=0,"-",'Health Facility 11'!$J$114)</f>
        <v>-</v>
      </c>
      <c r="FH14" s="255" t="str">
        <f>IF('Health Facility 11'!$J$115=0,"-",'Health Facility 11'!$J$115)</f>
        <v>-</v>
      </c>
      <c r="FI14" s="255" t="str">
        <f>IF('Health Facility 11'!$J$116=0,"-",'Health Facility 11'!$J$116)</f>
        <v>-</v>
      </c>
      <c r="FJ14" s="255" t="str">
        <f>IF('Health Facility 11'!$J$117=0,"-",'Health Facility 11'!$J$117)</f>
        <v>-</v>
      </c>
      <c r="FK14" s="255" t="str">
        <f>IF('Health Facility 11'!$J$118=0,"-",'Health Facility 11'!$J$118)</f>
        <v>-</v>
      </c>
      <c r="FL14" s="255" t="str">
        <f>IF('Health Facility 11'!$J$119=0,"-",'Health Facility 11'!$J$119)</f>
        <v>-</v>
      </c>
      <c r="FM14" s="255" t="str">
        <f>IF('Health Facility 11'!$J$120=0,"-",'Health Facility 11'!$J$120)</f>
        <v>-</v>
      </c>
      <c r="FN14" s="255" t="str">
        <f>IF('Health Facility 11'!$J$121=0,"-",'Health Facility 11'!$J$121)</f>
        <v>-</v>
      </c>
      <c r="FO14" s="255" t="str">
        <f>IF('Health Facility 11'!$J$122=0,"-",'Health Facility 11'!$J$122)</f>
        <v>-</v>
      </c>
      <c r="FP14" s="383" t="str">
        <f>IF('Health Facility 11'!$J$123=0,"-",'Health Facility 11'!$J$123)</f>
        <v>-</v>
      </c>
      <c r="FQ14" s="381" t="str">
        <f>IF('Health Facility 11'!$B$127=0,"-",'Health Facility 11'!$B$127)</f>
        <v>-</v>
      </c>
      <c r="FR14" s="381" t="str">
        <f>IF('Health Facility 11'!$E$127=0,"-",'Health Facility 11'!$E$127)</f>
        <v>-</v>
      </c>
      <c r="FS14" s="381" t="str">
        <f>IF('Health Facility 11'!$H$127=0,"-",'Health Facility 11'!$H$127)</f>
        <v>-</v>
      </c>
      <c r="FT14" s="381" t="str">
        <f>IF('Health Facility 11'!$J$127=0,"-",'Health Facility 11'!$J$127)</f>
        <v>-</v>
      </c>
      <c r="FU14" s="381" t="str">
        <f>IF('Health Facility 11'!$K$127=0,"-",'Health Facility 11'!$K$127)</f>
        <v>-</v>
      </c>
      <c r="FV14" s="381" t="str">
        <f>IF('Health Facility 11'!$B$128=0,"-",'Health Facility 11'!$B$128)</f>
        <v>-</v>
      </c>
      <c r="FW14" s="381" t="str">
        <f>IF('Health Facility 11'!$E$128=0,"-",'Health Facility 11'!$E$128)</f>
        <v>-</v>
      </c>
      <c r="FX14" s="381" t="str">
        <f>IF('Health Facility 11'!$H$128=0,"-",'Health Facility 11'!$H$128)</f>
        <v>-</v>
      </c>
      <c r="FY14" s="381" t="str">
        <f>IF('Health Facility 11'!$J$128=0,"-",'Health Facility 11'!$J$128)</f>
        <v>-</v>
      </c>
      <c r="FZ14" s="381" t="str">
        <f>IF('Health Facility 11'!$K$128=0,"-",'Health Facility 11'!$K$128)</f>
        <v>-</v>
      </c>
      <c r="GA14" s="381" t="str">
        <f>IF('Health Facility 11'!$B$129=0,"-",'Health Facility 11'!$B$129)</f>
        <v>-</v>
      </c>
      <c r="GB14" s="381" t="str">
        <f>IF('Health Facility 11'!$E$129=0,"-",'Health Facility 11'!$E$129)</f>
        <v>-</v>
      </c>
      <c r="GC14" s="381" t="str">
        <f>IF('Health Facility 11'!$H$129=0,"-",'Health Facility 11'!$H$129)</f>
        <v>-</v>
      </c>
      <c r="GD14" s="381" t="str">
        <f>IF('Health Facility 11'!$J$129=0,"-",'Health Facility 11'!$J$129)</f>
        <v>-</v>
      </c>
      <c r="GE14" s="381" t="str">
        <f>IF('Health Facility 11'!$K$129=0,"-",'Health Facility 11'!$K$129)</f>
        <v>-</v>
      </c>
      <c r="GF14" s="381" t="str">
        <f>IF('Health Facility 11'!$B$130=0,"-",'Health Facility 11'!$B$130)</f>
        <v>-</v>
      </c>
      <c r="GG14" s="381" t="str">
        <f>IF('Health Facility 11'!$E$130=0,"-",'Health Facility 11'!$E$130)</f>
        <v>-</v>
      </c>
      <c r="GH14" s="381" t="str">
        <f>IF('Health Facility 11'!$H$130=0,"-",'Health Facility 11'!$H$130)</f>
        <v>-</v>
      </c>
      <c r="GI14" s="381" t="str">
        <f>IF('Health Facility 11'!$J$130=0,"-",'Health Facility 11'!$J$130)</f>
        <v>-</v>
      </c>
      <c r="GJ14" s="385" t="str">
        <f>IF('Health Facility 11'!$K$130=0,"-",'Health Facility 11'!$K$130)</f>
        <v>-</v>
      </c>
      <c r="GK14" s="20"/>
      <c r="GL14" s="20"/>
      <c r="GM14" s="20"/>
      <c r="GN14" s="20"/>
      <c r="GO14" s="20"/>
      <c r="GP14" s="20"/>
      <c r="GQ14" s="20"/>
      <c r="GR14" s="20"/>
    </row>
    <row r="15" spans="1:200" x14ac:dyDescent="0.3">
      <c r="A15" s="253" t="s">
        <v>97</v>
      </c>
      <c r="B15" s="255" t="str">
        <f>IF('Health Facility 12'!$D$7=0,"-",'Health Facility 12'!$D$7)</f>
        <v>-</v>
      </c>
      <c r="C15" s="255" t="str">
        <f>IF('Health Facility 12'!$D$8=0,"-",'Health Facility 12'!$D$8)</f>
        <v>-</v>
      </c>
      <c r="D15" s="255" t="str">
        <f>IF('Health Facility 12'!$D$9=0,"-",'Health Facility 12'!$D$9)</f>
        <v>-</v>
      </c>
      <c r="E15" s="255" t="str">
        <f>IF('Health Facility 12'!$D$10=0,"-",'Health Facility 12'!$D$10)</f>
        <v>-</v>
      </c>
      <c r="F15" s="255" t="str">
        <f>IF('Health Facility 12'!$D$11=0,"-",'Health Facility 12'!$D$11)</f>
        <v>-</v>
      </c>
      <c r="G15" s="255" t="str">
        <f>IF('Health Facility 12'!$J$7=0,"-",'Health Facility 12'!$J$7)</f>
        <v>-</v>
      </c>
      <c r="H15" s="255" t="str">
        <f>IF('Health Facility 12'!$J$8=0,"-",'Health Facility 12'!$J$8)</f>
        <v>-</v>
      </c>
      <c r="I15" s="255" t="str">
        <f>IF('Health Facility 12'!$J$9=0,"-",'Health Facility 12'!$J$9)</f>
        <v>-</v>
      </c>
      <c r="J15" s="255" t="str">
        <f>IF('Health Facility 12'!$J$10=0,"-",'Health Facility 12'!$J$10)</f>
        <v>-</v>
      </c>
      <c r="K15" s="255" t="str">
        <f>IF('Health Facility 12'!$J$11=0,"-",'Health Facility 12'!$J$11)</f>
        <v>-</v>
      </c>
      <c r="L15" s="255" t="str">
        <f>IF('Health Facility 12'!$H$15=0,"-",'Health Facility 12'!$H$15)</f>
        <v>-</v>
      </c>
      <c r="M15" s="255" t="str">
        <f>IF('Health Facility 12'!$I$15=0,"-",'Health Facility 12'!$I$15)</f>
        <v>-</v>
      </c>
      <c r="N15" s="255" t="str">
        <f>IF('Health Facility 12'!$G$17=0,"-",'Health Facility 12'!$G$17)</f>
        <v>-</v>
      </c>
      <c r="O15" s="255" t="str">
        <f>IF('Health Facility 12'!$H$17=0,"-",'Health Facility 12'!$H$17)</f>
        <v>-</v>
      </c>
      <c r="P15" s="255" t="str">
        <f>IF('Health Facility 12'!$I$17=0,"-",'Health Facility 12'!$I$17)</f>
        <v>-</v>
      </c>
      <c r="Q15" s="255" t="str">
        <f>IF('Health Facility 12'!$D$20=0,"-",'Health Facility 12'!$D$20)</f>
        <v>-</v>
      </c>
      <c r="R15" s="255" t="str">
        <f>IF('Health Facility 12'!$D$21=0,"-",'Health Facility 12'!$D$21)</f>
        <v>-</v>
      </c>
      <c r="S15" s="255" t="str">
        <f>IF('Health Facility 12'!$D$22=0,"-",'Health Facility 12'!$D$22)</f>
        <v>-</v>
      </c>
      <c r="T15" s="255" t="str">
        <f>IF('Health Facility 12'!$D$23=0,"-",'Health Facility 12'!$D$23)</f>
        <v>-</v>
      </c>
      <c r="U15" s="255" t="str">
        <f>IF('Health Facility 12'!$D$24=0,"-",'Health Facility 12'!$D$24)</f>
        <v>-</v>
      </c>
      <c r="V15" s="255" t="str">
        <f>IF('Health Facility 12'!$D$25=0,"-",'Health Facility 12'!$D$25)</f>
        <v>-</v>
      </c>
      <c r="W15" s="255" t="str">
        <f>IF('Health Facility 12'!$D$26=0,"-",'Health Facility 12'!$D$26)</f>
        <v>-</v>
      </c>
      <c r="X15" s="255" t="str">
        <f>IF('Health Facility 12'!$D$27=0,"-",'Health Facility 12'!$D$27)</f>
        <v>-</v>
      </c>
      <c r="Y15" s="255" t="str">
        <f>IF('Health Facility 12'!$H$20=0,"-",'Health Facility 12'!$H$20)</f>
        <v>-</v>
      </c>
      <c r="Z15" s="255" t="str">
        <f>IF('Health Facility 12'!$H$21=0,"-",'Health Facility 12'!$H$21)</f>
        <v>-</v>
      </c>
      <c r="AA15" s="255" t="str">
        <f>IF('Health Facility 12'!$H$22=0,"-",'Health Facility 12'!$H$22)</f>
        <v>-</v>
      </c>
      <c r="AB15" s="255" t="str">
        <f>IF('Health Facility 12'!$H$23=0,"-",'Health Facility 12'!$H$23)</f>
        <v>-</v>
      </c>
      <c r="AC15" s="255" t="str">
        <f>IF('Health Facility 12'!$H$24=0,"-",'Health Facility 12'!$H$24)</f>
        <v>-</v>
      </c>
      <c r="AD15" s="255" t="str">
        <f>IF('Health Facility 12'!$H$25=0,"-",'Health Facility 12'!$H$25)</f>
        <v>-</v>
      </c>
      <c r="AE15" s="255" t="str">
        <f>IF('Health Facility 12'!$H$26=0,"-",'Health Facility 12'!$H$26)</f>
        <v>-</v>
      </c>
      <c r="AF15" s="255" t="str">
        <f>IF('Health Facility 12'!$I$20=0,"-",'Health Facility 12'!$I$20)</f>
        <v>-</v>
      </c>
      <c r="AG15" s="255" t="str">
        <f>IF('Health Facility 12'!$I$21=0,"-",'Health Facility 12'!$I$21)</f>
        <v>-</v>
      </c>
      <c r="AH15" s="255" t="str">
        <f>IF('Health Facility 12'!$I$22=0,"-",'Health Facility 12'!$I$22)</f>
        <v>-</v>
      </c>
      <c r="AI15" s="255" t="str">
        <f>IF('Health Facility 12'!$I$23=0,"-",'Health Facility 12'!$I$23)</f>
        <v>-</v>
      </c>
      <c r="AJ15" s="255" t="str">
        <f>IF('Health Facility 12'!$I$24=0,"-",'Health Facility 12'!$I$24)</f>
        <v>-</v>
      </c>
      <c r="AK15" s="255" t="str">
        <f>IF('Health Facility 12'!$I$25=0,"-",'Health Facility 12'!$I$25)</f>
        <v>-</v>
      </c>
      <c r="AL15" s="255" t="str">
        <f>IF('Health Facility 12'!$I$26=0,"-",'Health Facility 12'!$I$26)</f>
        <v>-</v>
      </c>
      <c r="AM15" s="255" t="str">
        <f>IF('Health Facility 12'!$J$20=0,"-",'Health Facility 12'!$J$20)</f>
        <v>-</v>
      </c>
      <c r="AN15" s="255" t="str">
        <f>IF('Health Facility 12'!$J$21=0,"-",'Health Facility 12'!$J$21)</f>
        <v>-</v>
      </c>
      <c r="AO15" s="255" t="str">
        <f>IF('Health Facility 12'!$J$22=0,"-",'Health Facility 12'!$J$22)</f>
        <v>-</v>
      </c>
      <c r="AP15" s="255" t="str">
        <f>IF('Health Facility 12'!$J$23=0,"-",'Health Facility 12'!$J$23)</f>
        <v>-</v>
      </c>
      <c r="AQ15" s="255" t="str">
        <f>IF('Health Facility 12'!$J$24=0,"-",'Health Facility 12'!$J$24)</f>
        <v>-</v>
      </c>
      <c r="AR15" s="255" t="str">
        <f>IF('Health Facility 12'!$J$25=0,"-",'Health Facility 12'!$J$25)</f>
        <v>-</v>
      </c>
      <c r="AS15" s="255" t="str">
        <f>IF('Health Facility 12'!$J$26=0,"-",'Health Facility 12'!$J$26)</f>
        <v>-</v>
      </c>
      <c r="AT15" s="255" t="str">
        <f>IF('Health Facility 12'!$G$31=0,"-",'Health Facility 12'!$G$31)</f>
        <v>-</v>
      </c>
      <c r="AU15" s="255" t="str">
        <f>IF('Health Facility 12'!$H$31=0,"-",'Health Facility 12'!$H$31)</f>
        <v>-</v>
      </c>
      <c r="AV15" s="255" t="str">
        <f>IF('Health Facility 12'!$I$31=0,"-",'Health Facility 12'!$I$31)</f>
        <v>-</v>
      </c>
      <c r="AW15" s="255" t="str">
        <f>IF('Health Facility 12'!$D$32=0,"-",'Health Facility 12'!$D$32)</f>
        <v>Select type</v>
      </c>
      <c r="AX15" s="255" t="str">
        <f>IF('Health Facility 12'!$D$33=0,"-",'Health Facility 12'!$D$33)</f>
        <v>Select indicator</v>
      </c>
      <c r="AY15" s="328" t="str">
        <f>IF('Health Facility 12'!$G$34=0,"-",'Health Facility 12'!$G$34)</f>
        <v>-</v>
      </c>
      <c r="AZ15" s="328" t="str">
        <f>IF('Health Facility 12'!$H$34=0,"-",'Health Facility 12'!$H$34)</f>
        <v>-</v>
      </c>
      <c r="BA15" s="328" t="str">
        <f>IF('Health Facility 12'!$I$34=0,"-",'Health Facility 12'!$I$34)</f>
        <v>-</v>
      </c>
      <c r="BB15" s="328" t="str">
        <f>IF('Health Facility 12'!$G$35=0,"-",'Health Facility 12'!$G$35)</f>
        <v>-</v>
      </c>
      <c r="BC15" s="328" t="str">
        <f>IF('Health Facility 12'!$H$35=0,"-",'Health Facility 12'!$H$35)</f>
        <v>-</v>
      </c>
      <c r="BD15" s="328" t="str">
        <f>IF('Health Facility 12'!$I$35=0,"-",'Health Facility 12'!$I$35)</f>
        <v>-</v>
      </c>
      <c r="BE15" s="328" t="str">
        <f>IF('Health Facility 12'!$G$36=0,"-",'Health Facility 12'!$G$36)</f>
        <v>-</v>
      </c>
      <c r="BF15" s="328" t="str">
        <f>IF('Health Facility 12'!$H$36=0,"-",'Health Facility 12'!$H$36)</f>
        <v>-</v>
      </c>
      <c r="BG15" s="328" t="str">
        <f>IF('Health Facility 12'!$I$36=0,"-",'Health Facility 12'!$I$36)</f>
        <v>-</v>
      </c>
      <c r="BH15" s="255" t="str">
        <f>IF('Health Facility 12'!$G$39=0,"-",'Health Facility 12'!$G$39)</f>
        <v>-</v>
      </c>
      <c r="BI15" s="255" t="str">
        <f>IF('Health Facility 12'!$H$39=0,"-",'Health Facility 12'!$H$39)</f>
        <v>-</v>
      </c>
      <c r="BJ15" s="255" t="str">
        <f>IF('Health Facility 12'!$I$39=0,"-",'Health Facility 12'!$I$39)</f>
        <v>-</v>
      </c>
      <c r="BK15" s="255" t="str">
        <f>IF('Health Facility 12'!$G$40=0,"-",'Health Facility 12'!$G$40)</f>
        <v>-</v>
      </c>
      <c r="BL15" s="255" t="str">
        <f>IF('Health Facility 12'!$H$40=0,"-",'Health Facility 12'!$H$40)</f>
        <v>-</v>
      </c>
      <c r="BM15" s="255" t="str">
        <f>IF('Health Facility 12'!$I$40=0,"-",'Health Facility 12'!$I$40)</f>
        <v>-</v>
      </c>
      <c r="BN15" s="255" t="str">
        <f>IF('Health Facility 12'!$D$41=0,"-",'Health Facility 12'!$D$41)</f>
        <v>Select type</v>
      </c>
      <c r="BO15" s="255" t="str">
        <f>IF('Health Facility 12'!$D$42=0,"-",'Health Facility 12'!$D$42)</f>
        <v>Select indicator</v>
      </c>
      <c r="BP15" s="328" t="str">
        <f>IF('Health Facility 12'!$G$43=0,"-",'Health Facility 12'!$G$43)</f>
        <v>-</v>
      </c>
      <c r="BQ15" s="328" t="str">
        <f>IF('Health Facility 12'!$H$43=0,"-",'Health Facility 12'!$H$43)</f>
        <v>-</v>
      </c>
      <c r="BR15" s="328" t="str">
        <f>IF('Health Facility 12'!$I$43=0,"-",'Health Facility 12'!$I$43)</f>
        <v>-</v>
      </c>
      <c r="BS15" s="328" t="str">
        <f>IF('Health Facility 12'!$G$44=0,"-",'Health Facility 12'!$G$44)</f>
        <v>-</v>
      </c>
      <c r="BT15" s="328" t="str">
        <f>IF('Health Facility 12'!$H$44=0,"-",'Health Facility 12'!$H$44)</f>
        <v>-</v>
      </c>
      <c r="BU15" s="328" t="str">
        <f>IF('Health Facility 12'!$I$44=0,"-",'Health Facility 12'!$I$44)</f>
        <v>-</v>
      </c>
      <c r="BV15" s="328" t="str">
        <f>IF('Health Facility 12'!$G$45=0,"-",'Health Facility 12'!$G$45)</f>
        <v>-</v>
      </c>
      <c r="BW15" s="328" t="str">
        <f>IF('Health Facility 12'!$H$45=0,"-",'Health Facility 12'!$H$45)</f>
        <v>-</v>
      </c>
      <c r="BX15" s="328" t="str">
        <f>IF('Health Facility 12'!$I$45=0,"-",'Health Facility 12'!$I$45)</f>
        <v>-</v>
      </c>
      <c r="BY15" s="255" t="str">
        <f>IF('Health Facility 12'!$G$48=0,"-",'Health Facility 12'!$G$48)</f>
        <v>-</v>
      </c>
      <c r="BZ15" s="255" t="str">
        <f>IF('Health Facility 12'!$H$48=0,"-",'Health Facility 12'!$H$48)</f>
        <v>-</v>
      </c>
      <c r="CA15" s="255" t="str">
        <f>IF('Health Facility 12'!$I$48=0,"-",'Health Facility 12'!$I$48)</f>
        <v>-</v>
      </c>
      <c r="CB15" s="255" t="str">
        <f>IF('Health Facility 12'!$G$49=0,"-",'Health Facility 12'!$G$49)</f>
        <v>-</v>
      </c>
      <c r="CC15" s="255" t="str">
        <f>IF('Health Facility 12'!$H$49=0,"-",'Health Facility 12'!$H$49)</f>
        <v>-</v>
      </c>
      <c r="CD15" s="255" t="str">
        <f>IF('Health Facility 12'!$I$49=0,"-",'Health Facility 12'!$I$49)</f>
        <v>-</v>
      </c>
      <c r="CE15" s="255" t="str">
        <f>IF('Health Facility 12'!$D$50=0,"-",'Health Facility 12'!$D$50)</f>
        <v>Select type</v>
      </c>
      <c r="CF15" s="255" t="str">
        <f>IF('Health Facility 12'!$D$51=0,"-",'Health Facility 12'!$D$51)</f>
        <v>Select indicator</v>
      </c>
      <c r="CG15" s="328" t="str">
        <f>IF('Health Facility 12'!$G$52=0,"-",'Health Facility 12'!$G$52)</f>
        <v>-</v>
      </c>
      <c r="CH15" s="328" t="str">
        <f>IF('Health Facility 12'!$H$52=0,"-",'Health Facility 12'!$H$52)</f>
        <v>-</v>
      </c>
      <c r="CI15" s="328" t="str">
        <f>IF('Health Facility 12'!$I$52=0,"-",'Health Facility 12'!$I$52)</f>
        <v>-</v>
      </c>
      <c r="CJ15" s="328" t="str">
        <f>IF('Health Facility 12'!$G$53=0,"-",'Health Facility 12'!$G$53)</f>
        <v>-</v>
      </c>
      <c r="CK15" s="328" t="str">
        <f>IF('Health Facility 12'!$H$53=0,"-",'Health Facility 12'!$H$53)</f>
        <v>-</v>
      </c>
      <c r="CL15" s="328" t="str">
        <f>IF('Health Facility 12'!$I$53=0,"-",'Health Facility 12'!$I$53)</f>
        <v>-</v>
      </c>
      <c r="CM15" s="328" t="str">
        <f>IF('Health Facility 12'!$G$54=0,"-",'Health Facility 12'!$G$54)</f>
        <v>-</v>
      </c>
      <c r="CN15" s="328" t="str">
        <f>IF('Health Facility 12'!$H$54=0,"-",'Health Facility 12'!$H$54)</f>
        <v>-</v>
      </c>
      <c r="CO15" s="328" t="str">
        <f>IF('Health Facility 12'!$I$54=0,"-",'Health Facility 12'!$I$54)</f>
        <v>-</v>
      </c>
      <c r="CP15" s="255" t="str">
        <f>IF('Health Facility 12'!$G$57=0,"-",'Health Facility 12'!$G$57)</f>
        <v>-</v>
      </c>
      <c r="CQ15" s="255" t="str">
        <f>IF('Health Facility 12'!$H$57=0,"-",'Health Facility 12'!$H$57)</f>
        <v>-</v>
      </c>
      <c r="CR15" s="255" t="str">
        <f>IF('Health Facility 12'!$I$57=0,"-",'Health Facility 12'!$I$57)</f>
        <v>-</v>
      </c>
      <c r="CS15" s="255" t="str">
        <f>IF('Health Facility 12'!$G$58=0,"-",'Health Facility 12'!$G$58)</f>
        <v>-</v>
      </c>
      <c r="CT15" s="255" t="str">
        <f>IF('Health Facility 12'!$H$58=0,"-",'Health Facility 12'!$H$58)</f>
        <v>-</v>
      </c>
      <c r="CU15" s="255" t="str">
        <f>IF('Health Facility 12'!$I$58=0,"-",'Health Facility 12'!$I$58)</f>
        <v>-</v>
      </c>
      <c r="CV15" s="255" t="str">
        <f>IF('Health Facility 12'!$D$59=0,"-",'Health Facility 12'!$D$59)</f>
        <v>Malaria_treatment</v>
      </c>
      <c r="CW15" s="255" t="str">
        <f>IF('Health Facility 12'!$D$60=0,"-",'Health Facility 12'!$D$60)</f>
        <v>4.1:  Number of children (&lt; 5) with confirmed malaria receiving ACT</v>
      </c>
      <c r="CX15" s="328" t="str">
        <f>IF('Health Facility 12'!$G$61=0,"-",'Health Facility 12'!$G$61)</f>
        <v>-</v>
      </c>
      <c r="CY15" s="328" t="str">
        <f>IF('Health Facility 12'!$H$61=0,"-",'Health Facility 12'!$H$61)</f>
        <v>-</v>
      </c>
      <c r="CZ15" s="328" t="str">
        <f>IF('Health Facility 12'!$I$61=0,"-",'Health Facility 12'!$I$61)</f>
        <v>-</v>
      </c>
      <c r="DA15" s="328" t="str">
        <f>IF('Health Facility 12'!$G$62=0,"-",'Health Facility 12'!$G$62)</f>
        <v>-</v>
      </c>
      <c r="DB15" s="328" t="str">
        <f>IF('Health Facility 12'!$H$62=0,"-",'Health Facility 12'!$H$62)</f>
        <v>-</v>
      </c>
      <c r="DC15" s="328" t="str">
        <f>IF('Health Facility 12'!$I$62=0,"-",'Health Facility 12'!$I$62)</f>
        <v>-</v>
      </c>
      <c r="DD15" s="328" t="str">
        <f>IF('Health Facility 12'!$G$63=0,"-",'Health Facility 12'!$G$63)</f>
        <v>-</v>
      </c>
      <c r="DE15" s="328" t="str">
        <f>IF('Health Facility 12'!$H$63=0,"-",'Health Facility 12'!$H$63)</f>
        <v>-</v>
      </c>
      <c r="DF15" s="328" t="str">
        <f>IF('Health Facility 12'!$I$63=0,"-",'Health Facility 12'!$I$63)</f>
        <v>-</v>
      </c>
      <c r="DG15" s="255" t="str">
        <f>IF('Health Facility 12'!$G$66=0,"-",'Health Facility 12'!$G$66)</f>
        <v>-</v>
      </c>
      <c r="DH15" s="255" t="str">
        <f>IF('Health Facility 12'!$H$66=0,"-",'Health Facility 12'!$H$66)</f>
        <v>-</v>
      </c>
      <c r="DI15" s="255" t="str">
        <f>IF('Health Facility 12'!$I$66=0,"-",'Health Facility 12'!$I$66)</f>
        <v>-</v>
      </c>
      <c r="DJ15" s="255" t="str">
        <f>IF('Health Facility 12'!$G$67=0,"-",'Health Facility 12'!$G$67)</f>
        <v>-</v>
      </c>
      <c r="DK15" s="255" t="str">
        <f>IF('Health Facility 12'!$H$67=0,"-",'Health Facility 12'!$H$67)</f>
        <v>-</v>
      </c>
      <c r="DL15" s="255" t="str">
        <f>IF('Health Facility 12'!$I$67=0,"-",'Health Facility 12'!$I$67)</f>
        <v>-</v>
      </c>
      <c r="DM15" s="255" t="str">
        <f>IF('Health Facility 12'!$D$68=0,"-",'Health Facility 12'!$D$68)</f>
        <v>Malaria_commodity_availability</v>
      </c>
      <c r="DN15" s="255" t="str">
        <f>IF('Health Facility 12'!$D$69=0,"-",'Health Facility 12'!$D$69)</f>
        <v>5.1:  Stock out of ACTs for 7 consecutive days in the past month</v>
      </c>
      <c r="DO15" s="328" t="str">
        <f>IF('Health Facility 12'!$G$70=0,"-",'Health Facility 12'!$G$70)</f>
        <v>-</v>
      </c>
      <c r="DP15" s="328" t="str">
        <f>IF('Health Facility 12'!$H$70=0,"-",'Health Facility 12'!$H$70)</f>
        <v>-</v>
      </c>
      <c r="DQ15" s="328" t="str">
        <f>IF('Health Facility 12'!$I$70=0,"-",'Health Facility 12'!$I$70)</f>
        <v>-</v>
      </c>
      <c r="DR15" s="328" t="str">
        <f>IF('Health Facility 12'!$G$71=0,"-",'Health Facility 12'!$G$71)</f>
        <v>-</v>
      </c>
      <c r="DS15" s="328" t="str">
        <f>IF('Health Facility 12'!$H$71=0,"-",'Health Facility 12'!$H$71)</f>
        <v>-</v>
      </c>
      <c r="DT15" s="328" t="str">
        <f>IF('Health Facility 12'!$I$71=0,"-",'Health Facility 12'!$I$71)</f>
        <v>-</v>
      </c>
      <c r="DU15" s="328" t="str">
        <f>IF('Health Facility 12'!$G$72=0,"-",'Health Facility 12'!$G$72)</f>
        <v>-</v>
      </c>
      <c r="DV15" s="328" t="str">
        <f>IF('Health Facility 12'!$H$72=0,"-",'Health Facility 12'!$H$72)</f>
        <v>-</v>
      </c>
      <c r="DW15" s="328" t="str">
        <f>IF('Health Facility 12'!$I$72=0,"-",'Health Facility 12'!$I$72)</f>
        <v>-</v>
      </c>
      <c r="DX15" s="328" t="str">
        <f>IF('Health Facility 12'!$G$75=0,"-",'Health Facility 12'!$G$75)</f>
        <v>-</v>
      </c>
      <c r="DY15" s="328" t="str">
        <f>IF('Health Facility 12'!$H$75=0,"-",'Health Facility 12'!$H$75)</f>
        <v>-</v>
      </c>
      <c r="DZ15" s="328" t="str">
        <f>IF('Health Facility 12'!$I$75=0,"-",'Health Facility 12'!$I$75)</f>
        <v>-</v>
      </c>
      <c r="EA15" s="328" t="str">
        <f>IF('Health Facility 12'!$G$76=0,"-",'Health Facility 12'!$G$76)</f>
        <v>-</v>
      </c>
      <c r="EB15" s="328" t="str">
        <f>IF('Health Facility 12'!$H$76=0,"-",'Health Facility 12'!$H$76)</f>
        <v>-</v>
      </c>
      <c r="EC15" s="328" t="str">
        <f>IF('Health Facility 12'!$I$76=0,"-",'Health Facility 12'!$I$76)</f>
        <v>-</v>
      </c>
      <c r="ED15" s="255" t="str">
        <f>IF('Health Facility 12'!$A$80=0,"-",'Health Facility 12'!$A$80)</f>
        <v>A — Malaria case register : Laboratory register (quality target = 90%)</v>
      </c>
      <c r="EE15" s="255" t="str">
        <f>IF('Health Facility 12'!$J$82=0,"-",'Health Facility 12'!$J$82)</f>
        <v>-</v>
      </c>
      <c r="EF15" s="255" t="str">
        <f>IF('Health Facility 12'!$J$83=0,"-",'Health Facility 12'!$J$83)</f>
        <v>-</v>
      </c>
      <c r="EG15" s="255" t="str">
        <f>IF('Health Facility 12'!$A$85=0,"-",'Health Facility 12'!$A$85)</f>
        <v>B — Malaria case register : Pharmacy dispensation log (quality target = 90%)</v>
      </c>
      <c r="EH15" s="255" t="str">
        <f>IF('Health Facility 12'!$J$87=0,"-",'Health Facility 12'!$J$87)</f>
        <v>-</v>
      </c>
      <c r="EI15" s="255" t="str">
        <f>IF('Health Facility 12'!$J$88=0,"-",'Health Facility 12'!$J$88)</f>
        <v>-</v>
      </c>
      <c r="EJ15" s="255" t="str">
        <f>IF('Health Facility 12'!$A$90=0,"-",'Health Facility 12'!$A$90)</f>
        <v>C — Malaria case register : ACT stock management log (quality target:  &gt;=90%, &lt;=110%)</v>
      </c>
      <c r="EK15" s="255" t="str">
        <f>IF('Health Facility 12'!$J$91=0,"-",'Health Facility 12'!$J$91)</f>
        <v>-</v>
      </c>
      <c r="EL15" s="255" t="str">
        <f>IF('Health Facility 12'!$J$92=0,"-",'Health Facility 12'!$J$92)</f>
        <v>-</v>
      </c>
      <c r="EM15" s="255" t="str">
        <f>IF('Health Facility 12'!$J$93=0,"-",'Health Facility 12'!$J$93)</f>
        <v>-</v>
      </c>
      <c r="EN15" s="255" t="str">
        <f>IF('Health Facility 12'!$J$94=0,"-",'Health Facility 12'!$J$94)</f>
        <v>-</v>
      </c>
      <c r="EO15" s="255" t="str">
        <f>IF('Health Facility 12'!$J$97=0,"-",'Health Facility 12'!$J$97)</f>
        <v>-</v>
      </c>
      <c r="EP15" s="255" t="str">
        <f>IF('Health Facility 12'!$J$98=0,"-",'Health Facility 12'!$J$98)</f>
        <v>-</v>
      </c>
      <c r="EQ15" s="255" t="str">
        <f>IF('Health Facility 12'!$H$99=0,"-",'Health Facility 12'!$H$99)</f>
        <v>Select type</v>
      </c>
      <c r="ER15" s="255" t="str">
        <f>IF('Health Facility 12'!$H$100=0,"-",'Health Facility 12'!$H$100)</f>
        <v>Select indicator</v>
      </c>
      <c r="ES15" s="255" t="str">
        <f>IF('Health Facility 12'!$J$101=0,"-",'Health Facility 12'!$J$101)</f>
        <v>-</v>
      </c>
      <c r="ET15" s="255" t="str">
        <f>IF('Health Facility 12'!$J$102=0,"-",'Health Facility 12'!$J$102)</f>
        <v>-</v>
      </c>
      <c r="EU15" s="326" t="str">
        <f>IF('Health Facility 12'!$F$106=0,"-",'Health Facility 12'!$F$106)</f>
        <v>-</v>
      </c>
      <c r="EV15" s="326" t="str">
        <f>IF('Health Facility 12'!$G$106=0,"-",'Health Facility 12'!$G$106)</f>
        <v>-</v>
      </c>
      <c r="EW15" s="326" t="str">
        <f>IF('Health Facility 12'!$H$106=0,"-",'Health Facility 12'!$H$106)</f>
        <v>-</v>
      </c>
      <c r="EX15" s="326" t="str">
        <f>IF('Health Facility 12'!$I$106=0,"-",'Health Facility 12'!$I$106)</f>
        <v>-</v>
      </c>
      <c r="EY15" s="255" t="str">
        <f>IF('Health Facility 12'!$F$107=0,"-",'Health Facility 12'!$F$107)</f>
        <v>-</v>
      </c>
      <c r="EZ15" s="255" t="str">
        <f>IF('Health Facility 12'!$G$107=0,"-",'Health Facility 12'!$G$107)</f>
        <v>-</v>
      </c>
      <c r="FA15" s="255" t="str">
        <f>IF('Health Facility 12'!$H$107=0,"-",'Health Facility 12'!$H$107)</f>
        <v>-</v>
      </c>
      <c r="FB15" s="255" t="str">
        <f>IF('Health Facility 12'!$I$107=0,"-",'Health Facility 12'!$I$107)</f>
        <v>-</v>
      </c>
      <c r="FC15" s="255" t="str">
        <f>IF('Health Facility 12'!$J$109=0,"-",'Health Facility 12'!$J$109)</f>
        <v>-</v>
      </c>
      <c r="FD15" s="255" t="str">
        <f>IF('Health Facility 12'!$J$110=0,"-",'Health Facility 12'!$J$110)</f>
        <v>-</v>
      </c>
      <c r="FE15" s="255" t="str">
        <f>IF('Health Facility 12'!$J$112=0,"-",'Health Facility 12'!$J$112)</f>
        <v>-</v>
      </c>
      <c r="FF15" s="255" t="str">
        <f>IF('Health Facility 12'!$J$113=0,"-",'Health Facility 12'!$J$113)</f>
        <v>-</v>
      </c>
      <c r="FG15" s="255" t="str">
        <f>IF('Health Facility 12'!$J$114=0,"-",'Health Facility 12'!$J$114)</f>
        <v>-</v>
      </c>
      <c r="FH15" s="255" t="str">
        <f>IF('Health Facility 12'!$J$115=0,"-",'Health Facility 12'!$J$115)</f>
        <v>-</v>
      </c>
      <c r="FI15" s="255" t="str">
        <f>IF('Health Facility 12'!$J$116=0,"-",'Health Facility 12'!$J$116)</f>
        <v>-</v>
      </c>
      <c r="FJ15" s="255" t="str">
        <f>IF('Health Facility 12'!$J$117=0,"-",'Health Facility 12'!$J$117)</f>
        <v>-</v>
      </c>
      <c r="FK15" s="255" t="str">
        <f>IF('Health Facility 12'!$J$118=0,"-",'Health Facility 12'!$J$118)</f>
        <v>-</v>
      </c>
      <c r="FL15" s="255" t="str">
        <f>IF('Health Facility 12'!$J$119=0,"-",'Health Facility 12'!$J$119)</f>
        <v>-</v>
      </c>
      <c r="FM15" s="255" t="str">
        <f>IF('Health Facility 12'!$J$120=0,"-",'Health Facility 12'!$J$120)</f>
        <v>-</v>
      </c>
      <c r="FN15" s="255" t="str">
        <f>IF('Health Facility 12'!$J$121=0,"-",'Health Facility 12'!$J$121)</f>
        <v>-</v>
      </c>
      <c r="FO15" s="255" t="str">
        <f>IF('Health Facility 12'!$J$122=0,"-",'Health Facility 12'!$J$122)</f>
        <v>-</v>
      </c>
      <c r="FP15" s="383" t="str">
        <f>IF('Health Facility 12'!$J$123=0,"-",'Health Facility 12'!$J$123)</f>
        <v>-</v>
      </c>
      <c r="FQ15" s="381" t="str">
        <f>IF('Health Facility 12'!$B$127=0,"-",'Health Facility 12'!$B$127)</f>
        <v>-</v>
      </c>
      <c r="FR15" s="381" t="str">
        <f>IF('Health Facility 12'!$E$127=0,"-",'Health Facility 12'!$E$127)</f>
        <v>-</v>
      </c>
      <c r="FS15" s="381" t="str">
        <f>IF('Health Facility 12'!$H$127=0,"-",'Health Facility 12'!$H$127)</f>
        <v>-</v>
      </c>
      <c r="FT15" s="381" t="str">
        <f>IF('Health Facility 12'!$J$127=0,"-",'Health Facility 12'!$J$127)</f>
        <v>-</v>
      </c>
      <c r="FU15" s="381" t="str">
        <f>IF('Health Facility 12'!$K$127=0,"-",'Health Facility 12'!$K$127)</f>
        <v>-</v>
      </c>
      <c r="FV15" s="381" t="str">
        <f>IF('Health Facility 12'!$B$128=0,"-",'Health Facility 12'!$B$128)</f>
        <v>-</v>
      </c>
      <c r="FW15" s="381" t="str">
        <f>IF('Health Facility 12'!$E$128=0,"-",'Health Facility 12'!$E$128)</f>
        <v>-</v>
      </c>
      <c r="FX15" s="381" t="str">
        <f>IF('Health Facility 12'!$H$128=0,"-",'Health Facility 12'!$H$128)</f>
        <v>-</v>
      </c>
      <c r="FY15" s="381" t="str">
        <f>IF('Health Facility 12'!$J$128=0,"-",'Health Facility 12'!$J$128)</f>
        <v>-</v>
      </c>
      <c r="FZ15" s="381" t="str">
        <f>IF('Health Facility 12'!$K$128=0,"-",'Health Facility 12'!$K$128)</f>
        <v>-</v>
      </c>
      <c r="GA15" s="381" t="str">
        <f>IF('Health Facility 12'!$B$129=0,"-",'Health Facility 12'!$B$129)</f>
        <v>-</v>
      </c>
      <c r="GB15" s="381" t="str">
        <f>IF('Health Facility 12'!$E$129=0,"-",'Health Facility 12'!$E$129)</f>
        <v>-</v>
      </c>
      <c r="GC15" s="381" t="str">
        <f>IF('Health Facility 12'!$H$129=0,"-",'Health Facility 12'!$H$129)</f>
        <v>-</v>
      </c>
      <c r="GD15" s="381" t="str">
        <f>IF('Health Facility 12'!$J$129=0,"-",'Health Facility 12'!$J$129)</f>
        <v>-</v>
      </c>
      <c r="GE15" s="381" t="str">
        <f>IF('Health Facility 12'!$K$129=0,"-",'Health Facility 12'!$K$129)</f>
        <v>-</v>
      </c>
      <c r="GF15" s="381" t="str">
        <f>IF('Health Facility 12'!$B$130=0,"-",'Health Facility 12'!$B$130)</f>
        <v>-</v>
      </c>
      <c r="GG15" s="381" t="str">
        <f>IF('Health Facility 12'!$E$130=0,"-",'Health Facility 12'!$E$130)</f>
        <v>-</v>
      </c>
      <c r="GH15" s="381" t="str">
        <f>IF('Health Facility 12'!$H$130=0,"-",'Health Facility 12'!$H$130)</f>
        <v>-</v>
      </c>
      <c r="GI15" s="381" t="str">
        <f>IF('Health Facility 12'!$J$130=0,"-",'Health Facility 12'!$J$130)</f>
        <v>-</v>
      </c>
      <c r="GJ15" s="385" t="str">
        <f>IF('Health Facility 12'!$K$130=0,"-",'Health Facility 12'!$K$130)</f>
        <v>-</v>
      </c>
      <c r="GK15" s="20"/>
      <c r="GL15" s="20"/>
      <c r="GM15" s="20"/>
      <c r="GN15" s="20"/>
      <c r="GO15" s="20"/>
      <c r="GP15" s="20"/>
      <c r="GQ15" s="20"/>
      <c r="GR15" s="20"/>
    </row>
    <row r="16" spans="1:200" x14ac:dyDescent="0.3">
      <c r="A16" s="253" t="s">
        <v>114</v>
      </c>
      <c r="B16" s="255" t="str">
        <f>IF('Health Facility 13'!$D$7=0,"-",'Health Facility 13'!$D$7)</f>
        <v>-</v>
      </c>
      <c r="C16" s="255" t="str">
        <f>IF('Health Facility 13'!$D$8=0,"-",'Health Facility 13'!$D$8)</f>
        <v>-</v>
      </c>
      <c r="D16" s="255" t="str">
        <f>IF('Health Facility 13'!$D$9=0,"-",'Health Facility 13'!$D$9)</f>
        <v>-</v>
      </c>
      <c r="E16" s="255" t="str">
        <f>IF('Health Facility 13'!$D$10=0,"-",'Health Facility 13'!$D$10)</f>
        <v>-</v>
      </c>
      <c r="F16" s="255" t="str">
        <f>IF('Health Facility 13'!$D$11=0,"-",'Health Facility 13'!$D$11)</f>
        <v>-</v>
      </c>
      <c r="G16" s="255" t="str">
        <f>IF('Health Facility 13'!$J$7=0,"-",'Health Facility 13'!$J$7)</f>
        <v>-</v>
      </c>
      <c r="H16" s="255" t="str">
        <f>IF('Health Facility 13'!$J$8=0,"-",'Health Facility 13'!$J$8)</f>
        <v>-</v>
      </c>
      <c r="I16" s="255" t="str">
        <f>IF('Health Facility 13'!$J$9=0,"-",'Health Facility 13'!$J$9)</f>
        <v>-</v>
      </c>
      <c r="J16" s="255" t="str">
        <f>IF('Health Facility 13'!$J$10=0,"-",'Health Facility 13'!$J$10)</f>
        <v>-</v>
      </c>
      <c r="K16" s="255" t="str">
        <f>IF('Health Facility 13'!$J$11=0,"-",'Health Facility 13'!$J$11)</f>
        <v>-</v>
      </c>
      <c r="L16" s="255" t="str">
        <f>IF('Health Facility 13'!$H$15=0,"-",'Health Facility 13'!$H$15)</f>
        <v>-</v>
      </c>
      <c r="M16" s="255" t="str">
        <f>IF('Health Facility 13'!$I$15=0,"-",'Health Facility 13'!$I$15)</f>
        <v>-</v>
      </c>
      <c r="N16" s="255" t="str">
        <f>IF('Health Facility 13'!$G$17=0,"-",'Health Facility 13'!$G$17)</f>
        <v>-</v>
      </c>
      <c r="O16" s="255" t="str">
        <f>IF('Health Facility 13'!$H$17=0,"-",'Health Facility 13'!$H$17)</f>
        <v>-</v>
      </c>
      <c r="P16" s="255" t="str">
        <f>IF('Health Facility 13'!$I$17=0,"-",'Health Facility 13'!$I$17)</f>
        <v>-</v>
      </c>
      <c r="Q16" s="255" t="str">
        <f>IF('Health Facility 13'!$D$20=0,"-",'Health Facility 13'!$D$20)</f>
        <v>-</v>
      </c>
      <c r="R16" s="255" t="str">
        <f>IF('Health Facility 13'!$D$21=0,"-",'Health Facility 13'!$D$21)</f>
        <v>-</v>
      </c>
      <c r="S16" s="255" t="str">
        <f>IF('Health Facility 13'!$D$22=0,"-",'Health Facility 13'!$D$22)</f>
        <v>-</v>
      </c>
      <c r="T16" s="255" t="str">
        <f>IF('Health Facility 13'!$D$23=0,"-",'Health Facility 13'!$D$23)</f>
        <v>-</v>
      </c>
      <c r="U16" s="255" t="str">
        <f>IF('Health Facility 13'!$D$24=0,"-",'Health Facility 13'!$D$24)</f>
        <v>-</v>
      </c>
      <c r="V16" s="255" t="str">
        <f>IF('Health Facility 13'!$D$25=0,"-",'Health Facility 13'!$D$25)</f>
        <v>-</v>
      </c>
      <c r="W16" s="255" t="str">
        <f>IF('Health Facility 13'!$D$26=0,"-",'Health Facility 13'!$D$26)</f>
        <v>-</v>
      </c>
      <c r="X16" s="255" t="str">
        <f>IF('Health Facility 13'!$D$27=0,"-",'Health Facility 13'!$D$27)</f>
        <v>-</v>
      </c>
      <c r="Y16" s="255" t="str">
        <f>IF('Health Facility 13'!$H$20=0,"-",'Health Facility 13'!$H$20)</f>
        <v>-</v>
      </c>
      <c r="Z16" s="255" t="str">
        <f>IF('Health Facility 13'!$H$21=0,"-",'Health Facility 13'!$H$21)</f>
        <v>-</v>
      </c>
      <c r="AA16" s="255" t="str">
        <f>IF('Health Facility 13'!$H$22=0,"-",'Health Facility 13'!$H$22)</f>
        <v>-</v>
      </c>
      <c r="AB16" s="255" t="str">
        <f>IF('Health Facility 13'!$H$23=0,"-",'Health Facility 13'!$H$23)</f>
        <v>-</v>
      </c>
      <c r="AC16" s="255" t="str">
        <f>IF('Health Facility 13'!$H$24=0,"-",'Health Facility 13'!$H$24)</f>
        <v>-</v>
      </c>
      <c r="AD16" s="255" t="str">
        <f>IF('Health Facility 13'!$H$25=0,"-",'Health Facility 13'!$H$25)</f>
        <v>-</v>
      </c>
      <c r="AE16" s="255" t="str">
        <f>IF('Health Facility 13'!$H$26=0,"-",'Health Facility 13'!$H$26)</f>
        <v>-</v>
      </c>
      <c r="AF16" s="255" t="str">
        <f>IF('Health Facility 13'!$I$20=0,"-",'Health Facility 13'!$I$20)</f>
        <v>-</v>
      </c>
      <c r="AG16" s="255" t="str">
        <f>IF('Health Facility 13'!$I$21=0,"-",'Health Facility 13'!$I$21)</f>
        <v>-</v>
      </c>
      <c r="AH16" s="255" t="str">
        <f>IF('Health Facility 13'!$I$22=0,"-",'Health Facility 13'!$I$22)</f>
        <v>-</v>
      </c>
      <c r="AI16" s="255" t="str">
        <f>IF('Health Facility 13'!$I$23=0,"-",'Health Facility 13'!$I$23)</f>
        <v>-</v>
      </c>
      <c r="AJ16" s="255" t="str">
        <f>IF('Health Facility 13'!$I$24=0,"-",'Health Facility 13'!$I$24)</f>
        <v>-</v>
      </c>
      <c r="AK16" s="255" t="str">
        <f>IF('Health Facility 13'!$I$25=0,"-",'Health Facility 13'!$I$25)</f>
        <v>-</v>
      </c>
      <c r="AL16" s="255" t="str">
        <f>IF('Health Facility 13'!$I$26=0,"-",'Health Facility 13'!$I$26)</f>
        <v>-</v>
      </c>
      <c r="AM16" s="255" t="str">
        <f>IF('Health Facility 13'!$J$20=0,"-",'Health Facility 13'!$J$20)</f>
        <v>-</v>
      </c>
      <c r="AN16" s="255" t="str">
        <f>IF('Health Facility 13'!$J$21=0,"-",'Health Facility 13'!$J$21)</f>
        <v>-</v>
      </c>
      <c r="AO16" s="255" t="str">
        <f>IF('Health Facility 13'!$J$22=0,"-",'Health Facility 13'!$J$22)</f>
        <v>-</v>
      </c>
      <c r="AP16" s="255" t="str">
        <f>IF('Health Facility 13'!$J$23=0,"-",'Health Facility 13'!$J$23)</f>
        <v>-</v>
      </c>
      <c r="AQ16" s="255" t="str">
        <f>IF('Health Facility 13'!$J$24=0,"-",'Health Facility 13'!$J$24)</f>
        <v>-</v>
      </c>
      <c r="AR16" s="255" t="str">
        <f>IF('Health Facility 13'!$J$25=0,"-",'Health Facility 13'!$J$25)</f>
        <v>-</v>
      </c>
      <c r="AS16" s="255" t="str">
        <f>IF('Health Facility 13'!$J$26=0,"-",'Health Facility 13'!$J$26)</f>
        <v>-</v>
      </c>
      <c r="AT16" s="255" t="str">
        <f>IF('Health Facility 13'!$G$31=0,"-",'Health Facility 13'!$G$31)</f>
        <v>-</v>
      </c>
      <c r="AU16" s="255" t="str">
        <f>IF('Health Facility 13'!$H$31=0,"-",'Health Facility 13'!$H$31)</f>
        <v>-</v>
      </c>
      <c r="AV16" s="255" t="str">
        <f>IF('Health Facility 13'!$I$31=0,"-",'Health Facility 13'!$I$31)</f>
        <v>-</v>
      </c>
      <c r="AW16" s="255" t="str">
        <f>IF('Health Facility 13'!$D$32=0,"-",'Health Facility 13'!$D$32)</f>
        <v>Select type</v>
      </c>
      <c r="AX16" s="255" t="str">
        <f>IF('Health Facility 13'!$D$33=0,"-",'Health Facility 13'!$D$33)</f>
        <v>Select indicator</v>
      </c>
      <c r="AY16" s="328" t="str">
        <f>IF('Health Facility 13'!$G$34=0,"-",'Health Facility 13'!$G$34)</f>
        <v>-</v>
      </c>
      <c r="AZ16" s="328" t="str">
        <f>IF('Health Facility 13'!$H$34=0,"-",'Health Facility 13'!$H$34)</f>
        <v>-</v>
      </c>
      <c r="BA16" s="328" t="str">
        <f>IF('Health Facility 13'!$I$34=0,"-",'Health Facility 13'!$I$34)</f>
        <v>-</v>
      </c>
      <c r="BB16" s="328" t="str">
        <f>IF('Health Facility 13'!$G$35=0,"-",'Health Facility 13'!$G$35)</f>
        <v>-</v>
      </c>
      <c r="BC16" s="328" t="str">
        <f>IF('Health Facility 13'!$H$35=0,"-",'Health Facility 13'!$H$35)</f>
        <v>-</v>
      </c>
      <c r="BD16" s="328" t="str">
        <f>IF('Health Facility 13'!$I$35=0,"-",'Health Facility 13'!$I$35)</f>
        <v>-</v>
      </c>
      <c r="BE16" s="328" t="str">
        <f>IF('Health Facility 13'!$G$36=0,"-",'Health Facility 13'!$G$36)</f>
        <v>-</v>
      </c>
      <c r="BF16" s="328" t="str">
        <f>IF('Health Facility 13'!$H$36=0,"-",'Health Facility 13'!$H$36)</f>
        <v>-</v>
      </c>
      <c r="BG16" s="328" t="str">
        <f>IF('Health Facility 13'!$I$36=0,"-",'Health Facility 13'!$I$36)</f>
        <v>-</v>
      </c>
      <c r="BH16" s="255" t="str">
        <f>IF('Health Facility 13'!$G$39=0,"-",'Health Facility 13'!$G$39)</f>
        <v>-</v>
      </c>
      <c r="BI16" s="255" t="str">
        <f>IF('Health Facility 13'!$H$39=0,"-",'Health Facility 13'!$H$39)</f>
        <v>-</v>
      </c>
      <c r="BJ16" s="255" t="str">
        <f>IF('Health Facility 13'!$I$39=0,"-",'Health Facility 13'!$I$39)</f>
        <v>-</v>
      </c>
      <c r="BK16" s="255" t="str">
        <f>IF('Health Facility 13'!$G$40=0,"-",'Health Facility 13'!$G$40)</f>
        <v>-</v>
      </c>
      <c r="BL16" s="255" t="str">
        <f>IF('Health Facility 13'!$H$40=0,"-",'Health Facility 13'!$H$40)</f>
        <v>-</v>
      </c>
      <c r="BM16" s="255" t="str">
        <f>IF('Health Facility 13'!$I$40=0,"-",'Health Facility 13'!$I$40)</f>
        <v>-</v>
      </c>
      <c r="BN16" s="255" t="str">
        <f>IF('Health Facility 13'!$D$41=0,"-",'Health Facility 13'!$D$41)</f>
        <v>Select type</v>
      </c>
      <c r="BO16" s="255" t="str">
        <f>IF('Health Facility 13'!$D$42=0,"-",'Health Facility 13'!$D$42)</f>
        <v>Select indicator</v>
      </c>
      <c r="BP16" s="328" t="str">
        <f>IF('Health Facility 13'!$G$43=0,"-",'Health Facility 13'!$G$43)</f>
        <v>-</v>
      </c>
      <c r="BQ16" s="328" t="str">
        <f>IF('Health Facility 13'!$H$43=0,"-",'Health Facility 13'!$H$43)</f>
        <v>-</v>
      </c>
      <c r="BR16" s="328" t="str">
        <f>IF('Health Facility 13'!$I$43=0,"-",'Health Facility 13'!$I$43)</f>
        <v>-</v>
      </c>
      <c r="BS16" s="328" t="str">
        <f>IF('Health Facility 13'!$G$44=0,"-",'Health Facility 13'!$G$44)</f>
        <v>-</v>
      </c>
      <c r="BT16" s="328" t="str">
        <f>IF('Health Facility 13'!$H$44=0,"-",'Health Facility 13'!$H$44)</f>
        <v>-</v>
      </c>
      <c r="BU16" s="328" t="str">
        <f>IF('Health Facility 13'!$I$44=0,"-",'Health Facility 13'!$I$44)</f>
        <v>-</v>
      </c>
      <c r="BV16" s="328" t="str">
        <f>IF('Health Facility 13'!$G$45=0,"-",'Health Facility 13'!$G$45)</f>
        <v>-</v>
      </c>
      <c r="BW16" s="328" t="str">
        <f>IF('Health Facility 13'!$H$45=0,"-",'Health Facility 13'!$H$45)</f>
        <v>-</v>
      </c>
      <c r="BX16" s="328" t="str">
        <f>IF('Health Facility 13'!$I$45=0,"-",'Health Facility 13'!$I$45)</f>
        <v>-</v>
      </c>
      <c r="BY16" s="255" t="str">
        <f>IF('Health Facility 13'!$G$48=0,"-",'Health Facility 13'!$G$48)</f>
        <v>-</v>
      </c>
      <c r="BZ16" s="255" t="str">
        <f>IF('Health Facility 13'!$H$48=0,"-",'Health Facility 13'!$H$48)</f>
        <v>-</v>
      </c>
      <c r="CA16" s="255" t="str">
        <f>IF('Health Facility 13'!$I$48=0,"-",'Health Facility 13'!$I$48)</f>
        <v>-</v>
      </c>
      <c r="CB16" s="255" t="str">
        <f>IF('Health Facility 13'!$G$49=0,"-",'Health Facility 13'!$G$49)</f>
        <v>-</v>
      </c>
      <c r="CC16" s="255" t="str">
        <f>IF('Health Facility 13'!$H$49=0,"-",'Health Facility 13'!$H$49)</f>
        <v>-</v>
      </c>
      <c r="CD16" s="255" t="str">
        <f>IF('Health Facility 13'!$I$49=0,"-",'Health Facility 13'!$I$49)</f>
        <v>-</v>
      </c>
      <c r="CE16" s="255" t="str">
        <f>IF('Health Facility 13'!$D$50=0,"-",'Health Facility 13'!$D$50)</f>
        <v>Select type</v>
      </c>
      <c r="CF16" s="255" t="str">
        <f>IF('Health Facility 13'!$D$51=0,"-",'Health Facility 13'!$D$51)</f>
        <v>Select indicator</v>
      </c>
      <c r="CG16" s="328" t="str">
        <f>IF('Health Facility 13'!$G$52=0,"-",'Health Facility 13'!$G$52)</f>
        <v>-</v>
      </c>
      <c r="CH16" s="328" t="str">
        <f>IF('Health Facility 13'!$H$52=0,"-",'Health Facility 13'!$H$52)</f>
        <v>-</v>
      </c>
      <c r="CI16" s="328" t="str">
        <f>IF('Health Facility 13'!$I$52=0,"-",'Health Facility 13'!$I$52)</f>
        <v>-</v>
      </c>
      <c r="CJ16" s="328" t="str">
        <f>IF('Health Facility 13'!$G$53=0,"-",'Health Facility 13'!$G$53)</f>
        <v>-</v>
      </c>
      <c r="CK16" s="328" t="str">
        <f>IF('Health Facility 13'!$H$53=0,"-",'Health Facility 13'!$H$53)</f>
        <v>-</v>
      </c>
      <c r="CL16" s="328" t="str">
        <f>IF('Health Facility 13'!$I$53=0,"-",'Health Facility 13'!$I$53)</f>
        <v>-</v>
      </c>
      <c r="CM16" s="328" t="str">
        <f>IF('Health Facility 13'!$G$54=0,"-",'Health Facility 13'!$G$54)</f>
        <v>-</v>
      </c>
      <c r="CN16" s="328" t="str">
        <f>IF('Health Facility 13'!$H$54=0,"-",'Health Facility 13'!$H$54)</f>
        <v>-</v>
      </c>
      <c r="CO16" s="328" t="str">
        <f>IF('Health Facility 13'!$I$54=0,"-",'Health Facility 13'!$I$54)</f>
        <v>-</v>
      </c>
      <c r="CP16" s="255" t="str">
        <f>IF('Health Facility 13'!$G$57=0,"-",'Health Facility 13'!$G$57)</f>
        <v>-</v>
      </c>
      <c r="CQ16" s="255" t="str">
        <f>IF('Health Facility 13'!$H$57=0,"-",'Health Facility 13'!$H$57)</f>
        <v>-</v>
      </c>
      <c r="CR16" s="255" t="str">
        <f>IF('Health Facility 13'!$I$57=0,"-",'Health Facility 13'!$I$57)</f>
        <v>-</v>
      </c>
      <c r="CS16" s="255" t="str">
        <f>IF('Health Facility 13'!$G$58=0,"-",'Health Facility 13'!$G$58)</f>
        <v>-</v>
      </c>
      <c r="CT16" s="255" t="str">
        <f>IF('Health Facility 13'!$H$58=0,"-",'Health Facility 13'!$H$58)</f>
        <v>-</v>
      </c>
      <c r="CU16" s="255" t="str">
        <f>IF('Health Facility 13'!$I$58=0,"-",'Health Facility 13'!$I$58)</f>
        <v>-</v>
      </c>
      <c r="CV16" s="255" t="str">
        <f>IF('Health Facility 13'!$D$59=0,"-",'Health Facility 13'!$D$59)</f>
        <v>Malaria_treatment</v>
      </c>
      <c r="CW16" s="255" t="str">
        <f>IF('Health Facility 13'!$D$60=0,"-",'Health Facility 13'!$D$60)</f>
        <v>4.1:  Number of children (&lt; 5) with confirmed malaria receiving ACT</v>
      </c>
      <c r="CX16" s="328" t="str">
        <f>IF('Health Facility 13'!$G$61=0,"-",'Health Facility 13'!$G$61)</f>
        <v>-</v>
      </c>
      <c r="CY16" s="328" t="str">
        <f>IF('Health Facility 13'!$H$61=0,"-",'Health Facility 13'!$H$61)</f>
        <v>-</v>
      </c>
      <c r="CZ16" s="328" t="str">
        <f>IF('Health Facility 13'!$I$61=0,"-",'Health Facility 13'!$I$61)</f>
        <v>-</v>
      </c>
      <c r="DA16" s="328" t="str">
        <f>IF('Health Facility 13'!$G$62=0,"-",'Health Facility 13'!$G$62)</f>
        <v>-</v>
      </c>
      <c r="DB16" s="328" t="str">
        <f>IF('Health Facility 13'!$H$62=0,"-",'Health Facility 13'!$H$62)</f>
        <v>-</v>
      </c>
      <c r="DC16" s="328" t="str">
        <f>IF('Health Facility 13'!$I$62=0,"-",'Health Facility 13'!$I$62)</f>
        <v>-</v>
      </c>
      <c r="DD16" s="328" t="str">
        <f>IF('Health Facility 13'!$G$63=0,"-",'Health Facility 13'!$G$63)</f>
        <v>-</v>
      </c>
      <c r="DE16" s="328" t="str">
        <f>IF('Health Facility 13'!$H$63=0,"-",'Health Facility 13'!$H$63)</f>
        <v>-</v>
      </c>
      <c r="DF16" s="328" t="str">
        <f>IF('Health Facility 13'!$I$63=0,"-",'Health Facility 13'!$I$63)</f>
        <v>-</v>
      </c>
      <c r="DG16" s="255" t="str">
        <f>IF('Health Facility 13'!$G$66=0,"-",'Health Facility 13'!$G$66)</f>
        <v>-</v>
      </c>
      <c r="DH16" s="255" t="str">
        <f>IF('Health Facility 13'!$H$66=0,"-",'Health Facility 13'!$H$66)</f>
        <v>-</v>
      </c>
      <c r="DI16" s="255" t="str">
        <f>IF('Health Facility 13'!$I$66=0,"-",'Health Facility 13'!$I$66)</f>
        <v>-</v>
      </c>
      <c r="DJ16" s="255" t="str">
        <f>IF('Health Facility 13'!$G$67=0,"-",'Health Facility 13'!$G$67)</f>
        <v>-</v>
      </c>
      <c r="DK16" s="255" t="str">
        <f>IF('Health Facility 13'!$H$67=0,"-",'Health Facility 13'!$H$67)</f>
        <v>-</v>
      </c>
      <c r="DL16" s="255" t="str">
        <f>IF('Health Facility 13'!$I$67=0,"-",'Health Facility 13'!$I$67)</f>
        <v>-</v>
      </c>
      <c r="DM16" s="255" t="str">
        <f>IF('Health Facility 13'!$D$68=0,"-",'Health Facility 13'!$D$68)</f>
        <v>Malaria_commodity_availability</v>
      </c>
      <c r="DN16" s="255" t="str">
        <f>IF('Health Facility 13'!$D$69=0,"-",'Health Facility 13'!$D$69)</f>
        <v>5.1:  Stock out of ACTs for 7 consecutive days in the past month</v>
      </c>
      <c r="DO16" s="328" t="str">
        <f>IF('Health Facility 13'!$G$70=0,"-",'Health Facility 13'!$G$70)</f>
        <v>-</v>
      </c>
      <c r="DP16" s="328" t="str">
        <f>IF('Health Facility 13'!$H$70=0,"-",'Health Facility 13'!$H$70)</f>
        <v>-</v>
      </c>
      <c r="DQ16" s="328" t="str">
        <f>IF('Health Facility 13'!$I$70=0,"-",'Health Facility 13'!$I$70)</f>
        <v>-</v>
      </c>
      <c r="DR16" s="328" t="str">
        <f>IF('Health Facility 13'!$G$71=0,"-",'Health Facility 13'!$G$71)</f>
        <v>-</v>
      </c>
      <c r="DS16" s="328" t="str">
        <f>IF('Health Facility 13'!$H$71=0,"-",'Health Facility 13'!$H$71)</f>
        <v>-</v>
      </c>
      <c r="DT16" s="328" t="str">
        <f>IF('Health Facility 13'!$I$71=0,"-",'Health Facility 13'!$I$71)</f>
        <v>-</v>
      </c>
      <c r="DU16" s="328" t="str">
        <f>IF('Health Facility 13'!$G$72=0,"-",'Health Facility 13'!$G$72)</f>
        <v>-</v>
      </c>
      <c r="DV16" s="328" t="str">
        <f>IF('Health Facility 13'!$H$72=0,"-",'Health Facility 13'!$H$72)</f>
        <v>-</v>
      </c>
      <c r="DW16" s="328" t="str">
        <f>IF('Health Facility 13'!$I$72=0,"-",'Health Facility 13'!$I$72)</f>
        <v>-</v>
      </c>
      <c r="DX16" s="328" t="str">
        <f>IF('Health Facility 13'!$G$75=0,"-",'Health Facility 13'!$G$75)</f>
        <v>-</v>
      </c>
      <c r="DY16" s="328" t="str">
        <f>IF('Health Facility 13'!$H$75=0,"-",'Health Facility 13'!$H$75)</f>
        <v>-</v>
      </c>
      <c r="DZ16" s="328" t="str">
        <f>IF('Health Facility 13'!$I$75=0,"-",'Health Facility 13'!$I$75)</f>
        <v>-</v>
      </c>
      <c r="EA16" s="328" t="str">
        <f>IF('Health Facility 13'!$G$76=0,"-",'Health Facility 13'!$G$76)</f>
        <v>-</v>
      </c>
      <c r="EB16" s="328" t="str">
        <f>IF('Health Facility 13'!$H$76=0,"-",'Health Facility 13'!$H$76)</f>
        <v>-</v>
      </c>
      <c r="EC16" s="328" t="str">
        <f>IF('Health Facility 13'!$I$76=0,"-",'Health Facility 13'!$I$76)</f>
        <v>-</v>
      </c>
      <c r="ED16" s="255" t="str">
        <f>IF('Health Facility 13'!$A$80=0,"-",'Health Facility 13'!$A$80)</f>
        <v>A — Malaria case register : Laboratory register (quality target = 90%)</v>
      </c>
      <c r="EE16" s="255" t="str">
        <f>IF('Health Facility 13'!$J$82=0,"-",'Health Facility 13'!$J$82)</f>
        <v>-</v>
      </c>
      <c r="EF16" s="255" t="str">
        <f>IF('Health Facility 13'!$J$83=0,"-",'Health Facility 13'!$J$83)</f>
        <v>-</v>
      </c>
      <c r="EG16" s="255" t="str">
        <f>IF('Health Facility 13'!$A$85=0,"-",'Health Facility 13'!$A$85)</f>
        <v>B — Malaria case register : Pharmacy dispensation log (quality target = 90%)</v>
      </c>
      <c r="EH16" s="255" t="str">
        <f>IF('Health Facility 13'!$J$87=0,"-",'Health Facility 13'!$J$87)</f>
        <v>-</v>
      </c>
      <c r="EI16" s="255" t="str">
        <f>IF('Health Facility 13'!$J$88=0,"-",'Health Facility 13'!$J$88)</f>
        <v>-</v>
      </c>
      <c r="EJ16" s="255" t="str">
        <f>IF('Health Facility 13'!$A$90=0,"-",'Health Facility 13'!$A$90)</f>
        <v>C — Malaria case register : ACT stock management log (quality target:  &gt;=90%, &lt;=110%)</v>
      </c>
      <c r="EK16" s="255" t="str">
        <f>IF('Health Facility 13'!$J$91=0,"-",'Health Facility 13'!$J$91)</f>
        <v>-</v>
      </c>
      <c r="EL16" s="255" t="str">
        <f>IF('Health Facility 13'!$J$92=0,"-",'Health Facility 13'!$J$92)</f>
        <v>-</v>
      </c>
      <c r="EM16" s="255" t="str">
        <f>IF('Health Facility 13'!$J$93=0,"-",'Health Facility 13'!$J$93)</f>
        <v>-</v>
      </c>
      <c r="EN16" s="255" t="str">
        <f>IF('Health Facility 13'!$J$94=0,"-",'Health Facility 13'!$J$94)</f>
        <v>-</v>
      </c>
      <c r="EO16" s="255" t="str">
        <f>IF('Health Facility 13'!$J$97=0,"-",'Health Facility 13'!$J$97)</f>
        <v>-</v>
      </c>
      <c r="EP16" s="255" t="str">
        <f>IF('Health Facility 13'!$J$98=0,"-",'Health Facility 13'!$J$98)</f>
        <v>-</v>
      </c>
      <c r="EQ16" s="255" t="str">
        <f>IF('Health Facility 13'!$H$99=0,"-",'Health Facility 13'!$H$99)</f>
        <v>Select type</v>
      </c>
      <c r="ER16" s="255" t="str">
        <f>IF('Health Facility 13'!$H$100=0,"-",'Health Facility 13'!$H$100)</f>
        <v>Select indicator</v>
      </c>
      <c r="ES16" s="255" t="str">
        <f>IF('Health Facility 13'!$J$101=0,"-",'Health Facility 13'!$J$101)</f>
        <v>-</v>
      </c>
      <c r="ET16" s="255" t="str">
        <f>IF('Health Facility 13'!$J$102=0,"-",'Health Facility 13'!$J$102)</f>
        <v>-</v>
      </c>
      <c r="EU16" s="326" t="str">
        <f>IF('Health Facility 13'!$F$106=0,"-",'Health Facility 13'!$F$106)</f>
        <v>-</v>
      </c>
      <c r="EV16" s="326" t="str">
        <f>IF('Health Facility 13'!$G$106=0,"-",'Health Facility 13'!$G$106)</f>
        <v>-</v>
      </c>
      <c r="EW16" s="326" t="str">
        <f>IF('Health Facility 13'!$H$106=0,"-",'Health Facility 13'!$H$106)</f>
        <v>-</v>
      </c>
      <c r="EX16" s="326" t="str">
        <f>IF('Health Facility 13'!$I$106=0,"-",'Health Facility 13'!$I$106)</f>
        <v>-</v>
      </c>
      <c r="EY16" s="255" t="str">
        <f>IF('Health Facility 13'!$F$107=0,"-",'Health Facility 13'!$F$107)</f>
        <v>-</v>
      </c>
      <c r="EZ16" s="255" t="str">
        <f>IF('Health Facility 13'!$G$107=0,"-",'Health Facility 13'!$G$107)</f>
        <v>-</v>
      </c>
      <c r="FA16" s="255" t="str">
        <f>IF('Health Facility 13'!$H$107=0,"-",'Health Facility 13'!$H$107)</f>
        <v>-</v>
      </c>
      <c r="FB16" s="255" t="str">
        <f>IF('Health Facility 13'!$I$107=0,"-",'Health Facility 13'!$I$107)</f>
        <v>-</v>
      </c>
      <c r="FC16" s="255" t="str">
        <f>IF('Health Facility 13'!$J$109=0,"-",'Health Facility 13'!$J$109)</f>
        <v>-</v>
      </c>
      <c r="FD16" s="255" t="str">
        <f>IF('Health Facility 13'!$J$110=0,"-",'Health Facility 13'!$J$110)</f>
        <v>-</v>
      </c>
      <c r="FE16" s="255" t="str">
        <f>IF('Health Facility 13'!$J$112=0,"-",'Health Facility 13'!$J$112)</f>
        <v>-</v>
      </c>
      <c r="FF16" s="255" t="str">
        <f>IF('Health Facility 13'!$J$113=0,"-",'Health Facility 13'!$J$113)</f>
        <v>-</v>
      </c>
      <c r="FG16" s="255" t="str">
        <f>IF('Health Facility 13'!$J$114=0,"-",'Health Facility 13'!$J$114)</f>
        <v>-</v>
      </c>
      <c r="FH16" s="255" t="str">
        <f>IF('Health Facility 13'!$J$115=0,"-",'Health Facility 13'!$J$115)</f>
        <v>-</v>
      </c>
      <c r="FI16" s="255" t="str">
        <f>IF('Health Facility 13'!$J$116=0,"-",'Health Facility 13'!$J$116)</f>
        <v>-</v>
      </c>
      <c r="FJ16" s="255" t="str">
        <f>IF('Health Facility 13'!$J$117=0,"-",'Health Facility 13'!$J$117)</f>
        <v>-</v>
      </c>
      <c r="FK16" s="255" t="str">
        <f>IF('Health Facility 13'!$J$118=0,"-",'Health Facility 13'!$J$118)</f>
        <v>-</v>
      </c>
      <c r="FL16" s="255" t="str">
        <f>IF('Health Facility 13'!$J$119=0,"-",'Health Facility 13'!$J$119)</f>
        <v>-</v>
      </c>
      <c r="FM16" s="255" t="str">
        <f>IF('Health Facility 13'!$J$120=0,"-",'Health Facility 13'!$J$120)</f>
        <v>-</v>
      </c>
      <c r="FN16" s="255" t="str">
        <f>IF('Health Facility 13'!$J$121=0,"-",'Health Facility 13'!$J$121)</f>
        <v>-</v>
      </c>
      <c r="FO16" s="255" t="str">
        <f>IF('Health Facility 13'!$J$122=0,"-",'Health Facility 13'!$J$122)</f>
        <v>-</v>
      </c>
      <c r="FP16" s="383" t="str">
        <f>IF('Health Facility 13'!$J$123=0,"-",'Health Facility 13'!$J$123)</f>
        <v>-</v>
      </c>
      <c r="FQ16" s="381" t="str">
        <f>IF('Health Facility 13'!$B$127=0,"-",'Health Facility 13'!$B$127)</f>
        <v>-</v>
      </c>
      <c r="FR16" s="381" t="str">
        <f>IF('Health Facility 13'!$E$127=0,"-",'Health Facility 13'!$E$127)</f>
        <v>-</v>
      </c>
      <c r="FS16" s="381" t="str">
        <f>IF('Health Facility 13'!$H$127=0,"-",'Health Facility 13'!$H$127)</f>
        <v>-</v>
      </c>
      <c r="FT16" s="381" t="str">
        <f>IF('Health Facility 13'!$J$127=0,"-",'Health Facility 13'!$J$127)</f>
        <v>-</v>
      </c>
      <c r="FU16" s="381" t="str">
        <f>IF('Health Facility 13'!$K$127=0,"-",'Health Facility 13'!$K$127)</f>
        <v>-</v>
      </c>
      <c r="FV16" s="381" t="str">
        <f>IF('Health Facility 13'!$B$128=0,"-",'Health Facility 13'!$B$128)</f>
        <v>-</v>
      </c>
      <c r="FW16" s="381" t="str">
        <f>IF('Health Facility 13'!$E$128=0,"-",'Health Facility 13'!$E$128)</f>
        <v>-</v>
      </c>
      <c r="FX16" s="381" t="str">
        <f>IF('Health Facility 13'!$H$128=0,"-",'Health Facility 13'!$H$128)</f>
        <v>-</v>
      </c>
      <c r="FY16" s="381" t="str">
        <f>IF('Health Facility 13'!$J$128=0,"-",'Health Facility 13'!$J$128)</f>
        <v>-</v>
      </c>
      <c r="FZ16" s="381" t="str">
        <f>IF('Health Facility 13'!$K$128=0,"-",'Health Facility 13'!$K$128)</f>
        <v>-</v>
      </c>
      <c r="GA16" s="381" t="str">
        <f>IF('Health Facility 13'!$B$129=0,"-",'Health Facility 13'!$B$129)</f>
        <v>-</v>
      </c>
      <c r="GB16" s="381" t="str">
        <f>IF('Health Facility 13'!$E$129=0,"-",'Health Facility 13'!$E$129)</f>
        <v>-</v>
      </c>
      <c r="GC16" s="381" t="str">
        <f>IF('Health Facility 13'!$H$129=0,"-",'Health Facility 13'!$H$129)</f>
        <v>-</v>
      </c>
      <c r="GD16" s="381" t="str">
        <f>IF('Health Facility 13'!$J$129=0,"-",'Health Facility 13'!$J$129)</f>
        <v>-</v>
      </c>
      <c r="GE16" s="381" t="str">
        <f>IF('Health Facility 13'!$K$129=0,"-",'Health Facility 13'!$K$129)</f>
        <v>-</v>
      </c>
      <c r="GF16" s="381" t="str">
        <f>IF('Health Facility 13'!$B$130=0,"-",'Health Facility 13'!$B$130)</f>
        <v>-</v>
      </c>
      <c r="GG16" s="381" t="str">
        <f>IF('Health Facility 13'!$E$130=0,"-",'Health Facility 13'!$E$130)</f>
        <v>-</v>
      </c>
      <c r="GH16" s="381" t="str">
        <f>IF('Health Facility 13'!$H$130=0,"-",'Health Facility 13'!$H$130)</f>
        <v>-</v>
      </c>
      <c r="GI16" s="381" t="str">
        <f>IF('Health Facility 13'!$J$130=0,"-",'Health Facility 13'!$J$130)</f>
        <v>-</v>
      </c>
      <c r="GJ16" s="385" t="str">
        <f>IF('Health Facility 13'!$K$130=0,"-",'Health Facility 13'!$K$130)</f>
        <v>-</v>
      </c>
      <c r="GK16" s="20"/>
      <c r="GL16" s="20"/>
      <c r="GM16" s="20"/>
      <c r="GN16" s="20"/>
      <c r="GO16" s="20"/>
      <c r="GP16" s="20"/>
      <c r="GQ16" s="20"/>
      <c r="GR16" s="20"/>
    </row>
    <row r="17" spans="1:200" x14ac:dyDescent="0.3">
      <c r="A17" s="253" t="s">
        <v>115</v>
      </c>
      <c r="B17" s="255" t="str">
        <f>IF('Health Facility 14'!$D$7=0,"-",'Health Facility 14'!$D$7)</f>
        <v>-</v>
      </c>
      <c r="C17" s="255" t="str">
        <f>IF('Health Facility 14'!$D$8=0,"-",'Health Facility 14'!$D$8)</f>
        <v>-</v>
      </c>
      <c r="D17" s="255" t="str">
        <f>IF('Health Facility 14'!$D$9=0,"-",'Health Facility 14'!$D$9)</f>
        <v>-</v>
      </c>
      <c r="E17" s="255" t="str">
        <f>IF('Health Facility 14'!$D$10=0,"-",'Health Facility 14'!$D$10)</f>
        <v>-</v>
      </c>
      <c r="F17" s="255" t="str">
        <f>IF('Health Facility 14'!$D$11=0,"-",'Health Facility 14'!$D$11)</f>
        <v>-</v>
      </c>
      <c r="G17" s="255" t="str">
        <f>IF('Health Facility 14'!$J$7=0,"-",'Health Facility 14'!$J$7)</f>
        <v>-</v>
      </c>
      <c r="H17" s="255" t="str">
        <f>IF('Health Facility 14'!$J$8=0,"-",'Health Facility 14'!$J$8)</f>
        <v>-</v>
      </c>
      <c r="I17" s="255" t="str">
        <f>IF('Health Facility 14'!$J$9=0,"-",'Health Facility 14'!$J$9)</f>
        <v>-</v>
      </c>
      <c r="J17" s="255" t="str">
        <f>IF('Health Facility 14'!$J$10=0,"-",'Health Facility 14'!$J$10)</f>
        <v>-</v>
      </c>
      <c r="K17" s="255" t="str">
        <f>IF('Health Facility 14'!$J$11=0,"-",'Health Facility 14'!$J$11)</f>
        <v>-</v>
      </c>
      <c r="L17" s="255" t="str">
        <f>IF('Health Facility 14'!$H$15=0,"-",'Health Facility 14'!$H$15)</f>
        <v>-</v>
      </c>
      <c r="M17" s="255" t="str">
        <f>IF('Health Facility 14'!$I$15=0,"-",'Health Facility 14'!$I$15)</f>
        <v>-</v>
      </c>
      <c r="N17" s="255" t="str">
        <f>IF('Health Facility 14'!$G$17=0,"-",'Health Facility 14'!$G$17)</f>
        <v>-</v>
      </c>
      <c r="O17" s="255" t="str">
        <f>IF('Health Facility 14'!$H$17=0,"-",'Health Facility 14'!$H$17)</f>
        <v>-</v>
      </c>
      <c r="P17" s="255" t="str">
        <f>IF('Health Facility 14'!$I$17=0,"-",'Health Facility 14'!$I$17)</f>
        <v>-</v>
      </c>
      <c r="Q17" s="255" t="str">
        <f>IF('Health Facility 14'!$D$20=0,"-",'Health Facility 14'!$D$20)</f>
        <v>-</v>
      </c>
      <c r="R17" s="255" t="str">
        <f>IF('Health Facility 14'!$D$21=0,"-",'Health Facility 14'!$D$21)</f>
        <v>-</v>
      </c>
      <c r="S17" s="255" t="str">
        <f>IF('Health Facility 14'!$D$22=0,"-",'Health Facility 14'!$D$22)</f>
        <v>-</v>
      </c>
      <c r="T17" s="255" t="str">
        <f>IF('Health Facility 14'!$D$23=0,"-",'Health Facility 14'!$D$23)</f>
        <v>-</v>
      </c>
      <c r="U17" s="255" t="str">
        <f>IF('Health Facility 14'!$D$24=0,"-",'Health Facility 14'!$D$24)</f>
        <v>-</v>
      </c>
      <c r="V17" s="255" t="str">
        <f>IF('Health Facility 14'!$D$25=0,"-",'Health Facility 14'!$D$25)</f>
        <v>-</v>
      </c>
      <c r="W17" s="255" t="str">
        <f>IF('Health Facility 14'!$D$26=0,"-",'Health Facility 14'!$D$26)</f>
        <v>-</v>
      </c>
      <c r="X17" s="255" t="str">
        <f>IF('Health Facility 14'!$D$27=0,"-",'Health Facility 14'!$D$27)</f>
        <v>-</v>
      </c>
      <c r="Y17" s="255" t="str">
        <f>IF('Health Facility 14'!$H$20=0,"-",'Health Facility 14'!$H$20)</f>
        <v>-</v>
      </c>
      <c r="Z17" s="255" t="str">
        <f>IF('Health Facility 14'!$H$21=0,"-",'Health Facility 14'!$H$21)</f>
        <v>-</v>
      </c>
      <c r="AA17" s="255" t="str">
        <f>IF('Health Facility 14'!$H$22=0,"-",'Health Facility 14'!$H$22)</f>
        <v>-</v>
      </c>
      <c r="AB17" s="255" t="str">
        <f>IF('Health Facility 14'!$H$23=0,"-",'Health Facility 14'!$H$23)</f>
        <v>-</v>
      </c>
      <c r="AC17" s="255" t="str">
        <f>IF('Health Facility 14'!$H$24=0,"-",'Health Facility 14'!$H$24)</f>
        <v>-</v>
      </c>
      <c r="AD17" s="255" t="str">
        <f>IF('Health Facility 14'!$H$25=0,"-",'Health Facility 14'!$H$25)</f>
        <v>-</v>
      </c>
      <c r="AE17" s="255" t="str">
        <f>IF('Health Facility 14'!$H$26=0,"-",'Health Facility 14'!$H$26)</f>
        <v>-</v>
      </c>
      <c r="AF17" s="255" t="str">
        <f>IF('Health Facility 14'!$I$20=0,"-",'Health Facility 14'!$I$20)</f>
        <v>-</v>
      </c>
      <c r="AG17" s="255" t="str">
        <f>IF('Health Facility 14'!$I$21=0,"-",'Health Facility 14'!$I$21)</f>
        <v>-</v>
      </c>
      <c r="AH17" s="255" t="str">
        <f>IF('Health Facility 14'!$I$22=0,"-",'Health Facility 14'!$I$22)</f>
        <v>-</v>
      </c>
      <c r="AI17" s="255" t="str">
        <f>IF('Health Facility 14'!$I$23=0,"-",'Health Facility 14'!$I$23)</f>
        <v>-</v>
      </c>
      <c r="AJ17" s="255" t="str">
        <f>IF('Health Facility 14'!$I$24=0,"-",'Health Facility 14'!$I$24)</f>
        <v>-</v>
      </c>
      <c r="AK17" s="255" t="str">
        <f>IF('Health Facility 14'!$I$25=0,"-",'Health Facility 14'!$I$25)</f>
        <v>-</v>
      </c>
      <c r="AL17" s="255" t="str">
        <f>IF('Health Facility 14'!$I$26=0,"-",'Health Facility 14'!$I$26)</f>
        <v>-</v>
      </c>
      <c r="AM17" s="255" t="str">
        <f>IF('Health Facility 14'!$J$20=0,"-",'Health Facility 14'!$J$20)</f>
        <v>-</v>
      </c>
      <c r="AN17" s="255" t="str">
        <f>IF('Health Facility 14'!$J$21=0,"-",'Health Facility 14'!$J$21)</f>
        <v>-</v>
      </c>
      <c r="AO17" s="255" t="str">
        <f>IF('Health Facility 14'!$J$22=0,"-",'Health Facility 14'!$J$22)</f>
        <v>-</v>
      </c>
      <c r="AP17" s="255" t="str">
        <f>IF('Health Facility 14'!$J$23=0,"-",'Health Facility 14'!$J$23)</f>
        <v>-</v>
      </c>
      <c r="AQ17" s="255" t="str">
        <f>IF('Health Facility 14'!$J$24=0,"-",'Health Facility 14'!$J$24)</f>
        <v>-</v>
      </c>
      <c r="AR17" s="255" t="str">
        <f>IF('Health Facility 14'!$J$25=0,"-",'Health Facility 14'!$J$25)</f>
        <v>-</v>
      </c>
      <c r="AS17" s="255" t="str">
        <f>IF('Health Facility 14'!$J$26=0,"-",'Health Facility 14'!$J$26)</f>
        <v>-</v>
      </c>
      <c r="AT17" s="255" t="str">
        <f>IF('Health Facility 14'!$G$31=0,"-",'Health Facility 14'!$G$31)</f>
        <v>-</v>
      </c>
      <c r="AU17" s="255" t="str">
        <f>IF('Health Facility 14'!$H$31=0,"-",'Health Facility 14'!$H$31)</f>
        <v>-</v>
      </c>
      <c r="AV17" s="255" t="str">
        <f>IF('Health Facility 14'!$I$31=0,"-",'Health Facility 14'!$I$31)</f>
        <v>-</v>
      </c>
      <c r="AW17" s="255" t="str">
        <f>IF('Health Facility 14'!$D$32=0,"-",'Health Facility 14'!$D$32)</f>
        <v>Select type</v>
      </c>
      <c r="AX17" s="255" t="str">
        <f>IF('Health Facility 14'!$D$33=0,"-",'Health Facility 14'!$D$33)</f>
        <v>Select indicator</v>
      </c>
      <c r="AY17" s="328" t="str">
        <f>IF('Health Facility 14'!$G$34=0,"-",'Health Facility 14'!$G$34)</f>
        <v>-</v>
      </c>
      <c r="AZ17" s="328" t="str">
        <f>IF('Health Facility 14'!$H$34=0,"-",'Health Facility 14'!$H$34)</f>
        <v>-</v>
      </c>
      <c r="BA17" s="328" t="str">
        <f>IF('Health Facility 14'!$I$34=0,"-",'Health Facility 14'!$I$34)</f>
        <v>-</v>
      </c>
      <c r="BB17" s="328" t="str">
        <f>IF('Health Facility 14'!$G$35=0,"-",'Health Facility 14'!$G$35)</f>
        <v>-</v>
      </c>
      <c r="BC17" s="328" t="str">
        <f>IF('Health Facility 14'!$H$35=0,"-",'Health Facility 14'!$H$35)</f>
        <v>-</v>
      </c>
      <c r="BD17" s="328" t="str">
        <f>IF('Health Facility 14'!$I$35=0,"-",'Health Facility 14'!$I$35)</f>
        <v>-</v>
      </c>
      <c r="BE17" s="328" t="str">
        <f>IF('Health Facility 14'!$G$36=0,"-",'Health Facility 14'!$G$36)</f>
        <v>-</v>
      </c>
      <c r="BF17" s="328" t="str">
        <f>IF('Health Facility 14'!$H$36=0,"-",'Health Facility 14'!$H$36)</f>
        <v>-</v>
      </c>
      <c r="BG17" s="328" t="str">
        <f>IF('Health Facility 14'!$I$36=0,"-",'Health Facility 14'!$I$36)</f>
        <v>-</v>
      </c>
      <c r="BH17" s="255" t="str">
        <f>IF('Health Facility 14'!$G$39=0,"-",'Health Facility 14'!$G$39)</f>
        <v>-</v>
      </c>
      <c r="BI17" s="255" t="str">
        <f>IF('Health Facility 14'!$H$39=0,"-",'Health Facility 14'!$H$39)</f>
        <v>-</v>
      </c>
      <c r="BJ17" s="255" t="str">
        <f>IF('Health Facility 14'!$I$39=0,"-",'Health Facility 14'!$I$39)</f>
        <v>-</v>
      </c>
      <c r="BK17" s="255" t="str">
        <f>IF('Health Facility 14'!$G$40=0,"-",'Health Facility 14'!$G$40)</f>
        <v>-</v>
      </c>
      <c r="BL17" s="255" t="str">
        <f>IF('Health Facility 14'!$H$40=0,"-",'Health Facility 14'!$H$40)</f>
        <v>-</v>
      </c>
      <c r="BM17" s="255" t="str">
        <f>IF('Health Facility 14'!$I$40=0,"-",'Health Facility 14'!$I$40)</f>
        <v>-</v>
      </c>
      <c r="BN17" s="255" t="str">
        <f>IF('Health Facility 14'!$D$41=0,"-",'Health Facility 14'!$D$41)</f>
        <v>Select type</v>
      </c>
      <c r="BO17" s="255" t="str">
        <f>IF('Health Facility 14'!$D$42=0,"-",'Health Facility 14'!$D$42)</f>
        <v>Select indicator</v>
      </c>
      <c r="BP17" s="328" t="str">
        <f>IF('Health Facility 14'!$G$43=0,"-",'Health Facility 14'!$G$43)</f>
        <v>-</v>
      </c>
      <c r="BQ17" s="328" t="str">
        <f>IF('Health Facility 14'!$H$43=0,"-",'Health Facility 14'!$H$43)</f>
        <v>-</v>
      </c>
      <c r="BR17" s="328" t="str">
        <f>IF('Health Facility 14'!$I$43=0,"-",'Health Facility 14'!$I$43)</f>
        <v>-</v>
      </c>
      <c r="BS17" s="328" t="str">
        <f>IF('Health Facility 14'!$G$44=0,"-",'Health Facility 14'!$G$44)</f>
        <v>-</v>
      </c>
      <c r="BT17" s="328" t="str">
        <f>IF('Health Facility 14'!$H$44=0,"-",'Health Facility 14'!$H$44)</f>
        <v>-</v>
      </c>
      <c r="BU17" s="328" t="str">
        <f>IF('Health Facility 14'!$I$44=0,"-",'Health Facility 14'!$I$44)</f>
        <v>-</v>
      </c>
      <c r="BV17" s="328" t="str">
        <f>IF('Health Facility 14'!$G$45=0,"-",'Health Facility 14'!$G$45)</f>
        <v>-</v>
      </c>
      <c r="BW17" s="328" t="str">
        <f>IF('Health Facility 14'!$H$45=0,"-",'Health Facility 14'!$H$45)</f>
        <v>-</v>
      </c>
      <c r="BX17" s="328" t="str">
        <f>IF('Health Facility 14'!$I$45=0,"-",'Health Facility 14'!$I$45)</f>
        <v>-</v>
      </c>
      <c r="BY17" s="255" t="str">
        <f>IF('Health Facility 14'!$G$48=0,"-",'Health Facility 14'!$G$48)</f>
        <v>-</v>
      </c>
      <c r="BZ17" s="255" t="str">
        <f>IF('Health Facility 14'!$H$48=0,"-",'Health Facility 14'!$H$48)</f>
        <v>-</v>
      </c>
      <c r="CA17" s="255" t="str">
        <f>IF('Health Facility 14'!$I$48=0,"-",'Health Facility 14'!$I$48)</f>
        <v>-</v>
      </c>
      <c r="CB17" s="255" t="str">
        <f>IF('Health Facility 14'!$G$49=0,"-",'Health Facility 14'!$G$49)</f>
        <v>-</v>
      </c>
      <c r="CC17" s="255" t="str">
        <f>IF('Health Facility 14'!$H$49=0,"-",'Health Facility 14'!$H$49)</f>
        <v>-</v>
      </c>
      <c r="CD17" s="255" t="str">
        <f>IF('Health Facility 14'!$I$49=0,"-",'Health Facility 14'!$I$49)</f>
        <v>-</v>
      </c>
      <c r="CE17" s="255" t="str">
        <f>IF('Health Facility 14'!$D$50=0,"-",'Health Facility 14'!$D$50)</f>
        <v>Select type</v>
      </c>
      <c r="CF17" s="255" t="str">
        <f>IF('Health Facility 14'!$D$51=0,"-",'Health Facility 14'!$D$51)</f>
        <v>Select indicator</v>
      </c>
      <c r="CG17" s="328" t="str">
        <f>IF('Health Facility 14'!$G$52=0,"-",'Health Facility 14'!$G$52)</f>
        <v>-</v>
      </c>
      <c r="CH17" s="328" t="str">
        <f>IF('Health Facility 14'!$H$52=0,"-",'Health Facility 14'!$H$52)</f>
        <v>-</v>
      </c>
      <c r="CI17" s="328" t="str">
        <f>IF('Health Facility 14'!$I$52=0,"-",'Health Facility 14'!$I$52)</f>
        <v>-</v>
      </c>
      <c r="CJ17" s="328" t="str">
        <f>IF('Health Facility 14'!$G$53=0,"-",'Health Facility 14'!$G$53)</f>
        <v>-</v>
      </c>
      <c r="CK17" s="328" t="str">
        <f>IF('Health Facility 14'!$H$53=0,"-",'Health Facility 14'!$H$53)</f>
        <v>-</v>
      </c>
      <c r="CL17" s="328" t="str">
        <f>IF('Health Facility 14'!$I$53=0,"-",'Health Facility 14'!$I$53)</f>
        <v>-</v>
      </c>
      <c r="CM17" s="328" t="str">
        <f>IF('Health Facility 14'!$G$54=0,"-",'Health Facility 14'!$G$54)</f>
        <v>-</v>
      </c>
      <c r="CN17" s="328" t="str">
        <f>IF('Health Facility 14'!$H$54=0,"-",'Health Facility 14'!$H$54)</f>
        <v>-</v>
      </c>
      <c r="CO17" s="328" t="str">
        <f>IF('Health Facility 14'!$I$54=0,"-",'Health Facility 14'!$I$54)</f>
        <v>-</v>
      </c>
      <c r="CP17" s="255" t="str">
        <f>IF('Health Facility 14'!$G$57=0,"-",'Health Facility 14'!$G$57)</f>
        <v>-</v>
      </c>
      <c r="CQ17" s="255" t="str">
        <f>IF('Health Facility 14'!$H$57=0,"-",'Health Facility 14'!$H$57)</f>
        <v>-</v>
      </c>
      <c r="CR17" s="255" t="str">
        <f>IF('Health Facility 14'!$I$57=0,"-",'Health Facility 14'!$I$57)</f>
        <v>-</v>
      </c>
      <c r="CS17" s="255" t="str">
        <f>IF('Health Facility 14'!$G$58=0,"-",'Health Facility 14'!$G$58)</f>
        <v>-</v>
      </c>
      <c r="CT17" s="255" t="str">
        <f>IF('Health Facility 14'!$H$58=0,"-",'Health Facility 14'!$H$58)</f>
        <v>-</v>
      </c>
      <c r="CU17" s="255" t="str">
        <f>IF('Health Facility 14'!$I$58=0,"-",'Health Facility 14'!$I$58)</f>
        <v>-</v>
      </c>
      <c r="CV17" s="255" t="str">
        <f>IF('Health Facility 14'!$D$59=0,"-",'Health Facility 14'!$D$59)</f>
        <v>Malaria_treatment</v>
      </c>
      <c r="CW17" s="255" t="str">
        <f>IF('Health Facility 14'!$D$60=0,"-",'Health Facility 14'!$D$60)</f>
        <v>4.1:  Number of children (&lt; 5) with confirmed malaria receiving ACT</v>
      </c>
      <c r="CX17" s="328" t="str">
        <f>IF('Health Facility 14'!$G$61=0,"-",'Health Facility 14'!$G$61)</f>
        <v>-</v>
      </c>
      <c r="CY17" s="328" t="str">
        <f>IF('Health Facility 14'!$H$61=0,"-",'Health Facility 14'!$H$61)</f>
        <v>-</v>
      </c>
      <c r="CZ17" s="328" t="str">
        <f>IF('Health Facility 14'!$I$61=0,"-",'Health Facility 14'!$I$61)</f>
        <v>-</v>
      </c>
      <c r="DA17" s="328" t="str">
        <f>IF('Health Facility 14'!$G$62=0,"-",'Health Facility 14'!$G$62)</f>
        <v>-</v>
      </c>
      <c r="DB17" s="328" t="str">
        <f>IF('Health Facility 14'!$H$62=0,"-",'Health Facility 14'!$H$62)</f>
        <v>-</v>
      </c>
      <c r="DC17" s="328" t="str">
        <f>IF('Health Facility 14'!$I$62=0,"-",'Health Facility 14'!$I$62)</f>
        <v>-</v>
      </c>
      <c r="DD17" s="328" t="str">
        <f>IF('Health Facility 14'!$G$63=0,"-",'Health Facility 14'!$G$63)</f>
        <v>-</v>
      </c>
      <c r="DE17" s="328" t="str">
        <f>IF('Health Facility 14'!$H$63=0,"-",'Health Facility 14'!$H$63)</f>
        <v>-</v>
      </c>
      <c r="DF17" s="328" t="str">
        <f>IF('Health Facility 14'!$I$63=0,"-",'Health Facility 14'!$I$63)</f>
        <v>-</v>
      </c>
      <c r="DG17" s="255" t="str">
        <f>IF('Health Facility 14'!$G$66=0,"-",'Health Facility 14'!$G$66)</f>
        <v>-</v>
      </c>
      <c r="DH17" s="255" t="str">
        <f>IF('Health Facility 14'!$H$66=0,"-",'Health Facility 14'!$H$66)</f>
        <v>-</v>
      </c>
      <c r="DI17" s="255" t="str">
        <f>IF('Health Facility 14'!$I$66=0,"-",'Health Facility 14'!$I$66)</f>
        <v>-</v>
      </c>
      <c r="DJ17" s="255" t="str">
        <f>IF('Health Facility 14'!$G$67=0,"-",'Health Facility 14'!$G$67)</f>
        <v>-</v>
      </c>
      <c r="DK17" s="255" t="str">
        <f>IF('Health Facility 14'!$H$67=0,"-",'Health Facility 14'!$H$67)</f>
        <v>-</v>
      </c>
      <c r="DL17" s="255" t="str">
        <f>IF('Health Facility 14'!$I$67=0,"-",'Health Facility 14'!$I$67)</f>
        <v>-</v>
      </c>
      <c r="DM17" s="255" t="str">
        <f>IF('Health Facility 14'!$D$68=0,"-",'Health Facility 14'!$D$68)</f>
        <v>Malaria_commodity_availability</v>
      </c>
      <c r="DN17" s="255" t="str">
        <f>IF('Health Facility 14'!$D$69=0,"-",'Health Facility 14'!$D$69)</f>
        <v>5.1:  Stock out of ACTs for 7 consecutive days in the past month</v>
      </c>
      <c r="DO17" s="328" t="str">
        <f>IF('Health Facility 14'!$G$70=0,"-",'Health Facility 14'!$G$70)</f>
        <v>-</v>
      </c>
      <c r="DP17" s="328" t="str">
        <f>IF('Health Facility 14'!$H$70=0,"-",'Health Facility 14'!$H$70)</f>
        <v>-</v>
      </c>
      <c r="DQ17" s="328" t="str">
        <f>IF('Health Facility 14'!$I$70=0,"-",'Health Facility 14'!$I$70)</f>
        <v>-</v>
      </c>
      <c r="DR17" s="328" t="str">
        <f>IF('Health Facility 14'!$G$71=0,"-",'Health Facility 14'!$G$71)</f>
        <v>-</v>
      </c>
      <c r="DS17" s="328" t="str">
        <f>IF('Health Facility 14'!$H$71=0,"-",'Health Facility 14'!$H$71)</f>
        <v>-</v>
      </c>
      <c r="DT17" s="328" t="str">
        <f>IF('Health Facility 14'!$I$71=0,"-",'Health Facility 14'!$I$71)</f>
        <v>-</v>
      </c>
      <c r="DU17" s="328" t="str">
        <f>IF('Health Facility 14'!$G$72=0,"-",'Health Facility 14'!$G$72)</f>
        <v>-</v>
      </c>
      <c r="DV17" s="328" t="str">
        <f>IF('Health Facility 14'!$H$72=0,"-",'Health Facility 14'!$H$72)</f>
        <v>-</v>
      </c>
      <c r="DW17" s="328" t="str">
        <f>IF('Health Facility 14'!$I$72=0,"-",'Health Facility 14'!$I$72)</f>
        <v>-</v>
      </c>
      <c r="DX17" s="328" t="str">
        <f>IF('Health Facility 14'!$G$75=0,"-",'Health Facility 14'!$G$75)</f>
        <v>-</v>
      </c>
      <c r="DY17" s="328" t="str">
        <f>IF('Health Facility 14'!$H$75=0,"-",'Health Facility 14'!$H$75)</f>
        <v>-</v>
      </c>
      <c r="DZ17" s="328" t="str">
        <f>IF('Health Facility 14'!$I$75=0,"-",'Health Facility 14'!$I$75)</f>
        <v>-</v>
      </c>
      <c r="EA17" s="328" t="str">
        <f>IF('Health Facility 14'!$G$76=0,"-",'Health Facility 14'!$G$76)</f>
        <v>-</v>
      </c>
      <c r="EB17" s="328" t="str">
        <f>IF('Health Facility 14'!$H$76=0,"-",'Health Facility 14'!$H$76)</f>
        <v>-</v>
      </c>
      <c r="EC17" s="328" t="str">
        <f>IF('Health Facility 14'!$I$76=0,"-",'Health Facility 14'!$I$76)</f>
        <v>-</v>
      </c>
      <c r="ED17" s="255" t="str">
        <f>IF('Health Facility 14'!$A$80=0,"-",'Health Facility 14'!$A$80)</f>
        <v>A — Malaria case register : Laboratory register (quality target = 90%)</v>
      </c>
      <c r="EE17" s="255" t="str">
        <f>IF('Health Facility 14'!$J$82=0,"-",'Health Facility 14'!$J$82)</f>
        <v>-</v>
      </c>
      <c r="EF17" s="255" t="str">
        <f>IF('Health Facility 14'!$J$83=0,"-",'Health Facility 14'!$J$83)</f>
        <v>-</v>
      </c>
      <c r="EG17" s="255" t="str">
        <f>IF('Health Facility 14'!$A$85=0,"-",'Health Facility 14'!$A$85)</f>
        <v>B — Malaria case register : Pharmacy dispensation log (quality target = 90%)</v>
      </c>
      <c r="EH17" s="255" t="str">
        <f>IF('Health Facility 14'!$J$87=0,"-",'Health Facility 14'!$J$87)</f>
        <v>-</v>
      </c>
      <c r="EI17" s="255" t="str">
        <f>IF('Health Facility 14'!$J$88=0,"-",'Health Facility 14'!$J$88)</f>
        <v>-</v>
      </c>
      <c r="EJ17" s="255" t="str">
        <f>IF('Health Facility 14'!$A$90=0,"-",'Health Facility 14'!$A$90)</f>
        <v>C — Malaria case register : ACT stock management log (quality target:  &gt;=90%, &lt;=110%)</v>
      </c>
      <c r="EK17" s="255" t="str">
        <f>IF('Health Facility 14'!$J$91=0,"-",'Health Facility 14'!$J$91)</f>
        <v>-</v>
      </c>
      <c r="EL17" s="255" t="str">
        <f>IF('Health Facility 14'!$J$92=0,"-",'Health Facility 14'!$J$92)</f>
        <v>-</v>
      </c>
      <c r="EM17" s="255" t="str">
        <f>IF('Health Facility 14'!$J$93=0,"-",'Health Facility 14'!$J$93)</f>
        <v>-</v>
      </c>
      <c r="EN17" s="255" t="str">
        <f>IF('Health Facility 14'!$J$94=0,"-",'Health Facility 14'!$J$94)</f>
        <v>-</v>
      </c>
      <c r="EO17" s="255" t="str">
        <f>IF('Health Facility 14'!$J$97=0,"-",'Health Facility 14'!$J$97)</f>
        <v>-</v>
      </c>
      <c r="EP17" s="255" t="str">
        <f>IF('Health Facility 14'!$J$98=0,"-",'Health Facility 14'!$J$98)</f>
        <v>-</v>
      </c>
      <c r="EQ17" s="255" t="str">
        <f>IF('Health Facility 14'!$H$99=0,"-",'Health Facility 14'!$H$99)</f>
        <v>Select type</v>
      </c>
      <c r="ER17" s="255" t="str">
        <f>IF('Health Facility 14'!$H$100=0,"-",'Health Facility 14'!$H$100)</f>
        <v>Select indicator</v>
      </c>
      <c r="ES17" s="255" t="str">
        <f>IF('Health Facility 14'!$J$101=0,"-",'Health Facility 14'!$J$101)</f>
        <v>-</v>
      </c>
      <c r="ET17" s="255" t="str">
        <f>IF('Health Facility 14'!$J$102=0,"-",'Health Facility 14'!$J$102)</f>
        <v>-</v>
      </c>
      <c r="EU17" s="326" t="str">
        <f>IF('Health Facility 14'!$F$106=0,"-",'Health Facility 14'!$F$106)</f>
        <v>-</v>
      </c>
      <c r="EV17" s="326" t="str">
        <f>IF('Health Facility 14'!$G$106=0,"-",'Health Facility 14'!$G$106)</f>
        <v>-</v>
      </c>
      <c r="EW17" s="326" t="str">
        <f>IF('Health Facility 14'!$H$106=0,"-",'Health Facility 14'!$H$106)</f>
        <v>-</v>
      </c>
      <c r="EX17" s="326" t="str">
        <f>IF('Health Facility 14'!$I$106=0,"-",'Health Facility 14'!$I$106)</f>
        <v>-</v>
      </c>
      <c r="EY17" s="255" t="str">
        <f>IF('Health Facility 14'!$F$107=0,"-",'Health Facility 14'!$F$107)</f>
        <v>-</v>
      </c>
      <c r="EZ17" s="255" t="str">
        <f>IF('Health Facility 14'!$G$107=0,"-",'Health Facility 14'!$G$107)</f>
        <v>-</v>
      </c>
      <c r="FA17" s="255" t="str">
        <f>IF('Health Facility 14'!$H$107=0,"-",'Health Facility 14'!$H$107)</f>
        <v>-</v>
      </c>
      <c r="FB17" s="255" t="str">
        <f>IF('Health Facility 14'!$I$107=0,"-",'Health Facility 14'!$I$107)</f>
        <v>-</v>
      </c>
      <c r="FC17" s="255" t="str">
        <f>IF('Health Facility 14'!$J$109=0,"-",'Health Facility 14'!$J$109)</f>
        <v>-</v>
      </c>
      <c r="FD17" s="255" t="str">
        <f>IF('Health Facility 14'!$J$110=0,"-",'Health Facility 14'!$J$110)</f>
        <v>-</v>
      </c>
      <c r="FE17" s="255" t="str">
        <f>IF('Health Facility 14'!$J$112=0,"-",'Health Facility 14'!$J$112)</f>
        <v>-</v>
      </c>
      <c r="FF17" s="255" t="str">
        <f>IF('Health Facility 14'!$J$113=0,"-",'Health Facility 14'!$J$113)</f>
        <v>-</v>
      </c>
      <c r="FG17" s="255" t="str">
        <f>IF('Health Facility 14'!$J$114=0,"-",'Health Facility 14'!$J$114)</f>
        <v>-</v>
      </c>
      <c r="FH17" s="255" t="str">
        <f>IF('Health Facility 14'!$J$115=0,"-",'Health Facility 14'!$J$115)</f>
        <v>-</v>
      </c>
      <c r="FI17" s="255" t="str">
        <f>IF('Health Facility 14'!$J$116=0,"-",'Health Facility 14'!$J$116)</f>
        <v>-</v>
      </c>
      <c r="FJ17" s="255" t="str">
        <f>IF('Health Facility 14'!$J$117=0,"-",'Health Facility 14'!$J$117)</f>
        <v>-</v>
      </c>
      <c r="FK17" s="255" t="str">
        <f>IF('Health Facility 14'!$J$118=0,"-",'Health Facility 14'!$J$118)</f>
        <v>-</v>
      </c>
      <c r="FL17" s="255" t="str">
        <f>IF('Health Facility 14'!$J$119=0,"-",'Health Facility 14'!$J$119)</f>
        <v>-</v>
      </c>
      <c r="FM17" s="255" t="str">
        <f>IF('Health Facility 14'!$J$120=0,"-",'Health Facility 14'!$J$120)</f>
        <v>-</v>
      </c>
      <c r="FN17" s="255" t="str">
        <f>IF('Health Facility 14'!$J$121=0,"-",'Health Facility 14'!$J$121)</f>
        <v>-</v>
      </c>
      <c r="FO17" s="255" t="str">
        <f>IF('Health Facility 14'!$J$122=0,"-",'Health Facility 14'!$J$122)</f>
        <v>-</v>
      </c>
      <c r="FP17" s="383" t="str">
        <f>IF('Health Facility 14'!$J$123=0,"-",'Health Facility 14'!$J$123)</f>
        <v>-</v>
      </c>
      <c r="FQ17" s="381" t="str">
        <f>IF('Health Facility 14'!$B$127=0,"-",'Health Facility 14'!$B$127)</f>
        <v>-</v>
      </c>
      <c r="FR17" s="381" t="str">
        <f>IF('Health Facility 14'!$E$127=0,"-",'Health Facility 14'!$E$127)</f>
        <v>-</v>
      </c>
      <c r="FS17" s="381" t="str">
        <f>IF('Health Facility 14'!$H$127=0,"-",'Health Facility 14'!$H$127)</f>
        <v>-</v>
      </c>
      <c r="FT17" s="381" t="str">
        <f>IF('Health Facility 14'!$J$127=0,"-",'Health Facility 14'!$J$127)</f>
        <v>-</v>
      </c>
      <c r="FU17" s="381" t="str">
        <f>IF('Health Facility 14'!$K$127=0,"-",'Health Facility 14'!$K$127)</f>
        <v>-</v>
      </c>
      <c r="FV17" s="381" t="str">
        <f>IF('Health Facility 14'!$B$128=0,"-",'Health Facility 14'!$B$128)</f>
        <v>-</v>
      </c>
      <c r="FW17" s="381" t="str">
        <f>IF('Health Facility 14'!$E$128=0,"-",'Health Facility 14'!$E$128)</f>
        <v>-</v>
      </c>
      <c r="FX17" s="381" t="str">
        <f>IF('Health Facility 14'!$H$128=0,"-",'Health Facility 14'!$H$128)</f>
        <v>-</v>
      </c>
      <c r="FY17" s="381" t="str">
        <f>IF('Health Facility 14'!$J$128=0,"-",'Health Facility 14'!$J$128)</f>
        <v>-</v>
      </c>
      <c r="FZ17" s="381" t="str">
        <f>IF('Health Facility 14'!$K$128=0,"-",'Health Facility 14'!$K$128)</f>
        <v>-</v>
      </c>
      <c r="GA17" s="381" t="str">
        <f>IF('Health Facility 14'!$B$129=0,"-",'Health Facility 14'!$B$129)</f>
        <v>-</v>
      </c>
      <c r="GB17" s="381" t="str">
        <f>IF('Health Facility 14'!$E$129=0,"-",'Health Facility 14'!$E$129)</f>
        <v>-</v>
      </c>
      <c r="GC17" s="381" t="str">
        <f>IF('Health Facility 14'!$H$129=0,"-",'Health Facility 14'!$H$129)</f>
        <v>-</v>
      </c>
      <c r="GD17" s="381" t="str">
        <f>IF('Health Facility 14'!$J$129=0,"-",'Health Facility 14'!$J$129)</f>
        <v>-</v>
      </c>
      <c r="GE17" s="381" t="str">
        <f>IF('Health Facility 14'!$K$129=0,"-",'Health Facility 14'!$K$129)</f>
        <v>-</v>
      </c>
      <c r="GF17" s="381" t="str">
        <f>IF('Health Facility 14'!$B$130=0,"-",'Health Facility 14'!$B$130)</f>
        <v>-</v>
      </c>
      <c r="GG17" s="381" t="str">
        <f>IF('Health Facility 14'!$E$130=0,"-",'Health Facility 14'!$E$130)</f>
        <v>-</v>
      </c>
      <c r="GH17" s="381" t="str">
        <f>IF('Health Facility 14'!$H$130=0,"-",'Health Facility 14'!$H$130)</f>
        <v>-</v>
      </c>
      <c r="GI17" s="381" t="str">
        <f>IF('Health Facility 14'!$J$130=0,"-",'Health Facility 14'!$J$130)</f>
        <v>-</v>
      </c>
      <c r="GJ17" s="385" t="str">
        <f>IF('Health Facility 14'!$K$130=0,"-",'Health Facility 14'!$K$130)</f>
        <v>-</v>
      </c>
      <c r="GK17" s="20"/>
      <c r="GL17" s="20"/>
      <c r="GM17" s="20"/>
      <c r="GN17" s="20"/>
      <c r="GO17" s="20"/>
      <c r="GP17" s="20"/>
      <c r="GQ17" s="20"/>
      <c r="GR17" s="20"/>
    </row>
    <row r="18" spans="1:200" x14ac:dyDescent="0.3">
      <c r="A18" s="253" t="s">
        <v>116</v>
      </c>
      <c r="B18" s="255" t="str">
        <f>IF('Health Facility 15'!$D$7=0,"-",'Health Facility 15'!$D$7)</f>
        <v>-</v>
      </c>
      <c r="C18" s="255" t="str">
        <f>IF('Health Facility 15'!$D$8=0,"-",'Health Facility 15'!$D$8)</f>
        <v>-</v>
      </c>
      <c r="D18" s="255" t="str">
        <f>IF('Health Facility 15'!$D$9=0,"-",'Health Facility 15'!$D$9)</f>
        <v>-</v>
      </c>
      <c r="E18" s="255" t="str">
        <f>IF('Health Facility 15'!$D$10=0,"-",'Health Facility 15'!$D$10)</f>
        <v>-</v>
      </c>
      <c r="F18" s="255" t="str">
        <f>IF('Health Facility 15'!$D$11=0,"-",'Health Facility 15'!$D$11)</f>
        <v>-</v>
      </c>
      <c r="G18" s="255" t="str">
        <f>IF('Health Facility 15'!$J$7=0,"-",'Health Facility 15'!$J$7)</f>
        <v>-</v>
      </c>
      <c r="H18" s="255" t="str">
        <f>IF('Health Facility 15'!$J$8=0,"-",'Health Facility 15'!$J$8)</f>
        <v>-</v>
      </c>
      <c r="I18" s="255" t="str">
        <f>IF('Health Facility 15'!$J$9=0,"-",'Health Facility 15'!$J$9)</f>
        <v>-</v>
      </c>
      <c r="J18" s="255" t="str">
        <f>IF('Health Facility 15'!$J$10=0,"-",'Health Facility 15'!$J$10)</f>
        <v>-</v>
      </c>
      <c r="K18" s="255" t="str">
        <f>IF('Health Facility 15'!$J$11=0,"-",'Health Facility 15'!$J$11)</f>
        <v>-</v>
      </c>
      <c r="L18" s="255" t="str">
        <f>IF('Health Facility 15'!$H$15=0,"-",'Health Facility 15'!$H$15)</f>
        <v>-</v>
      </c>
      <c r="M18" s="255" t="str">
        <f>IF('Health Facility 15'!$I$15=0,"-",'Health Facility 15'!$I$15)</f>
        <v>-</v>
      </c>
      <c r="N18" s="255" t="str">
        <f>IF('Health Facility 15'!$G$17=0,"-",'Health Facility 15'!$G$17)</f>
        <v>-</v>
      </c>
      <c r="O18" s="255" t="str">
        <f>IF('Health Facility 15'!$H$17=0,"-",'Health Facility 15'!$H$17)</f>
        <v>-</v>
      </c>
      <c r="P18" s="255" t="str">
        <f>IF('Health Facility 15'!$I$17=0,"-",'Health Facility 15'!$I$17)</f>
        <v>-</v>
      </c>
      <c r="Q18" s="255" t="str">
        <f>IF('Health Facility 15'!$D$20=0,"-",'Health Facility 15'!$D$20)</f>
        <v>-</v>
      </c>
      <c r="R18" s="255" t="str">
        <f>IF('Health Facility 15'!$D$21=0,"-",'Health Facility 15'!$D$21)</f>
        <v>-</v>
      </c>
      <c r="S18" s="255" t="str">
        <f>IF('Health Facility 15'!$D$22=0,"-",'Health Facility 15'!$D$22)</f>
        <v>-</v>
      </c>
      <c r="T18" s="255" t="str">
        <f>IF('Health Facility 15'!$D$23=0,"-",'Health Facility 15'!$D$23)</f>
        <v>-</v>
      </c>
      <c r="U18" s="255" t="str">
        <f>IF('Health Facility 15'!$D$24=0,"-",'Health Facility 15'!$D$24)</f>
        <v>-</v>
      </c>
      <c r="V18" s="255" t="str">
        <f>IF('Health Facility 15'!$D$25=0,"-",'Health Facility 15'!$D$25)</f>
        <v>-</v>
      </c>
      <c r="W18" s="255" t="str">
        <f>IF('Health Facility 15'!$D$26=0,"-",'Health Facility 15'!$D$26)</f>
        <v>-</v>
      </c>
      <c r="X18" s="255" t="str">
        <f>IF('Health Facility 15'!$D$27=0,"-",'Health Facility 15'!$D$27)</f>
        <v>-</v>
      </c>
      <c r="Y18" s="255" t="str">
        <f>IF('Health Facility 15'!$H$20=0,"-",'Health Facility 15'!$H$20)</f>
        <v>-</v>
      </c>
      <c r="Z18" s="255" t="str">
        <f>IF('Health Facility 15'!$H$21=0,"-",'Health Facility 15'!$H$21)</f>
        <v>-</v>
      </c>
      <c r="AA18" s="255" t="str">
        <f>IF('Health Facility 15'!$H$22=0,"-",'Health Facility 15'!$H$22)</f>
        <v>-</v>
      </c>
      <c r="AB18" s="255" t="str">
        <f>IF('Health Facility 15'!$H$23=0,"-",'Health Facility 15'!$H$23)</f>
        <v>-</v>
      </c>
      <c r="AC18" s="255" t="str">
        <f>IF('Health Facility 15'!$H$24=0,"-",'Health Facility 15'!$H$24)</f>
        <v>-</v>
      </c>
      <c r="AD18" s="255" t="str">
        <f>IF('Health Facility 15'!$H$25=0,"-",'Health Facility 15'!$H$25)</f>
        <v>-</v>
      </c>
      <c r="AE18" s="255" t="str">
        <f>IF('Health Facility 15'!$H$26=0,"-",'Health Facility 15'!$H$26)</f>
        <v>-</v>
      </c>
      <c r="AF18" s="255" t="str">
        <f>IF('Health Facility 15'!$I$20=0,"-",'Health Facility 15'!$I$20)</f>
        <v>-</v>
      </c>
      <c r="AG18" s="255" t="str">
        <f>IF('Health Facility 15'!$I$21=0,"-",'Health Facility 15'!$I$21)</f>
        <v>-</v>
      </c>
      <c r="AH18" s="255" t="str">
        <f>IF('Health Facility 15'!$I$22=0,"-",'Health Facility 15'!$I$22)</f>
        <v>-</v>
      </c>
      <c r="AI18" s="255" t="str">
        <f>IF('Health Facility 15'!$I$23=0,"-",'Health Facility 15'!$I$23)</f>
        <v>-</v>
      </c>
      <c r="AJ18" s="255" t="str">
        <f>IF('Health Facility 15'!$I$24=0,"-",'Health Facility 15'!$I$24)</f>
        <v>-</v>
      </c>
      <c r="AK18" s="255" t="str">
        <f>IF('Health Facility 15'!$I$25=0,"-",'Health Facility 15'!$I$25)</f>
        <v>-</v>
      </c>
      <c r="AL18" s="255" t="str">
        <f>IF('Health Facility 15'!$I$26=0,"-",'Health Facility 15'!$I$26)</f>
        <v>-</v>
      </c>
      <c r="AM18" s="255" t="str">
        <f>IF('Health Facility 15'!$J$20=0,"-",'Health Facility 15'!$J$20)</f>
        <v>-</v>
      </c>
      <c r="AN18" s="255" t="str">
        <f>IF('Health Facility 15'!$J$21=0,"-",'Health Facility 15'!$J$21)</f>
        <v>-</v>
      </c>
      <c r="AO18" s="255" t="str">
        <f>IF('Health Facility 15'!$J$22=0,"-",'Health Facility 15'!$J$22)</f>
        <v>-</v>
      </c>
      <c r="AP18" s="255" t="str">
        <f>IF('Health Facility 15'!$J$23=0,"-",'Health Facility 15'!$J$23)</f>
        <v>-</v>
      </c>
      <c r="AQ18" s="255" t="str">
        <f>IF('Health Facility 15'!$J$24=0,"-",'Health Facility 15'!$J$24)</f>
        <v>-</v>
      </c>
      <c r="AR18" s="255" t="str">
        <f>IF('Health Facility 15'!$J$25=0,"-",'Health Facility 15'!$J$25)</f>
        <v>-</v>
      </c>
      <c r="AS18" s="255" t="str">
        <f>IF('Health Facility 15'!$J$26=0,"-",'Health Facility 15'!$J$26)</f>
        <v>-</v>
      </c>
      <c r="AT18" s="255" t="str">
        <f>IF('Health Facility 15'!$G$31=0,"-",'Health Facility 15'!$G$31)</f>
        <v>-</v>
      </c>
      <c r="AU18" s="255" t="str">
        <f>IF('Health Facility 15'!$H$31=0,"-",'Health Facility 15'!$H$31)</f>
        <v>-</v>
      </c>
      <c r="AV18" s="255" t="str">
        <f>IF('Health Facility 15'!$I$31=0,"-",'Health Facility 15'!$I$31)</f>
        <v>-</v>
      </c>
      <c r="AW18" s="255" t="str">
        <f>IF('Health Facility 15'!$D$32=0,"-",'Health Facility 15'!$D$32)</f>
        <v>Select type</v>
      </c>
      <c r="AX18" s="255" t="str">
        <f>IF('Health Facility 15'!$D$33=0,"-",'Health Facility 15'!$D$33)</f>
        <v>Select indicator</v>
      </c>
      <c r="AY18" s="328" t="str">
        <f>IF('Health Facility 15'!$G$34=0,"-",'Health Facility 15'!$G$34)</f>
        <v>-</v>
      </c>
      <c r="AZ18" s="328" t="str">
        <f>IF('Health Facility 15'!$H$34=0,"-",'Health Facility 15'!$H$34)</f>
        <v>-</v>
      </c>
      <c r="BA18" s="328" t="str">
        <f>IF('Health Facility 15'!$I$34=0,"-",'Health Facility 15'!$I$34)</f>
        <v>-</v>
      </c>
      <c r="BB18" s="328" t="str">
        <f>IF('Health Facility 15'!$G$35=0,"-",'Health Facility 15'!$G$35)</f>
        <v>-</v>
      </c>
      <c r="BC18" s="328" t="str">
        <f>IF('Health Facility 15'!$H$35=0,"-",'Health Facility 15'!$H$35)</f>
        <v>-</v>
      </c>
      <c r="BD18" s="328" t="str">
        <f>IF('Health Facility 15'!$I$35=0,"-",'Health Facility 15'!$I$35)</f>
        <v>-</v>
      </c>
      <c r="BE18" s="328" t="str">
        <f>IF('Health Facility 15'!$G$36=0,"-",'Health Facility 15'!$G$36)</f>
        <v>-</v>
      </c>
      <c r="BF18" s="328" t="str">
        <f>IF('Health Facility 15'!$H$36=0,"-",'Health Facility 15'!$H$36)</f>
        <v>-</v>
      </c>
      <c r="BG18" s="328" t="str">
        <f>IF('Health Facility 15'!$I$36=0,"-",'Health Facility 15'!$I$36)</f>
        <v>-</v>
      </c>
      <c r="BH18" s="255" t="str">
        <f>IF('Health Facility 15'!$G$39=0,"-",'Health Facility 15'!$G$39)</f>
        <v>-</v>
      </c>
      <c r="BI18" s="255" t="str">
        <f>IF('Health Facility 15'!$H$39=0,"-",'Health Facility 15'!$H$39)</f>
        <v>-</v>
      </c>
      <c r="BJ18" s="255" t="str">
        <f>IF('Health Facility 15'!$I$39=0,"-",'Health Facility 15'!$I$39)</f>
        <v>-</v>
      </c>
      <c r="BK18" s="255" t="str">
        <f>IF('Health Facility 15'!$G$40=0,"-",'Health Facility 15'!$G$40)</f>
        <v>-</v>
      </c>
      <c r="BL18" s="255" t="str">
        <f>IF('Health Facility 15'!$H$40=0,"-",'Health Facility 15'!$H$40)</f>
        <v>-</v>
      </c>
      <c r="BM18" s="255" t="str">
        <f>IF('Health Facility 15'!$I$40=0,"-",'Health Facility 15'!$I$40)</f>
        <v>-</v>
      </c>
      <c r="BN18" s="255" t="str">
        <f>IF('Health Facility 15'!$D$41=0,"-",'Health Facility 15'!$D$41)</f>
        <v>Select type</v>
      </c>
      <c r="BO18" s="255" t="str">
        <f>IF('Health Facility 15'!$D$42=0,"-",'Health Facility 15'!$D$42)</f>
        <v>Select indicator</v>
      </c>
      <c r="BP18" s="328" t="str">
        <f>IF('Health Facility 15'!$G$43=0,"-",'Health Facility 15'!$G$43)</f>
        <v>-</v>
      </c>
      <c r="BQ18" s="328" t="str">
        <f>IF('Health Facility 15'!$H$43=0,"-",'Health Facility 15'!$H$43)</f>
        <v>-</v>
      </c>
      <c r="BR18" s="328" t="str">
        <f>IF('Health Facility 15'!$I$43=0,"-",'Health Facility 15'!$I$43)</f>
        <v>-</v>
      </c>
      <c r="BS18" s="328" t="str">
        <f>IF('Health Facility 15'!$G$44=0,"-",'Health Facility 15'!$G$44)</f>
        <v>-</v>
      </c>
      <c r="BT18" s="328" t="str">
        <f>IF('Health Facility 15'!$H$44=0,"-",'Health Facility 15'!$H$44)</f>
        <v>-</v>
      </c>
      <c r="BU18" s="328" t="str">
        <f>IF('Health Facility 15'!$I$44=0,"-",'Health Facility 15'!$I$44)</f>
        <v>-</v>
      </c>
      <c r="BV18" s="328" t="str">
        <f>IF('Health Facility 15'!$G$45=0,"-",'Health Facility 15'!$G$45)</f>
        <v>-</v>
      </c>
      <c r="BW18" s="328" t="str">
        <f>IF('Health Facility 15'!$H$45=0,"-",'Health Facility 15'!$H$45)</f>
        <v>-</v>
      </c>
      <c r="BX18" s="328" t="str">
        <f>IF('Health Facility 15'!$I$45=0,"-",'Health Facility 15'!$I$45)</f>
        <v>-</v>
      </c>
      <c r="BY18" s="255" t="str">
        <f>IF('Health Facility 15'!$G$48=0,"-",'Health Facility 15'!$G$48)</f>
        <v>-</v>
      </c>
      <c r="BZ18" s="255" t="str">
        <f>IF('Health Facility 15'!$H$48=0,"-",'Health Facility 15'!$H$48)</f>
        <v>-</v>
      </c>
      <c r="CA18" s="255" t="str">
        <f>IF('Health Facility 15'!$I$48=0,"-",'Health Facility 15'!$I$48)</f>
        <v>-</v>
      </c>
      <c r="CB18" s="255" t="str">
        <f>IF('Health Facility 15'!$G$49=0,"-",'Health Facility 15'!$G$49)</f>
        <v>-</v>
      </c>
      <c r="CC18" s="255" t="str">
        <f>IF('Health Facility 15'!$H$49=0,"-",'Health Facility 15'!$H$49)</f>
        <v>-</v>
      </c>
      <c r="CD18" s="255" t="str">
        <f>IF('Health Facility 15'!$I$49=0,"-",'Health Facility 15'!$I$49)</f>
        <v>-</v>
      </c>
      <c r="CE18" s="255" t="str">
        <f>IF('Health Facility 15'!$D$50=0,"-",'Health Facility 15'!$D$50)</f>
        <v>Select type</v>
      </c>
      <c r="CF18" s="255" t="str">
        <f>IF('Health Facility 15'!$D$51=0,"-",'Health Facility 15'!$D$51)</f>
        <v>Select indicator</v>
      </c>
      <c r="CG18" s="328" t="str">
        <f>IF('Health Facility 15'!$G$52=0,"-",'Health Facility 15'!$G$52)</f>
        <v>-</v>
      </c>
      <c r="CH18" s="328" t="str">
        <f>IF('Health Facility 15'!$H$52=0,"-",'Health Facility 15'!$H$52)</f>
        <v>-</v>
      </c>
      <c r="CI18" s="328" t="str">
        <f>IF('Health Facility 15'!$I$52=0,"-",'Health Facility 15'!$I$52)</f>
        <v>-</v>
      </c>
      <c r="CJ18" s="328" t="str">
        <f>IF('Health Facility 15'!$G$53=0,"-",'Health Facility 15'!$G$53)</f>
        <v>-</v>
      </c>
      <c r="CK18" s="328" t="str">
        <f>IF('Health Facility 15'!$H$53=0,"-",'Health Facility 15'!$H$53)</f>
        <v>-</v>
      </c>
      <c r="CL18" s="328" t="str">
        <f>IF('Health Facility 15'!$I$53=0,"-",'Health Facility 15'!$I$53)</f>
        <v>-</v>
      </c>
      <c r="CM18" s="328" t="str">
        <f>IF('Health Facility 15'!$G$54=0,"-",'Health Facility 15'!$G$54)</f>
        <v>-</v>
      </c>
      <c r="CN18" s="328" t="str">
        <f>IF('Health Facility 15'!$H$54=0,"-",'Health Facility 15'!$H$54)</f>
        <v>-</v>
      </c>
      <c r="CO18" s="328" t="str">
        <f>IF('Health Facility 15'!$I$54=0,"-",'Health Facility 15'!$I$54)</f>
        <v>-</v>
      </c>
      <c r="CP18" s="255" t="str">
        <f>IF('Health Facility 15'!$G$57=0,"-",'Health Facility 15'!$G$57)</f>
        <v>-</v>
      </c>
      <c r="CQ18" s="255" t="str">
        <f>IF('Health Facility 15'!$H$57=0,"-",'Health Facility 15'!$H$57)</f>
        <v>-</v>
      </c>
      <c r="CR18" s="255" t="str">
        <f>IF('Health Facility 15'!$I$57=0,"-",'Health Facility 15'!$I$57)</f>
        <v>-</v>
      </c>
      <c r="CS18" s="255" t="str">
        <f>IF('Health Facility 15'!$G$58=0,"-",'Health Facility 15'!$G$58)</f>
        <v>-</v>
      </c>
      <c r="CT18" s="255" t="str">
        <f>IF('Health Facility 15'!$H$58=0,"-",'Health Facility 15'!$H$58)</f>
        <v>-</v>
      </c>
      <c r="CU18" s="255" t="str">
        <f>IF('Health Facility 15'!$I$58=0,"-",'Health Facility 15'!$I$58)</f>
        <v>-</v>
      </c>
      <c r="CV18" s="255" t="str">
        <f>IF('Health Facility 15'!$D$59=0,"-",'Health Facility 15'!$D$59)</f>
        <v>Malaria_treatment</v>
      </c>
      <c r="CW18" s="255" t="str">
        <f>IF('Health Facility 15'!$D$60=0,"-",'Health Facility 15'!$D$60)</f>
        <v>4.1:  Number of children (&lt; 5) with confirmed malaria receiving ACT</v>
      </c>
      <c r="CX18" s="328" t="str">
        <f>IF('Health Facility 15'!$G$61=0,"-",'Health Facility 15'!$G$61)</f>
        <v>-</v>
      </c>
      <c r="CY18" s="328" t="str">
        <f>IF('Health Facility 15'!$H$61=0,"-",'Health Facility 15'!$H$61)</f>
        <v>-</v>
      </c>
      <c r="CZ18" s="328" t="str">
        <f>IF('Health Facility 15'!$I$61=0,"-",'Health Facility 15'!$I$61)</f>
        <v>-</v>
      </c>
      <c r="DA18" s="328" t="str">
        <f>IF('Health Facility 15'!$G$62=0,"-",'Health Facility 15'!$G$62)</f>
        <v>-</v>
      </c>
      <c r="DB18" s="328" t="str">
        <f>IF('Health Facility 15'!$H$62=0,"-",'Health Facility 15'!$H$62)</f>
        <v>-</v>
      </c>
      <c r="DC18" s="328" t="str">
        <f>IF('Health Facility 15'!$I$62=0,"-",'Health Facility 15'!$I$62)</f>
        <v>-</v>
      </c>
      <c r="DD18" s="328" t="str">
        <f>IF('Health Facility 15'!$G$63=0,"-",'Health Facility 15'!$G$63)</f>
        <v>-</v>
      </c>
      <c r="DE18" s="328" t="str">
        <f>IF('Health Facility 15'!$H$63=0,"-",'Health Facility 15'!$H$63)</f>
        <v>-</v>
      </c>
      <c r="DF18" s="328" t="str">
        <f>IF('Health Facility 15'!$I$63=0,"-",'Health Facility 15'!$I$63)</f>
        <v>-</v>
      </c>
      <c r="DG18" s="255" t="str">
        <f>IF('Health Facility 15'!$G$66=0,"-",'Health Facility 15'!$G$66)</f>
        <v>-</v>
      </c>
      <c r="DH18" s="255" t="str">
        <f>IF('Health Facility 15'!$H$66=0,"-",'Health Facility 15'!$H$66)</f>
        <v>-</v>
      </c>
      <c r="DI18" s="255" t="str">
        <f>IF('Health Facility 15'!$I$66=0,"-",'Health Facility 15'!$I$66)</f>
        <v>-</v>
      </c>
      <c r="DJ18" s="255" t="str">
        <f>IF('Health Facility 15'!$G$67=0,"-",'Health Facility 15'!$G$67)</f>
        <v>-</v>
      </c>
      <c r="DK18" s="255" t="str">
        <f>IF('Health Facility 15'!$H$67=0,"-",'Health Facility 15'!$H$67)</f>
        <v>-</v>
      </c>
      <c r="DL18" s="255" t="str">
        <f>IF('Health Facility 15'!$I$67=0,"-",'Health Facility 15'!$I$67)</f>
        <v>-</v>
      </c>
      <c r="DM18" s="255" t="str">
        <f>IF('Health Facility 15'!$D$68=0,"-",'Health Facility 15'!$D$68)</f>
        <v>Malaria_commodity_availability</v>
      </c>
      <c r="DN18" s="255" t="str">
        <f>IF('Health Facility 15'!$D$69=0,"-",'Health Facility 15'!$D$69)</f>
        <v>5.1:  Stock out of ACTs for 7 consecutive days in the past month</v>
      </c>
      <c r="DO18" s="328" t="str">
        <f>IF('Health Facility 15'!$G$70=0,"-",'Health Facility 15'!$G$70)</f>
        <v>-</v>
      </c>
      <c r="DP18" s="328" t="str">
        <f>IF('Health Facility 15'!$H$70=0,"-",'Health Facility 15'!$H$70)</f>
        <v>-</v>
      </c>
      <c r="DQ18" s="328" t="str">
        <f>IF('Health Facility 15'!$I$70=0,"-",'Health Facility 15'!$I$70)</f>
        <v>-</v>
      </c>
      <c r="DR18" s="328" t="str">
        <f>IF('Health Facility 15'!$G$71=0,"-",'Health Facility 15'!$G$71)</f>
        <v>-</v>
      </c>
      <c r="DS18" s="328" t="str">
        <f>IF('Health Facility 15'!$H$71=0,"-",'Health Facility 15'!$H$71)</f>
        <v>-</v>
      </c>
      <c r="DT18" s="328" t="str">
        <f>IF('Health Facility 15'!$I$71=0,"-",'Health Facility 15'!$I$71)</f>
        <v>-</v>
      </c>
      <c r="DU18" s="328" t="str">
        <f>IF('Health Facility 15'!$G$72=0,"-",'Health Facility 15'!$G$72)</f>
        <v>-</v>
      </c>
      <c r="DV18" s="328" t="str">
        <f>IF('Health Facility 15'!$H$72=0,"-",'Health Facility 15'!$H$72)</f>
        <v>-</v>
      </c>
      <c r="DW18" s="328" t="str">
        <f>IF('Health Facility 15'!$I$72=0,"-",'Health Facility 15'!$I$72)</f>
        <v>-</v>
      </c>
      <c r="DX18" s="328" t="str">
        <f>IF('Health Facility 15'!$G$75=0,"-",'Health Facility 15'!$G$75)</f>
        <v>-</v>
      </c>
      <c r="DY18" s="328" t="str">
        <f>IF('Health Facility 15'!$H$75=0,"-",'Health Facility 15'!$H$75)</f>
        <v>-</v>
      </c>
      <c r="DZ18" s="328" t="str">
        <f>IF('Health Facility 15'!$I$75=0,"-",'Health Facility 15'!$I$75)</f>
        <v>-</v>
      </c>
      <c r="EA18" s="328" t="str">
        <f>IF('Health Facility 15'!$G$76=0,"-",'Health Facility 15'!$G$76)</f>
        <v>-</v>
      </c>
      <c r="EB18" s="328" t="str">
        <f>IF('Health Facility 15'!$H$76=0,"-",'Health Facility 15'!$H$76)</f>
        <v>-</v>
      </c>
      <c r="EC18" s="328" t="str">
        <f>IF('Health Facility 15'!$I$76=0,"-",'Health Facility 15'!$I$76)</f>
        <v>-</v>
      </c>
      <c r="ED18" s="255" t="str">
        <f>IF('Health Facility 15'!$A$80=0,"-",'Health Facility 15'!$A$80)</f>
        <v>A — Malaria case register : Laboratory register (quality target = 90%)</v>
      </c>
      <c r="EE18" s="255" t="str">
        <f>IF('Health Facility 15'!$J$82=0,"-",'Health Facility 15'!$J$82)</f>
        <v>-</v>
      </c>
      <c r="EF18" s="255" t="str">
        <f>IF('Health Facility 15'!$J$83=0,"-",'Health Facility 15'!$J$83)</f>
        <v>-</v>
      </c>
      <c r="EG18" s="255" t="str">
        <f>IF('Health Facility 15'!$A$85=0,"-",'Health Facility 15'!$A$85)</f>
        <v>B — Malaria case register : Pharmacy dispensation log (quality target = 90%)</v>
      </c>
      <c r="EH18" s="255" t="str">
        <f>IF('Health Facility 15'!$J$87=0,"-",'Health Facility 15'!$J$87)</f>
        <v>-</v>
      </c>
      <c r="EI18" s="255" t="str">
        <f>IF('Health Facility 15'!$J$88=0,"-",'Health Facility 15'!$J$88)</f>
        <v>-</v>
      </c>
      <c r="EJ18" s="255" t="str">
        <f>IF('Health Facility 15'!$A$90=0,"-",'Health Facility 15'!$A$90)</f>
        <v>C — Malaria case register : ACT stock management log (quality target:  &gt;=90%, &lt;=110%)</v>
      </c>
      <c r="EK18" s="255" t="str">
        <f>IF('Health Facility 15'!$J$91=0,"-",'Health Facility 15'!$J$91)</f>
        <v>-</v>
      </c>
      <c r="EL18" s="255" t="str">
        <f>IF('Health Facility 15'!$J$92=0,"-",'Health Facility 15'!$J$92)</f>
        <v>-</v>
      </c>
      <c r="EM18" s="255" t="str">
        <f>IF('Health Facility 15'!$J$93=0,"-",'Health Facility 15'!$J$93)</f>
        <v>-</v>
      </c>
      <c r="EN18" s="255" t="str">
        <f>IF('Health Facility 15'!$J$94=0,"-",'Health Facility 15'!$J$94)</f>
        <v>-</v>
      </c>
      <c r="EO18" s="255" t="str">
        <f>IF('Health Facility 15'!$J$97=0,"-",'Health Facility 15'!$J$97)</f>
        <v>-</v>
      </c>
      <c r="EP18" s="255" t="str">
        <f>IF('Health Facility 15'!$J$98=0,"-",'Health Facility 15'!$J$98)</f>
        <v>-</v>
      </c>
      <c r="EQ18" s="255" t="str">
        <f>IF('Health Facility 15'!$H$99=0,"-",'Health Facility 15'!$H$99)</f>
        <v>Select type</v>
      </c>
      <c r="ER18" s="255" t="str">
        <f>IF('Health Facility 15'!$H$100=0,"-",'Health Facility 15'!$H$100)</f>
        <v>Select indicator</v>
      </c>
      <c r="ES18" s="255" t="str">
        <f>IF('Health Facility 15'!$J$101=0,"-",'Health Facility 15'!$J$101)</f>
        <v>-</v>
      </c>
      <c r="ET18" s="255" t="str">
        <f>IF('Health Facility 15'!$J$102=0,"-",'Health Facility 15'!$J$102)</f>
        <v>-</v>
      </c>
      <c r="EU18" s="326" t="str">
        <f>IF('Health Facility 15'!$F$106=0,"-",'Health Facility 15'!$F$106)</f>
        <v>-</v>
      </c>
      <c r="EV18" s="326" t="str">
        <f>IF('Health Facility 15'!$G$106=0,"-",'Health Facility 15'!$G$106)</f>
        <v>-</v>
      </c>
      <c r="EW18" s="326" t="str">
        <f>IF('Health Facility 15'!$H$106=0,"-",'Health Facility 15'!$H$106)</f>
        <v>-</v>
      </c>
      <c r="EX18" s="326" t="str">
        <f>IF('Health Facility 15'!$I$106=0,"-",'Health Facility 15'!$I$106)</f>
        <v>-</v>
      </c>
      <c r="EY18" s="255" t="str">
        <f>IF('Health Facility 15'!$F$107=0,"-",'Health Facility 15'!$F$107)</f>
        <v>-</v>
      </c>
      <c r="EZ18" s="255" t="str">
        <f>IF('Health Facility 15'!$G$107=0,"-",'Health Facility 15'!$G$107)</f>
        <v>-</v>
      </c>
      <c r="FA18" s="255" t="str">
        <f>IF('Health Facility 15'!$H$107=0,"-",'Health Facility 15'!$H$107)</f>
        <v>-</v>
      </c>
      <c r="FB18" s="255" t="str">
        <f>IF('Health Facility 15'!$I$107=0,"-",'Health Facility 15'!$I$107)</f>
        <v>-</v>
      </c>
      <c r="FC18" s="255" t="str">
        <f>IF('Health Facility 15'!$J$109=0,"-",'Health Facility 15'!$J$109)</f>
        <v>-</v>
      </c>
      <c r="FD18" s="255" t="str">
        <f>IF('Health Facility 15'!$J$110=0,"-",'Health Facility 15'!$J$110)</f>
        <v>-</v>
      </c>
      <c r="FE18" s="255" t="str">
        <f>IF('Health Facility 15'!$J$112=0,"-",'Health Facility 15'!$J$112)</f>
        <v>-</v>
      </c>
      <c r="FF18" s="255" t="str">
        <f>IF('Health Facility 15'!$J$113=0,"-",'Health Facility 15'!$J$113)</f>
        <v>-</v>
      </c>
      <c r="FG18" s="255" t="str">
        <f>IF('Health Facility 15'!$J$114=0,"-",'Health Facility 15'!$J$114)</f>
        <v>-</v>
      </c>
      <c r="FH18" s="255" t="str">
        <f>IF('Health Facility 15'!$J$115=0,"-",'Health Facility 15'!$J$115)</f>
        <v>-</v>
      </c>
      <c r="FI18" s="255" t="str">
        <f>IF('Health Facility 15'!$J$116=0,"-",'Health Facility 15'!$J$116)</f>
        <v>-</v>
      </c>
      <c r="FJ18" s="255" t="str">
        <f>IF('Health Facility 15'!$J$117=0,"-",'Health Facility 15'!$J$117)</f>
        <v>-</v>
      </c>
      <c r="FK18" s="255" t="str">
        <f>IF('Health Facility 15'!$J$118=0,"-",'Health Facility 15'!$J$118)</f>
        <v>-</v>
      </c>
      <c r="FL18" s="255" t="str">
        <f>IF('Health Facility 15'!$J$119=0,"-",'Health Facility 15'!$J$119)</f>
        <v>-</v>
      </c>
      <c r="FM18" s="255" t="str">
        <f>IF('Health Facility 15'!$J$120=0,"-",'Health Facility 15'!$J$120)</f>
        <v>-</v>
      </c>
      <c r="FN18" s="255" t="str">
        <f>IF('Health Facility 15'!$J$121=0,"-",'Health Facility 15'!$J$121)</f>
        <v>-</v>
      </c>
      <c r="FO18" s="255" t="str">
        <f>IF('Health Facility 15'!$J$122=0,"-",'Health Facility 15'!$J$122)</f>
        <v>-</v>
      </c>
      <c r="FP18" s="383" t="str">
        <f>IF('Health Facility 15'!$J$123=0,"-",'Health Facility 15'!$J$123)</f>
        <v>-</v>
      </c>
      <c r="FQ18" s="381" t="str">
        <f>IF('Health Facility 15'!$B$127=0,"-",'Health Facility 15'!$B$127)</f>
        <v>-</v>
      </c>
      <c r="FR18" s="381" t="str">
        <f>IF('Health Facility 15'!$E$127=0,"-",'Health Facility 15'!$E$127)</f>
        <v>-</v>
      </c>
      <c r="FS18" s="381" t="str">
        <f>IF('Health Facility 15'!$H$127=0,"-",'Health Facility 15'!$H$127)</f>
        <v>-</v>
      </c>
      <c r="FT18" s="381" t="str">
        <f>IF('Health Facility 15'!$J$127=0,"-",'Health Facility 15'!$J$127)</f>
        <v>-</v>
      </c>
      <c r="FU18" s="381" t="str">
        <f>IF('Health Facility 15'!$K$127=0,"-",'Health Facility 15'!$K$127)</f>
        <v>-</v>
      </c>
      <c r="FV18" s="381" t="str">
        <f>IF('Health Facility 15'!$B$128=0,"-",'Health Facility 15'!$B$128)</f>
        <v>-</v>
      </c>
      <c r="FW18" s="381" t="str">
        <f>IF('Health Facility 15'!$E$128=0,"-",'Health Facility 15'!$E$128)</f>
        <v>-</v>
      </c>
      <c r="FX18" s="381" t="str">
        <f>IF('Health Facility 15'!$H$128=0,"-",'Health Facility 15'!$H$128)</f>
        <v>-</v>
      </c>
      <c r="FY18" s="381" t="str">
        <f>IF('Health Facility 15'!$J$128=0,"-",'Health Facility 15'!$J$128)</f>
        <v>-</v>
      </c>
      <c r="FZ18" s="381" t="str">
        <f>IF('Health Facility 15'!$K$128=0,"-",'Health Facility 15'!$K$128)</f>
        <v>-</v>
      </c>
      <c r="GA18" s="381" t="str">
        <f>IF('Health Facility 15'!$B$129=0,"-",'Health Facility 15'!$B$129)</f>
        <v>-</v>
      </c>
      <c r="GB18" s="381" t="str">
        <f>IF('Health Facility 15'!$E$129=0,"-",'Health Facility 15'!$E$129)</f>
        <v>-</v>
      </c>
      <c r="GC18" s="381" t="str">
        <f>IF('Health Facility 15'!$H$129=0,"-",'Health Facility 15'!$H$129)</f>
        <v>-</v>
      </c>
      <c r="GD18" s="381" t="str">
        <f>IF('Health Facility 15'!$J$129=0,"-",'Health Facility 15'!$J$129)</f>
        <v>-</v>
      </c>
      <c r="GE18" s="381" t="str">
        <f>IF('Health Facility 15'!$K$129=0,"-",'Health Facility 15'!$K$129)</f>
        <v>-</v>
      </c>
      <c r="GF18" s="381" t="str">
        <f>IF('Health Facility 15'!$B$130=0,"-",'Health Facility 15'!$B$130)</f>
        <v>-</v>
      </c>
      <c r="GG18" s="381" t="str">
        <f>IF('Health Facility 15'!$E$130=0,"-",'Health Facility 15'!$E$130)</f>
        <v>-</v>
      </c>
      <c r="GH18" s="381" t="str">
        <f>IF('Health Facility 15'!$H$130=0,"-",'Health Facility 15'!$H$130)</f>
        <v>-</v>
      </c>
      <c r="GI18" s="381" t="str">
        <f>IF('Health Facility 15'!$J$130=0,"-",'Health Facility 15'!$J$130)</f>
        <v>-</v>
      </c>
      <c r="GJ18" s="385" t="str">
        <f>IF('Health Facility 15'!$K$130=0,"-",'Health Facility 15'!$K$130)</f>
        <v>-</v>
      </c>
      <c r="GK18" s="20"/>
      <c r="GL18" s="20"/>
      <c r="GM18" s="20"/>
      <c r="GN18" s="20"/>
      <c r="GO18" s="20"/>
      <c r="GP18" s="20"/>
      <c r="GQ18" s="20"/>
      <c r="GR18" s="20"/>
    </row>
    <row r="19" spans="1:200" x14ac:dyDescent="0.3">
      <c r="A19" s="253" t="s">
        <v>117</v>
      </c>
      <c r="B19" s="255" t="str">
        <f>IF('Health Facility 16'!$D$7=0,"-",'Health Facility 16'!$D$7)</f>
        <v>-</v>
      </c>
      <c r="C19" s="255" t="str">
        <f>IF('Health Facility 16'!$D$8=0,"-",'Health Facility 16'!$D$8)</f>
        <v>-</v>
      </c>
      <c r="D19" s="255" t="str">
        <f>IF('Health Facility 16'!$D$9=0,"-",'Health Facility 16'!$D$9)</f>
        <v>-</v>
      </c>
      <c r="E19" s="255" t="str">
        <f>IF('Health Facility 16'!$D$10=0,"-",'Health Facility 16'!$D$10)</f>
        <v>-</v>
      </c>
      <c r="F19" s="255" t="str">
        <f>IF('Health Facility 16'!$D$11=0,"-",'Health Facility 16'!$D$11)</f>
        <v>-</v>
      </c>
      <c r="G19" s="255" t="str">
        <f>IF('Health Facility 16'!$J$7=0,"-",'Health Facility 16'!$J$7)</f>
        <v>-</v>
      </c>
      <c r="H19" s="255" t="str">
        <f>IF('Health Facility 16'!$J$8=0,"-",'Health Facility 16'!$J$8)</f>
        <v>-</v>
      </c>
      <c r="I19" s="255" t="str">
        <f>IF('Health Facility 16'!$J$9=0,"-",'Health Facility 16'!$J$9)</f>
        <v>-</v>
      </c>
      <c r="J19" s="255" t="str">
        <f>IF('Health Facility 16'!$J$10=0,"-",'Health Facility 16'!$J$10)</f>
        <v>-</v>
      </c>
      <c r="K19" s="255" t="str">
        <f>IF('Health Facility 16'!$J$11=0,"-",'Health Facility 16'!$J$11)</f>
        <v>-</v>
      </c>
      <c r="L19" s="255" t="str">
        <f>IF('Health Facility 16'!$H$15=0,"-",'Health Facility 16'!$H$15)</f>
        <v>-</v>
      </c>
      <c r="M19" s="255" t="str">
        <f>IF('Health Facility 16'!$I$15=0,"-",'Health Facility 16'!$I$15)</f>
        <v>-</v>
      </c>
      <c r="N19" s="255" t="str">
        <f>IF('Health Facility 16'!$G$17=0,"-",'Health Facility 16'!$G$17)</f>
        <v>-</v>
      </c>
      <c r="O19" s="255" t="str">
        <f>IF('Health Facility 16'!$H$17=0,"-",'Health Facility 16'!$H$17)</f>
        <v>-</v>
      </c>
      <c r="P19" s="255" t="str">
        <f>IF('Health Facility 16'!$I$17=0,"-",'Health Facility 16'!$I$17)</f>
        <v>-</v>
      </c>
      <c r="Q19" s="255" t="str">
        <f>IF('Health Facility 16'!$D$20=0,"-",'Health Facility 16'!$D$20)</f>
        <v>-</v>
      </c>
      <c r="R19" s="255" t="str">
        <f>IF('Health Facility 16'!$D$21=0,"-",'Health Facility 16'!$D$21)</f>
        <v>-</v>
      </c>
      <c r="S19" s="255" t="str">
        <f>IF('Health Facility 16'!$D$22=0,"-",'Health Facility 16'!$D$22)</f>
        <v>-</v>
      </c>
      <c r="T19" s="255" t="str">
        <f>IF('Health Facility 16'!$D$23=0,"-",'Health Facility 16'!$D$23)</f>
        <v>-</v>
      </c>
      <c r="U19" s="255" t="str">
        <f>IF('Health Facility 16'!$D$24=0,"-",'Health Facility 16'!$D$24)</f>
        <v>-</v>
      </c>
      <c r="V19" s="255" t="str">
        <f>IF('Health Facility 16'!$D$25=0,"-",'Health Facility 16'!$D$25)</f>
        <v>-</v>
      </c>
      <c r="W19" s="255" t="str">
        <f>IF('Health Facility 16'!$D$26=0,"-",'Health Facility 16'!$D$26)</f>
        <v>-</v>
      </c>
      <c r="X19" s="255" t="str">
        <f>IF('Health Facility 16'!$D$27=0,"-",'Health Facility 16'!$D$27)</f>
        <v>-</v>
      </c>
      <c r="Y19" s="255" t="str">
        <f>IF('Health Facility 16'!$H$20=0,"-",'Health Facility 16'!$H$20)</f>
        <v>-</v>
      </c>
      <c r="Z19" s="255" t="str">
        <f>IF('Health Facility 16'!$H$21=0,"-",'Health Facility 16'!$H$21)</f>
        <v>-</v>
      </c>
      <c r="AA19" s="255" t="str">
        <f>IF('Health Facility 16'!$H$22=0,"-",'Health Facility 16'!$H$22)</f>
        <v>-</v>
      </c>
      <c r="AB19" s="255" t="str">
        <f>IF('Health Facility 16'!$H$23=0,"-",'Health Facility 16'!$H$23)</f>
        <v>-</v>
      </c>
      <c r="AC19" s="255" t="str">
        <f>IF('Health Facility 16'!$H$24=0,"-",'Health Facility 16'!$H$24)</f>
        <v>-</v>
      </c>
      <c r="AD19" s="255" t="str">
        <f>IF('Health Facility 16'!$H$25=0,"-",'Health Facility 16'!$H$25)</f>
        <v>-</v>
      </c>
      <c r="AE19" s="255" t="str">
        <f>IF('Health Facility 16'!$H$26=0,"-",'Health Facility 16'!$H$26)</f>
        <v>-</v>
      </c>
      <c r="AF19" s="255" t="str">
        <f>IF('Health Facility 16'!$I$20=0,"-",'Health Facility 16'!$I$20)</f>
        <v>-</v>
      </c>
      <c r="AG19" s="255" t="str">
        <f>IF('Health Facility 16'!$I$21=0,"-",'Health Facility 16'!$I$21)</f>
        <v>-</v>
      </c>
      <c r="AH19" s="255" t="str">
        <f>IF('Health Facility 16'!$I$22=0,"-",'Health Facility 16'!$I$22)</f>
        <v>-</v>
      </c>
      <c r="AI19" s="255" t="str">
        <f>IF('Health Facility 16'!$I$23=0,"-",'Health Facility 16'!$I$23)</f>
        <v>-</v>
      </c>
      <c r="AJ19" s="255" t="str">
        <f>IF('Health Facility 16'!$I$24=0,"-",'Health Facility 16'!$I$24)</f>
        <v>-</v>
      </c>
      <c r="AK19" s="255" t="str">
        <f>IF('Health Facility 16'!$I$25=0,"-",'Health Facility 16'!$I$25)</f>
        <v>-</v>
      </c>
      <c r="AL19" s="255" t="str">
        <f>IF('Health Facility 16'!$I$26=0,"-",'Health Facility 16'!$I$26)</f>
        <v>-</v>
      </c>
      <c r="AM19" s="255" t="str">
        <f>IF('Health Facility 16'!$J$20=0,"-",'Health Facility 16'!$J$20)</f>
        <v>-</v>
      </c>
      <c r="AN19" s="255" t="str">
        <f>IF('Health Facility 16'!$J$21=0,"-",'Health Facility 16'!$J$21)</f>
        <v>-</v>
      </c>
      <c r="AO19" s="255" t="str">
        <f>IF('Health Facility 16'!$J$22=0,"-",'Health Facility 16'!$J$22)</f>
        <v>-</v>
      </c>
      <c r="AP19" s="255" t="str">
        <f>IF('Health Facility 16'!$J$23=0,"-",'Health Facility 16'!$J$23)</f>
        <v>-</v>
      </c>
      <c r="AQ19" s="255" t="str">
        <f>IF('Health Facility 16'!$J$24=0,"-",'Health Facility 16'!$J$24)</f>
        <v>-</v>
      </c>
      <c r="AR19" s="255" t="str">
        <f>IF('Health Facility 16'!$J$25=0,"-",'Health Facility 16'!$J$25)</f>
        <v>-</v>
      </c>
      <c r="AS19" s="255" t="str">
        <f>IF('Health Facility 16'!$J$26=0,"-",'Health Facility 16'!$J$26)</f>
        <v>-</v>
      </c>
      <c r="AT19" s="255" t="str">
        <f>IF('Health Facility 16'!$G$31=0,"-",'Health Facility 16'!$G$31)</f>
        <v>-</v>
      </c>
      <c r="AU19" s="255" t="str">
        <f>IF('Health Facility 16'!$H$31=0,"-",'Health Facility 16'!$H$31)</f>
        <v>-</v>
      </c>
      <c r="AV19" s="255" t="str">
        <f>IF('Health Facility 16'!$I$31=0,"-",'Health Facility 16'!$I$31)</f>
        <v>-</v>
      </c>
      <c r="AW19" s="255" t="str">
        <f>IF('Health Facility 16'!$D$32=0,"-",'Health Facility 16'!$D$32)</f>
        <v>Select type</v>
      </c>
      <c r="AX19" s="255" t="str">
        <f>IF('Health Facility 16'!$D$33=0,"-",'Health Facility 16'!$D$33)</f>
        <v>Select indicator</v>
      </c>
      <c r="AY19" s="328" t="str">
        <f>IF('Health Facility 16'!$G$34=0,"-",'Health Facility 16'!$G$34)</f>
        <v>-</v>
      </c>
      <c r="AZ19" s="328" t="str">
        <f>IF('Health Facility 16'!$H$34=0,"-",'Health Facility 16'!$H$34)</f>
        <v>-</v>
      </c>
      <c r="BA19" s="328" t="str">
        <f>IF('Health Facility 16'!$I$34=0,"-",'Health Facility 16'!$I$34)</f>
        <v>-</v>
      </c>
      <c r="BB19" s="328" t="str">
        <f>IF('Health Facility 16'!$G$35=0,"-",'Health Facility 16'!$G$35)</f>
        <v>-</v>
      </c>
      <c r="BC19" s="328" t="str">
        <f>IF('Health Facility 16'!$H$35=0,"-",'Health Facility 16'!$H$35)</f>
        <v>-</v>
      </c>
      <c r="BD19" s="328" t="str">
        <f>IF('Health Facility 16'!$I$35=0,"-",'Health Facility 16'!$I$35)</f>
        <v>-</v>
      </c>
      <c r="BE19" s="328" t="str">
        <f>IF('Health Facility 16'!$G$36=0,"-",'Health Facility 16'!$G$36)</f>
        <v>-</v>
      </c>
      <c r="BF19" s="328" t="str">
        <f>IF('Health Facility 16'!$H$36=0,"-",'Health Facility 16'!$H$36)</f>
        <v>-</v>
      </c>
      <c r="BG19" s="328" t="str">
        <f>IF('Health Facility 16'!$I$36=0,"-",'Health Facility 16'!$I$36)</f>
        <v>-</v>
      </c>
      <c r="BH19" s="255" t="str">
        <f>IF('Health Facility 16'!$G$39=0,"-",'Health Facility 16'!$G$39)</f>
        <v>-</v>
      </c>
      <c r="BI19" s="255" t="str">
        <f>IF('Health Facility 16'!$H$39=0,"-",'Health Facility 16'!$H$39)</f>
        <v>-</v>
      </c>
      <c r="BJ19" s="255" t="str">
        <f>IF('Health Facility 16'!$I$39=0,"-",'Health Facility 16'!$I$39)</f>
        <v>-</v>
      </c>
      <c r="BK19" s="255" t="str">
        <f>IF('Health Facility 16'!$G$40=0,"-",'Health Facility 16'!$G$40)</f>
        <v>-</v>
      </c>
      <c r="BL19" s="255" t="str">
        <f>IF('Health Facility 16'!$H$40=0,"-",'Health Facility 16'!$H$40)</f>
        <v>-</v>
      </c>
      <c r="BM19" s="255" t="str">
        <f>IF('Health Facility 16'!$I$40=0,"-",'Health Facility 16'!$I$40)</f>
        <v>-</v>
      </c>
      <c r="BN19" s="255" t="str">
        <f>IF('Health Facility 16'!$D$41=0,"-",'Health Facility 16'!$D$41)</f>
        <v>Select type</v>
      </c>
      <c r="BO19" s="255" t="str">
        <f>IF('Health Facility 16'!$D$42=0,"-",'Health Facility 16'!$D$42)</f>
        <v>Select indicator</v>
      </c>
      <c r="BP19" s="328" t="str">
        <f>IF('Health Facility 16'!$G$43=0,"-",'Health Facility 16'!$G$43)</f>
        <v>-</v>
      </c>
      <c r="BQ19" s="328" t="str">
        <f>IF('Health Facility 16'!$H$43=0,"-",'Health Facility 16'!$H$43)</f>
        <v>-</v>
      </c>
      <c r="BR19" s="328" t="str">
        <f>IF('Health Facility 16'!$I$43=0,"-",'Health Facility 16'!$I$43)</f>
        <v>-</v>
      </c>
      <c r="BS19" s="328" t="str">
        <f>IF('Health Facility 16'!$G$44=0,"-",'Health Facility 16'!$G$44)</f>
        <v>-</v>
      </c>
      <c r="BT19" s="328" t="str">
        <f>IF('Health Facility 16'!$H$44=0,"-",'Health Facility 16'!$H$44)</f>
        <v>-</v>
      </c>
      <c r="BU19" s="328" t="str">
        <f>IF('Health Facility 16'!$I$44=0,"-",'Health Facility 16'!$I$44)</f>
        <v>-</v>
      </c>
      <c r="BV19" s="328" t="str">
        <f>IF('Health Facility 16'!$G$45=0,"-",'Health Facility 16'!$G$45)</f>
        <v>-</v>
      </c>
      <c r="BW19" s="328" t="str">
        <f>IF('Health Facility 16'!$H$45=0,"-",'Health Facility 16'!$H$45)</f>
        <v>-</v>
      </c>
      <c r="BX19" s="328" t="str">
        <f>IF('Health Facility 16'!$I$45=0,"-",'Health Facility 16'!$I$45)</f>
        <v>-</v>
      </c>
      <c r="BY19" s="255" t="str">
        <f>IF('Health Facility 16'!$G$48=0,"-",'Health Facility 16'!$G$48)</f>
        <v>-</v>
      </c>
      <c r="BZ19" s="255" t="str">
        <f>IF('Health Facility 16'!$H$48=0,"-",'Health Facility 16'!$H$48)</f>
        <v>-</v>
      </c>
      <c r="CA19" s="255" t="str">
        <f>IF('Health Facility 16'!$I$48=0,"-",'Health Facility 16'!$I$48)</f>
        <v>-</v>
      </c>
      <c r="CB19" s="255" t="str">
        <f>IF('Health Facility 16'!$G$49=0,"-",'Health Facility 16'!$G$49)</f>
        <v>-</v>
      </c>
      <c r="CC19" s="255" t="str">
        <f>IF('Health Facility 16'!$H$49=0,"-",'Health Facility 16'!$H$49)</f>
        <v>-</v>
      </c>
      <c r="CD19" s="255" t="str">
        <f>IF('Health Facility 16'!$I$49=0,"-",'Health Facility 16'!$I$49)</f>
        <v>-</v>
      </c>
      <c r="CE19" s="255" t="str">
        <f>IF('Health Facility 16'!$D$50=0,"-",'Health Facility 16'!$D$50)</f>
        <v>Select type</v>
      </c>
      <c r="CF19" s="255" t="str">
        <f>IF('Health Facility 16'!$D$51=0,"-",'Health Facility 16'!$D$51)</f>
        <v>Select indicator</v>
      </c>
      <c r="CG19" s="328" t="str">
        <f>IF('Health Facility 16'!$G$52=0,"-",'Health Facility 16'!$G$52)</f>
        <v>-</v>
      </c>
      <c r="CH19" s="328" t="str">
        <f>IF('Health Facility 16'!$H$52=0,"-",'Health Facility 16'!$H$52)</f>
        <v>-</v>
      </c>
      <c r="CI19" s="328" t="str">
        <f>IF('Health Facility 16'!$I$52=0,"-",'Health Facility 16'!$I$52)</f>
        <v>-</v>
      </c>
      <c r="CJ19" s="328" t="str">
        <f>IF('Health Facility 16'!$G$53=0,"-",'Health Facility 16'!$G$53)</f>
        <v>-</v>
      </c>
      <c r="CK19" s="328" t="str">
        <f>IF('Health Facility 16'!$H$53=0,"-",'Health Facility 16'!$H$53)</f>
        <v>-</v>
      </c>
      <c r="CL19" s="328" t="str">
        <f>IF('Health Facility 16'!$I$53=0,"-",'Health Facility 16'!$I$53)</f>
        <v>-</v>
      </c>
      <c r="CM19" s="328" t="str">
        <f>IF('Health Facility 16'!$G$54=0,"-",'Health Facility 16'!$G$54)</f>
        <v>-</v>
      </c>
      <c r="CN19" s="328" t="str">
        <f>IF('Health Facility 16'!$H$54=0,"-",'Health Facility 16'!$H$54)</f>
        <v>-</v>
      </c>
      <c r="CO19" s="328" t="str">
        <f>IF('Health Facility 16'!$I$54=0,"-",'Health Facility 16'!$I$54)</f>
        <v>-</v>
      </c>
      <c r="CP19" s="255" t="str">
        <f>IF('Health Facility 16'!$G$57=0,"-",'Health Facility 16'!$G$57)</f>
        <v>-</v>
      </c>
      <c r="CQ19" s="255" t="str">
        <f>IF('Health Facility 16'!$H$57=0,"-",'Health Facility 16'!$H$57)</f>
        <v>-</v>
      </c>
      <c r="CR19" s="255" t="str">
        <f>IF('Health Facility 16'!$I$57=0,"-",'Health Facility 16'!$I$57)</f>
        <v>-</v>
      </c>
      <c r="CS19" s="255" t="str">
        <f>IF('Health Facility 16'!$G$58=0,"-",'Health Facility 16'!$G$58)</f>
        <v>-</v>
      </c>
      <c r="CT19" s="255" t="str">
        <f>IF('Health Facility 16'!$H$58=0,"-",'Health Facility 16'!$H$58)</f>
        <v>-</v>
      </c>
      <c r="CU19" s="255" t="str">
        <f>IF('Health Facility 16'!$I$58=0,"-",'Health Facility 16'!$I$58)</f>
        <v>-</v>
      </c>
      <c r="CV19" s="255" t="str">
        <f>IF('Health Facility 16'!$D$59=0,"-",'Health Facility 16'!$D$59)</f>
        <v>Malaria_treatment</v>
      </c>
      <c r="CW19" s="255" t="str">
        <f>IF('Health Facility 16'!$D$60=0,"-",'Health Facility 16'!$D$60)</f>
        <v>4.1:  Number of children (&lt; 5) with confirmed malaria receiving ACT</v>
      </c>
      <c r="CX19" s="328" t="str">
        <f>IF('Health Facility 16'!$G$61=0,"-",'Health Facility 16'!$G$61)</f>
        <v>-</v>
      </c>
      <c r="CY19" s="328" t="str">
        <f>IF('Health Facility 16'!$H$61=0,"-",'Health Facility 16'!$H$61)</f>
        <v>-</v>
      </c>
      <c r="CZ19" s="328" t="str">
        <f>IF('Health Facility 16'!$I$61=0,"-",'Health Facility 16'!$I$61)</f>
        <v>-</v>
      </c>
      <c r="DA19" s="328" t="str">
        <f>IF('Health Facility 16'!$G$62=0,"-",'Health Facility 16'!$G$62)</f>
        <v>-</v>
      </c>
      <c r="DB19" s="328" t="str">
        <f>IF('Health Facility 16'!$H$62=0,"-",'Health Facility 16'!$H$62)</f>
        <v>-</v>
      </c>
      <c r="DC19" s="328" t="str">
        <f>IF('Health Facility 16'!$I$62=0,"-",'Health Facility 16'!$I$62)</f>
        <v>-</v>
      </c>
      <c r="DD19" s="328" t="str">
        <f>IF('Health Facility 16'!$G$63=0,"-",'Health Facility 16'!$G$63)</f>
        <v>-</v>
      </c>
      <c r="DE19" s="328" t="str">
        <f>IF('Health Facility 16'!$H$63=0,"-",'Health Facility 16'!$H$63)</f>
        <v>-</v>
      </c>
      <c r="DF19" s="328" t="str">
        <f>IF('Health Facility 16'!$I$63=0,"-",'Health Facility 16'!$I$63)</f>
        <v>-</v>
      </c>
      <c r="DG19" s="255" t="str">
        <f>IF('Health Facility 16'!$G$66=0,"-",'Health Facility 16'!$G$66)</f>
        <v>-</v>
      </c>
      <c r="DH19" s="255" t="str">
        <f>IF('Health Facility 16'!$H$66=0,"-",'Health Facility 16'!$H$66)</f>
        <v>-</v>
      </c>
      <c r="DI19" s="255" t="str">
        <f>IF('Health Facility 16'!$I$66=0,"-",'Health Facility 16'!$I$66)</f>
        <v>-</v>
      </c>
      <c r="DJ19" s="255" t="str">
        <f>IF('Health Facility 16'!$G$67=0,"-",'Health Facility 16'!$G$67)</f>
        <v>-</v>
      </c>
      <c r="DK19" s="255" t="str">
        <f>IF('Health Facility 16'!$H$67=0,"-",'Health Facility 16'!$H$67)</f>
        <v>-</v>
      </c>
      <c r="DL19" s="255" t="str">
        <f>IF('Health Facility 16'!$I$67=0,"-",'Health Facility 16'!$I$67)</f>
        <v>-</v>
      </c>
      <c r="DM19" s="255" t="str">
        <f>IF('Health Facility 16'!$D$68=0,"-",'Health Facility 16'!$D$68)</f>
        <v>Malaria_commodity_availability</v>
      </c>
      <c r="DN19" s="255" t="str">
        <f>IF('Health Facility 16'!$D$69=0,"-",'Health Facility 16'!$D$69)</f>
        <v>5.1:  Stock out of ACTs for 7 consecutive days in the past month</v>
      </c>
      <c r="DO19" s="328" t="str">
        <f>IF('Health Facility 16'!$G$70=0,"-",'Health Facility 16'!$G$70)</f>
        <v>-</v>
      </c>
      <c r="DP19" s="328" t="str">
        <f>IF('Health Facility 16'!$H$70=0,"-",'Health Facility 16'!$H$70)</f>
        <v>-</v>
      </c>
      <c r="DQ19" s="328" t="str">
        <f>IF('Health Facility 16'!$I$70=0,"-",'Health Facility 16'!$I$70)</f>
        <v>-</v>
      </c>
      <c r="DR19" s="328" t="str">
        <f>IF('Health Facility 16'!$G$71=0,"-",'Health Facility 16'!$G$71)</f>
        <v>-</v>
      </c>
      <c r="DS19" s="328" t="str">
        <f>IF('Health Facility 16'!$H$71=0,"-",'Health Facility 16'!$H$71)</f>
        <v>-</v>
      </c>
      <c r="DT19" s="328" t="str">
        <f>IF('Health Facility 16'!$I$71=0,"-",'Health Facility 16'!$I$71)</f>
        <v>-</v>
      </c>
      <c r="DU19" s="328" t="str">
        <f>IF('Health Facility 16'!$G$72=0,"-",'Health Facility 16'!$G$72)</f>
        <v>-</v>
      </c>
      <c r="DV19" s="328" t="str">
        <f>IF('Health Facility 16'!$H$72=0,"-",'Health Facility 16'!$H$72)</f>
        <v>-</v>
      </c>
      <c r="DW19" s="328" t="str">
        <f>IF('Health Facility 16'!$I$72=0,"-",'Health Facility 16'!$I$72)</f>
        <v>-</v>
      </c>
      <c r="DX19" s="328" t="str">
        <f>IF('Health Facility 16'!$G$75=0,"-",'Health Facility 16'!$G$75)</f>
        <v>-</v>
      </c>
      <c r="DY19" s="328" t="str">
        <f>IF('Health Facility 16'!$H$75=0,"-",'Health Facility 16'!$H$75)</f>
        <v>-</v>
      </c>
      <c r="DZ19" s="328" t="str">
        <f>IF('Health Facility 16'!$I$75=0,"-",'Health Facility 16'!$I$75)</f>
        <v>-</v>
      </c>
      <c r="EA19" s="328" t="str">
        <f>IF('Health Facility 16'!$G$76=0,"-",'Health Facility 16'!$G$76)</f>
        <v>-</v>
      </c>
      <c r="EB19" s="328" t="str">
        <f>IF('Health Facility 16'!$H$76=0,"-",'Health Facility 16'!$H$76)</f>
        <v>-</v>
      </c>
      <c r="EC19" s="328" t="str">
        <f>IF('Health Facility 16'!$I$76=0,"-",'Health Facility 16'!$I$76)</f>
        <v>-</v>
      </c>
      <c r="ED19" s="255" t="str">
        <f>IF('Health Facility 16'!$A$80=0,"-",'Health Facility 16'!$A$80)</f>
        <v>A — Malaria case register : Laboratory register (quality target = 90%)</v>
      </c>
      <c r="EE19" s="255" t="str">
        <f>IF('Health Facility 16'!$J$82=0,"-",'Health Facility 16'!$J$82)</f>
        <v>-</v>
      </c>
      <c r="EF19" s="255" t="str">
        <f>IF('Health Facility 16'!$J$83=0,"-",'Health Facility 16'!$J$83)</f>
        <v>-</v>
      </c>
      <c r="EG19" s="255" t="str">
        <f>IF('Health Facility 16'!$A$85=0,"-",'Health Facility 16'!$A$85)</f>
        <v>B — Malaria case register : Pharmacy dispensation log (quality target = 90%)</v>
      </c>
      <c r="EH19" s="255" t="str">
        <f>IF('Health Facility 16'!$J$87=0,"-",'Health Facility 16'!$J$87)</f>
        <v>-</v>
      </c>
      <c r="EI19" s="255" t="str">
        <f>IF('Health Facility 16'!$J$88=0,"-",'Health Facility 16'!$J$88)</f>
        <v>-</v>
      </c>
      <c r="EJ19" s="255" t="str">
        <f>IF('Health Facility 16'!$A$90=0,"-",'Health Facility 16'!$A$90)</f>
        <v>C — Malaria case register : ACT stock management log (quality target:  &gt;=90%, &lt;=110%)</v>
      </c>
      <c r="EK19" s="255" t="str">
        <f>IF('Health Facility 16'!$J$91=0,"-",'Health Facility 16'!$J$91)</f>
        <v>-</v>
      </c>
      <c r="EL19" s="255" t="str">
        <f>IF('Health Facility 16'!$J$92=0,"-",'Health Facility 16'!$J$92)</f>
        <v>-</v>
      </c>
      <c r="EM19" s="255" t="str">
        <f>IF('Health Facility 16'!$J$93=0,"-",'Health Facility 16'!$J$93)</f>
        <v>-</v>
      </c>
      <c r="EN19" s="255" t="str">
        <f>IF('Health Facility 16'!$J$94=0,"-",'Health Facility 16'!$J$94)</f>
        <v>-</v>
      </c>
      <c r="EO19" s="255" t="str">
        <f>IF('Health Facility 16'!$J$97=0,"-",'Health Facility 16'!$J$97)</f>
        <v>-</v>
      </c>
      <c r="EP19" s="255" t="str">
        <f>IF('Health Facility 16'!$J$98=0,"-",'Health Facility 16'!$J$98)</f>
        <v>-</v>
      </c>
      <c r="EQ19" s="255" t="str">
        <f>IF('Health Facility 16'!$H$99=0,"-",'Health Facility 16'!$H$99)</f>
        <v>Select type</v>
      </c>
      <c r="ER19" s="255" t="str">
        <f>IF('Health Facility 16'!$H$100=0,"-",'Health Facility 16'!$H$100)</f>
        <v>Select indicator</v>
      </c>
      <c r="ES19" s="255" t="str">
        <f>IF('Health Facility 16'!$J$101=0,"-",'Health Facility 16'!$J$101)</f>
        <v>-</v>
      </c>
      <c r="ET19" s="255" t="str">
        <f>IF('Health Facility 16'!$J$102=0,"-",'Health Facility 16'!$J$102)</f>
        <v>-</v>
      </c>
      <c r="EU19" s="326" t="str">
        <f>IF('Health Facility 16'!$F$106=0,"-",'Health Facility 16'!$F$106)</f>
        <v>-</v>
      </c>
      <c r="EV19" s="326" t="str">
        <f>IF('Health Facility 16'!$G$106=0,"-",'Health Facility 16'!$G$106)</f>
        <v>-</v>
      </c>
      <c r="EW19" s="326" t="str">
        <f>IF('Health Facility 16'!$H$106=0,"-",'Health Facility 16'!$H$106)</f>
        <v>-</v>
      </c>
      <c r="EX19" s="326" t="str">
        <f>IF('Health Facility 16'!$I$106=0,"-",'Health Facility 16'!$I$106)</f>
        <v>-</v>
      </c>
      <c r="EY19" s="255" t="str">
        <f>IF('Health Facility 16'!$F$107=0,"-",'Health Facility 16'!$F$107)</f>
        <v>-</v>
      </c>
      <c r="EZ19" s="255" t="str">
        <f>IF('Health Facility 16'!$G$107=0,"-",'Health Facility 16'!$G$107)</f>
        <v>-</v>
      </c>
      <c r="FA19" s="255" t="str">
        <f>IF('Health Facility 16'!$H$107=0,"-",'Health Facility 16'!$H$107)</f>
        <v>-</v>
      </c>
      <c r="FB19" s="255" t="str">
        <f>IF('Health Facility 16'!$I$107=0,"-",'Health Facility 16'!$I$107)</f>
        <v>-</v>
      </c>
      <c r="FC19" s="255" t="str">
        <f>IF('Health Facility 16'!$J$109=0,"-",'Health Facility 16'!$J$109)</f>
        <v>-</v>
      </c>
      <c r="FD19" s="255" t="str">
        <f>IF('Health Facility 16'!$J$110=0,"-",'Health Facility 16'!$J$110)</f>
        <v>-</v>
      </c>
      <c r="FE19" s="255" t="str">
        <f>IF('Health Facility 16'!$J$112=0,"-",'Health Facility 16'!$J$112)</f>
        <v>-</v>
      </c>
      <c r="FF19" s="255" t="str">
        <f>IF('Health Facility 16'!$J$113=0,"-",'Health Facility 16'!$J$113)</f>
        <v>-</v>
      </c>
      <c r="FG19" s="255" t="str">
        <f>IF('Health Facility 16'!$J$114=0,"-",'Health Facility 16'!$J$114)</f>
        <v>-</v>
      </c>
      <c r="FH19" s="255" t="str">
        <f>IF('Health Facility 16'!$J$115=0,"-",'Health Facility 16'!$J$115)</f>
        <v>-</v>
      </c>
      <c r="FI19" s="255" t="str">
        <f>IF('Health Facility 16'!$J$116=0,"-",'Health Facility 16'!$J$116)</f>
        <v>-</v>
      </c>
      <c r="FJ19" s="255" t="str">
        <f>IF('Health Facility 16'!$J$117=0,"-",'Health Facility 16'!$J$117)</f>
        <v>-</v>
      </c>
      <c r="FK19" s="255" t="str">
        <f>IF('Health Facility 16'!$J$118=0,"-",'Health Facility 16'!$J$118)</f>
        <v>-</v>
      </c>
      <c r="FL19" s="255" t="str">
        <f>IF('Health Facility 16'!$J$119=0,"-",'Health Facility 16'!$J$119)</f>
        <v>-</v>
      </c>
      <c r="FM19" s="255" t="str">
        <f>IF('Health Facility 16'!$J$120=0,"-",'Health Facility 16'!$J$120)</f>
        <v>-</v>
      </c>
      <c r="FN19" s="255" t="str">
        <f>IF('Health Facility 16'!$J$121=0,"-",'Health Facility 16'!$J$121)</f>
        <v>-</v>
      </c>
      <c r="FO19" s="255" t="str">
        <f>IF('Health Facility 16'!$J$122=0,"-",'Health Facility 16'!$J$122)</f>
        <v>-</v>
      </c>
      <c r="FP19" s="383" t="str">
        <f>IF('Health Facility 16'!$J$123=0,"-",'Health Facility 16'!$J$123)</f>
        <v>-</v>
      </c>
      <c r="FQ19" s="382" t="str">
        <f>IF('Health Facility 16'!$B$127=0,"-",'Health Facility 16'!$B$127)</f>
        <v>-</v>
      </c>
      <c r="FR19" s="382" t="str">
        <f>IF('Health Facility 16'!$E$127=0,"-",'Health Facility 16'!$E$127)</f>
        <v>-</v>
      </c>
      <c r="FS19" s="382" t="str">
        <f>IF('Health Facility 16'!$H$127=0,"-",'Health Facility 16'!$H$127)</f>
        <v>-</v>
      </c>
      <c r="FT19" s="382" t="str">
        <f>IF('Health Facility 16'!$J$127=0,"-",'Health Facility 16'!$J$127)</f>
        <v>-</v>
      </c>
      <c r="FU19" s="382" t="str">
        <f>IF('Health Facility 16'!$K$127=0,"-",'Health Facility 16'!$K$127)</f>
        <v>-</v>
      </c>
      <c r="FV19" s="382" t="str">
        <f>IF('Health Facility 16'!$B$128=0,"-",'Health Facility 16'!$B$128)</f>
        <v>-</v>
      </c>
      <c r="FW19" s="382" t="str">
        <f>IF('Health Facility 16'!$E$128=0,"-",'Health Facility 16'!$E$128)</f>
        <v>-</v>
      </c>
      <c r="FX19" s="382" t="str">
        <f>IF('Health Facility 16'!$H$128=0,"-",'Health Facility 16'!$H$128)</f>
        <v>-</v>
      </c>
      <c r="FY19" s="382" t="str">
        <f>IF('Health Facility 16'!$J$128=0,"-",'Health Facility 16'!$J$128)</f>
        <v>-</v>
      </c>
      <c r="FZ19" s="382" t="str">
        <f>IF('Health Facility 16'!$K$128=0,"-",'Health Facility 16'!$K$128)</f>
        <v>-</v>
      </c>
      <c r="GA19" s="382" t="str">
        <f>IF('Health Facility 16'!$B$129=0,"-",'Health Facility 16'!$B$129)</f>
        <v>-</v>
      </c>
      <c r="GB19" s="382" t="str">
        <f>IF('Health Facility 16'!$E$129=0,"-",'Health Facility 16'!$E$129)</f>
        <v>-</v>
      </c>
      <c r="GC19" s="382" t="str">
        <f>IF('Health Facility 16'!$H$129=0,"-",'Health Facility 16'!$H$129)</f>
        <v>-</v>
      </c>
      <c r="GD19" s="382" t="str">
        <f>IF('Health Facility 16'!$J$129=0,"-",'Health Facility 16'!$J$129)</f>
        <v>-</v>
      </c>
      <c r="GE19" s="382" t="str">
        <f>IF('Health Facility 16'!$K$129=0,"-",'Health Facility 16'!$K$129)</f>
        <v>-</v>
      </c>
      <c r="GF19" s="382" t="str">
        <f>IF('Health Facility 16'!$B$130=0,"-",'Health Facility 16'!$B$130)</f>
        <v>-</v>
      </c>
      <c r="GG19" s="382" t="str">
        <f>IF('Health Facility 16'!$E$130=0,"-",'Health Facility 16'!$E$130)</f>
        <v>-</v>
      </c>
      <c r="GH19" s="382" t="str">
        <f>IF('Health Facility 16'!$H$130=0,"-",'Health Facility 16'!$H$130)</f>
        <v>-</v>
      </c>
      <c r="GI19" s="382" t="str">
        <f>IF('Health Facility 16'!$J$130=0,"-",'Health Facility 16'!$J$130)</f>
        <v>-</v>
      </c>
      <c r="GJ19" s="386" t="str">
        <f>IF('Health Facility 16'!$K$130=0,"-",'Health Facility 16'!$K$130)</f>
        <v>-</v>
      </c>
      <c r="GK19" s="20"/>
      <c r="GL19" s="20"/>
      <c r="GM19" s="20"/>
      <c r="GN19" s="20"/>
      <c r="GO19" s="20"/>
      <c r="GP19" s="20"/>
      <c r="GQ19" s="20"/>
      <c r="GR19" s="20"/>
    </row>
    <row r="20" spans="1:200" x14ac:dyDescent="0.3">
      <c r="A20" s="253" t="s">
        <v>118</v>
      </c>
      <c r="B20" s="255" t="str">
        <f>IF('Health Facility 17'!$D$7=0,"-",'Health Facility 17'!$D$7)</f>
        <v>-</v>
      </c>
      <c r="C20" s="255" t="str">
        <f>IF('Health Facility 17'!$D$8=0,"-",'Health Facility 17'!$D$8)</f>
        <v>-</v>
      </c>
      <c r="D20" s="255" t="str">
        <f>IF('Health Facility 17'!$D$9=0,"-",'Health Facility 17'!$D$9)</f>
        <v>-</v>
      </c>
      <c r="E20" s="255" t="str">
        <f>IF('Health Facility 17'!$D$10=0,"-",'Health Facility 17'!$D$10)</f>
        <v>-</v>
      </c>
      <c r="F20" s="255" t="str">
        <f>IF('Health Facility 17'!$D$11=0,"-",'Health Facility 17'!$D$11)</f>
        <v>-</v>
      </c>
      <c r="G20" s="255" t="str">
        <f>IF('Health Facility 17'!$J$7=0,"-",'Health Facility 17'!$J$7)</f>
        <v>-</v>
      </c>
      <c r="H20" s="255" t="str">
        <f>IF('Health Facility 17'!$J$8=0,"-",'Health Facility 17'!$J$8)</f>
        <v>-</v>
      </c>
      <c r="I20" s="255" t="str">
        <f>IF('Health Facility 17'!$J$9=0,"-",'Health Facility 17'!$J$9)</f>
        <v>-</v>
      </c>
      <c r="J20" s="255" t="str">
        <f>IF('Health Facility 17'!$J$10=0,"-",'Health Facility 17'!$J$10)</f>
        <v>-</v>
      </c>
      <c r="K20" s="255" t="str">
        <f>IF('Health Facility 17'!$J$11=0,"-",'Health Facility 17'!$J$11)</f>
        <v>-</v>
      </c>
      <c r="L20" s="255" t="str">
        <f>IF('Health Facility 17'!$H$15=0,"-",'Health Facility 17'!$H$15)</f>
        <v>-</v>
      </c>
      <c r="M20" s="255" t="str">
        <f>IF('Health Facility 17'!$I$15=0,"-",'Health Facility 17'!$I$15)</f>
        <v>-</v>
      </c>
      <c r="N20" s="255" t="str">
        <f>IF('Health Facility 17'!$G$17=0,"-",'Health Facility 17'!$G$17)</f>
        <v>-</v>
      </c>
      <c r="O20" s="255" t="str">
        <f>IF('Health Facility 17'!$H$17=0,"-",'Health Facility 17'!$H$17)</f>
        <v>-</v>
      </c>
      <c r="P20" s="255" t="str">
        <f>IF('Health Facility 17'!$I$17=0,"-",'Health Facility 17'!$I$17)</f>
        <v>-</v>
      </c>
      <c r="Q20" s="255" t="str">
        <f>IF('Health Facility 17'!$D$20=0,"-",'Health Facility 17'!$D$20)</f>
        <v>-</v>
      </c>
      <c r="R20" s="255" t="str">
        <f>IF('Health Facility 17'!$D$21=0,"-",'Health Facility 17'!$D$21)</f>
        <v>-</v>
      </c>
      <c r="S20" s="255" t="str">
        <f>IF('Health Facility 17'!$D$22=0,"-",'Health Facility 17'!$D$22)</f>
        <v>-</v>
      </c>
      <c r="T20" s="255" t="str">
        <f>IF('Health Facility 17'!$D$23=0,"-",'Health Facility 17'!$D$23)</f>
        <v>-</v>
      </c>
      <c r="U20" s="255" t="str">
        <f>IF('Health Facility 17'!$D$24=0,"-",'Health Facility 17'!$D$24)</f>
        <v>-</v>
      </c>
      <c r="V20" s="255" t="str">
        <f>IF('Health Facility 17'!$D$25=0,"-",'Health Facility 17'!$D$25)</f>
        <v>-</v>
      </c>
      <c r="W20" s="255" t="str">
        <f>IF('Health Facility 17'!$D$26=0,"-",'Health Facility 17'!$D$26)</f>
        <v>-</v>
      </c>
      <c r="X20" s="255" t="str">
        <f>IF('Health Facility 17'!$D$27=0,"-",'Health Facility 17'!$D$27)</f>
        <v>-</v>
      </c>
      <c r="Y20" s="255" t="str">
        <f>IF('Health Facility 17'!$H$20=0,"-",'Health Facility 17'!$H$20)</f>
        <v>-</v>
      </c>
      <c r="Z20" s="255" t="str">
        <f>IF('Health Facility 17'!$H$21=0,"-",'Health Facility 17'!$H$21)</f>
        <v>-</v>
      </c>
      <c r="AA20" s="255" t="str">
        <f>IF('Health Facility 17'!$H$22=0,"-",'Health Facility 17'!$H$22)</f>
        <v>-</v>
      </c>
      <c r="AB20" s="255" t="str">
        <f>IF('Health Facility 17'!$H$23=0,"-",'Health Facility 17'!$H$23)</f>
        <v>-</v>
      </c>
      <c r="AC20" s="255" t="str">
        <f>IF('Health Facility 17'!$H$24=0,"-",'Health Facility 17'!$H$24)</f>
        <v>-</v>
      </c>
      <c r="AD20" s="255" t="str">
        <f>IF('Health Facility 17'!$H$25=0,"-",'Health Facility 17'!$H$25)</f>
        <v>-</v>
      </c>
      <c r="AE20" s="255" t="str">
        <f>IF('Health Facility 17'!$H$26=0,"-",'Health Facility 17'!$H$26)</f>
        <v>-</v>
      </c>
      <c r="AF20" s="255" t="str">
        <f>IF('Health Facility 17'!$I$20=0,"-",'Health Facility 17'!$I$20)</f>
        <v>-</v>
      </c>
      <c r="AG20" s="255" t="str">
        <f>IF('Health Facility 17'!$I$21=0,"-",'Health Facility 17'!$I$21)</f>
        <v>-</v>
      </c>
      <c r="AH20" s="255" t="str">
        <f>IF('Health Facility 17'!$I$22=0,"-",'Health Facility 17'!$I$22)</f>
        <v>-</v>
      </c>
      <c r="AI20" s="255" t="str">
        <f>IF('Health Facility 17'!$I$23=0,"-",'Health Facility 17'!$I$23)</f>
        <v>-</v>
      </c>
      <c r="AJ20" s="255" t="str">
        <f>IF('Health Facility 17'!$I$24=0,"-",'Health Facility 17'!$I$24)</f>
        <v>-</v>
      </c>
      <c r="AK20" s="255" t="str">
        <f>IF('Health Facility 17'!$I$25=0,"-",'Health Facility 17'!$I$25)</f>
        <v>-</v>
      </c>
      <c r="AL20" s="255" t="str">
        <f>IF('Health Facility 17'!$I$26=0,"-",'Health Facility 17'!$I$26)</f>
        <v>-</v>
      </c>
      <c r="AM20" s="255" t="str">
        <f>IF('Health Facility 17'!$J$20=0,"-",'Health Facility 17'!$J$20)</f>
        <v>-</v>
      </c>
      <c r="AN20" s="255" t="str">
        <f>IF('Health Facility 17'!$J$21=0,"-",'Health Facility 17'!$J$21)</f>
        <v>-</v>
      </c>
      <c r="AO20" s="255" t="str">
        <f>IF('Health Facility 17'!$J$22=0,"-",'Health Facility 17'!$J$22)</f>
        <v>-</v>
      </c>
      <c r="AP20" s="255" t="str">
        <f>IF('Health Facility 17'!$J$23=0,"-",'Health Facility 17'!$J$23)</f>
        <v>-</v>
      </c>
      <c r="AQ20" s="255" t="str">
        <f>IF('Health Facility 17'!$J$24=0,"-",'Health Facility 17'!$J$24)</f>
        <v>-</v>
      </c>
      <c r="AR20" s="255" t="str">
        <f>IF('Health Facility 17'!$J$25=0,"-",'Health Facility 17'!$J$25)</f>
        <v>-</v>
      </c>
      <c r="AS20" s="255" t="str">
        <f>IF('Health Facility 17'!$J$26=0,"-",'Health Facility 17'!$J$26)</f>
        <v>-</v>
      </c>
      <c r="AT20" s="255" t="str">
        <f>IF('Health Facility 17'!$G$31=0,"-",'Health Facility 17'!$G$31)</f>
        <v>-</v>
      </c>
      <c r="AU20" s="255" t="str">
        <f>IF('Health Facility 17'!$H$31=0,"-",'Health Facility 17'!$H$31)</f>
        <v>-</v>
      </c>
      <c r="AV20" s="255" t="str">
        <f>IF('Health Facility 17'!$I$31=0,"-",'Health Facility 17'!$I$31)</f>
        <v>-</v>
      </c>
      <c r="AW20" s="255" t="str">
        <f>IF('Health Facility 17'!$D$32=0,"-",'Health Facility 17'!$D$32)</f>
        <v>Select type</v>
      </c>
      <c r="AX20" s="255" t="str">
        <f>IF('Health Facility 17'!$D$33=0,"-",'Health Facility 17'!$D$33)</f>
        <v>Select indicator</v>
      </c>
      <c r="AY20" s="328" t="str">
        <f>IF('Health Facility 17'!$G$34=0,"-",'Health Facility 17'!$G$34)</f>
        <v>-</v>
      </c>
      <c r="AZ20" s="328" t="str">
        <f>IF('Health Facility 17'!$H$34=0,"-",'Health Facility 17'!$H$34)</f>
        <v>-</v>
      </c>
      <c r="BA20" s="328" t="str">
        <f>IF('Health Facility 17'!$I$34=0,"-",'Health Facility 17'!$I$34)</f>
        <v>-</v>
      </c>
      <c r="BB20" s="328" t="str">
        <f>IF('Health Facility 17'!$G$35=0,"-",'Health Facility 17'!$G$35)</f>
        <v>-</v>
      </c>
      <c r="BC20" s="328" t="str">
        <f>IF('Health Facility 17'!$H$35=0,"-",'Health Facility 17'!$H$35)</f>
        <v>-</v>
      </c>
      <c r="BD20" s="328" t="str">
        <f>IF('Health Facility 17'!$I$35=0,"-",'Health Facility 17'!$I$35)</f>
        <v>-</v>
      </c>
      <c r="BE20" s="328" t="str">
        <f>IF('Health Facility 17'!$G$36=0,"-",'Health Facility 17'!$G$36)</f>
        <v>-</v>
      </c>
      <c r="BF20" s="328" t="str">
        <f>IF('Health Facility 17'!$H$36=0,"-",'Health Facility 17'!$H$36)</f>
        <v>-</v>
      </c>
      <c r="BG20" s="328" t="str">
        <f>IF('Health Facility 17'!$I$36=0,"-",'Health Facility 17'!$I$36)</f>
        <v>-</v>
      </c>
      <c r="BH20" s="255" t="str">
        <f>IF('Health Facility 17'!$G$39=0,"-",'Health Facility 17'!$G$39)</f>
        <v>-</v>
      </c>
      <c r="BI20" s="255" t="str">
        <f>IF('Health Facility 17'!$H$39=0,"-",'Health Facility 17'!$H$39)</f>
        <v>-</v>
      </c>
      <c r="BJ20" s="255" t="str">
        <f>IF('Health Facility 17'!$I$39=0,"-",'Health Facility 17'!$I$39)</f>
        <v>-</v>
      </c>
      <c r="BK20" s="255" t="str">
        <f>IF('Health Facility 17'!$G$40=0,"-",'Health Facility 17'!$G$40)</f>
        <v>-</v>
      </c>
      <c r="BL20" s="255" t="str">
        <f>IF('Health Facility 17'!$H$40=0,"-",'Health Facility 17'!$H$40)</f>
        <v>-</v>
      </c>
      <c r="BM20" s="255" t="str">
        <f>IF('Health Facility 17'!$I$40=0,"-",'Health Facility 17'!$I$40)</f>
        <v>-</v>
      </c>
      <c r="BN20" s="255" t="str">
        <f>IF('Health Facility 17'!$D$41=0,"-",'Health Facility 17'!$D$41)</f>
        <v>Select type</v>
      </c>
      <c r="BO20" s="255" t="str">
        <f>IF('Health Facility 17'!$D$42=0,"-",'Health Facility 17'!$D$42)</f>
        <v>Select indicator</v>
      </c>
      <c r="BP20" s="328" t="str">
        <f>IF('Health Facility 17'!$G$43=0,"-",'Health Facility 17'!$G$43)</f>
        <v>-</v>
      </c>
      <c r="BQ20" s="328" t="str">
        <f>IF('Health Facility 17'!$H$43=0,"-",'Health Facility 17'!$H$43)</f>
        <v>-</v>
      </c>
      <c r="BR20" s="328" t="str">
        <f>IF('Health Facility 17'!$I$43=0,"-",'Health Facility 17'!$I$43)</f>
        <v>-</v>
      </c>
      <c r="BS20" s="328" t="str">
        <f>IF('Health Facility 17'!$G$44=0,"-",'Health Facility 17'!$G$44)</f>
        <v>-</v>
      </c>
      <c r="BT20" s="328" t="str">
        <f>IF('Health Facility 17'!$H$44=0,"-",'Health Facility 17'!$H$44)</f>
        <v>-</v>
      </c>
      <c r="BU20" s="328" t="str">
        <f>IF('Health Facility 17'!$I$44=0,"-",'Health Facility 17'!$I$44)</f>
        <v>-</v>
      </c>
      <c r="BV20" s="328" t="str">
        <f>IF('Health Facility 17'!$G$45=0,"-",'Health Facility 17'!$G$45)</f>
        <v>-</v>
      </c>
      <c r="BW20" s="328" t="str">
        <f>IF('Health Facility 17'!$H$45=0,"-",'Health Facility 17'!$H$45)</f>
        <v>-</v>
      </c>
      <c r="BX20" s="328" t="str">
        <f>IF('Health Facility 17'!$I$45=0,"-",'Health Facility 17'!$I$45)</f>
        <v>-</v>
      </c>
      <c r="BY20" s="255" t="str">
        <f>IF('Health Facility 17'!$G$48=0,"-",'Health Facility 17'!$G$48)</f>
        <v>-</v>
      </c>
      <c r="BZ20" s="255" t="str">
        <f>IF('Health Facility 17'!$H$48=0,"-",'Health Facility 17'!$H$48)</f>
        <v>-</v>
      </c>
      <c r="CA20" s="255" t="str">
        <f>IF('Health Facility 17'!$I$48=0,"-",'Health Facility 17'!$I$48)</f>
        <v>-</v>
      </c>
      <c r="CB20" s="255" t="str">
        <f>IF('Health Facility 17'!$G$49=0,"-",'Health Facility 17'!$G$49)</f>
        <v>-</v>
      </c>
      <c r="CC20" s="255" t="str">
        <f>IF('Health Facility 17'!$H$49=0,"-",'Health Facility 17'!$H$49)</f>
        <v>-</v>
      </c>
      <c r="CD20" s="255" t="str">
        <f>IF('Health Facility 17'!$I$49=0,"-",'Health Facility 17'!$I$49)</f>
        <v>-</v>
      </c>
      <c r="CE20" s="255" t="str">
        <f>IF('Health Facility 17'!$D$50=0,"-",'Health Facility 17'!$D$50)</f>
        <v>Select type</v>
      </c>
      <c r="CF20" s="255" t="str">
        <f>IF('Health Facility 17'!$D$51=0,"-",'Health Facility 17'!$D$51)</f>
        <v>Select indicator</v>
      </c>
      <c r="CG20" s="328" t="str">
        <f>IF('Health Facility 17'!$G$52=0,"-",'Health Facility 17'!$G$52)</f>
        <v>-</v>
      </c>
      <c r="CH20" s="328" t="str">
        <f>IF('Health Facility 17'!$H$52=0,"-",'Health Facility 17'!$H$52)</f>
        <v>-</v>
      </c>
      <c r="CI20" s="328" t="str">
        <f>IF('Health Facility 17'!$I$52=0,"-",'Health Facility 17'!$I$52)</f>
        <v>-</v>
      </c>
      <c r="CJ20" s="328" t="str">
        <f>IF('Health Facility 17'!$G$53=0,"-",'Health Facility 17'!$G$53)</f>
        <v>-</v>
      </c>
      <c r="CK20" s="328" t="str">
        <f>IF('Health Facility 17'!$H$53=0,"-",'Health Facility 17'!$H$53)</f>
        <v>-</v>
      </c>
      <c r="CL20" s="328" t="str">
        <f>IF('Health Facility 17'!$I$53=0,"-",'Health Facility 17'!$I$53)</f>
        <v>-</v>
      </c>
      <c r="CM20" s="328" t="str">
        <f>IF('Health Facility 17'!$G$54=0,"-",'Health Facility 17'!$G$54)</f>
        <v>-</v>
      </c>
      <c r="CN20" s="328" t="str">
        <f>IF('Health Facility 17'!$H$54=0,"-",'Health Facility 17'!$H$54)</f>
        <v>-</v>
      </c>
      <c r="CO20" s="328" t="str">
        <f>IF('Health Facility 17'!$I$54=0,"-",'Health Facility 17'!$I$54)</f>
        <v>-</v>
      </c>
      <c r="CP20" s="255" t="str">
        <f>IF('Health Facility 17'!$G$57=0,"-",'Health Facility 17'!$G$57)</f>
        <v>-</v>
      </c>
      <c r="CQ20" s="255" t="str">
        <f>IF('Health Facility 17'!$H$57=0,"-",'Health Facility 17'!$H$57)</f>
        <v>-</v>
      </c>
      <c r="CR20" s="255" t="str">
        <f>IF('Health Facility 17'!$I$57=0,"-",'Health Facility 17'!$I$57)</f>
        <v>-</v>
      </c>
      <c r="CS20" s="255" t="str">
        <f>IF('Health Facility 17'!$G$58=0,"-",'Health Facility 17'!$G$58)</f>
        <v>-</v>
      </c>
      <c r="CT20" s="255" t="str">
        <f>IF('Health Facility 17'!$H$58=0,"-",'Health Facility 17'!$H$58)</f>
        <v>-</v>
      </c>
      <c r="CU20" s="255" t="str">
        <f>IF('Health Facility 17'!$I$58=0,"-",'Health Facility 17'!$I$58)</f>
        <v>-</v>
      </c>
      <c r="CV20" s="255" t="str">
        <f>IF('Health Facility 17'!$D$59=0,"-",'Health Facility 17'!$D$59)</f>
        <v>Malaria_treatment</v>
      </c>
      <c r="CW20" s="255" t="str">
        <f>IF('Health Facility 17'!$D$60=0,"-",'Health Facility 17'!$D$60)</f>
        <v>4.1:  Number of children (&lt; 5) with confirmed malaria receiving ACT</v>
      </c>
      <c r="CX20" s="328" t="str">
        <f>IF('Health Facility 17'!$G$61=0,"-",'Health Facility 17'!$G$61)</f>
        <v>-</v>
      </c>
      <c r="CY20" s="328" t="str">
        <f>IF('Health Facility 17'!$H$61=0,"-",'Health Facility 17'!$H$61)</f>
        <v>-</v>
      </c>
      <c r="CZ20" s="328" t="str">
        <f>IF('Health Facility 17'!$I$61=0,"-",'Health Facility 17'!$I$61)</f>
        <v>-</v>
      </c>
      <c r="DA20" s="328" t="str">
        <f>IF('Health Facility 17'!$G$62=0,"-",'Health Facility 17'!$G$62)</f>
        <v>-</v>
      </c>
      <c r="DB20" s="328" t="str">
        <f>IF('Health Facility 17'!$H$62=0,"-",'Health Facility 17'!$H$62)</f>
        <v>-</v>
      </c>
      <c r="DC20" s="328" t="str">
        <f>IF('Health Facility 17'!$I$62=0,"-",'Health Facility 17'!$I$62)</f>
        <v>-</v>
      </c>
      <c r="DD20" s="328" t="str">
        <f>IF('Health Facility 17'!$G$63=0,"-",'Health Facility 17'!$G$63)</f>
        <v>-</v>
      </c>
      <c r="DE20" s="328" t="str">
        <f>IF('Health Facility 17'!$H$63=0,"-",'Health Facility 17'!$H$63)</f>
        <v>-</v>
      </c>
      <c r="DF20" s="328" t="str">
        <f>IF('Health Facility 17'!$I$63=0,"-",'Health Facility 17'!$I$63)</f>
        <v>-</v>
      </c>
      <c r="DG20" s="255" t="str">
        <f>IF('Health Facility 17'!$G$66=0,"-",'Health Facility 17'!$G$66)</f>
        <v>-</v>
      </c>
      <c r="DH20" s="255" t="str">
        <f>IF('Health Facility 17'!$H$66=0,"-",'Health Facility 17'!$H$66)</f>
        <v>-</v>
      </c>
      <c r="DI20" s="255" t="str">
        <f>IF('Health Facility 17'!$I$66=0,"-",'Health Facility 17'!$I$66)</f>
        <v>-</v>
      </c>
      <c r="DJ20" s="255" t="str">
        <f>IF('Health Facility 17'!$G$67=0,"-",'Health Facility 17'!$G$67)</f>
        <v>-</v>
      </c>
      <c r="DK20" s="255" t="str">
        <f>IF('Health Facility 17'!$H$67=0,"-",'Health Facility 17'!$H$67)</f>
        <v>-</v>
      </c>
      <c r="DL20" s="255" t="str">
        <f>IF('Health Facility 17'!$I$67=0,"-",'Health Facility 17'!$I$67)</f>
        <v>-</v>
      </c>
      <c r="DM20" s="255" t="str">
        <f>IF('Health Facility 17'!$D$68=0,"-",'Health Facility 17'!$D$68)</f>
        <v>Malaria_commodity_availability</v>
      </c>
      <c r="DN20" s="255" t="str">
        <f>IF('Health Facility 17'!$D$69=0,"-",'Health Facility 17'!$D$69)</f>
        <v>5.1:  Stock out of ACTs for 7 consecutive days in the past month</v>
      </c>
      <c r="DO20" s="328" t="str">
        <f>IF('Health Facility 17'!$G$70=0,"-",'Health Facility 17'!$G$70)</f>
        <v>-</v>
      </c>
      <c r="DP20" s="328" t="str">
        <f>IF('Health Facility 17'!$H$70=0,"-",'Health Facility 17'!$H$70)</f>
        <v>-</v>
      </c>
      <c r="DQ20" s="328" t="str">
        <f>IF('Health Facility 17'!$I$70=0,"-",'Health Facility 17'!$I$70)</f>
        <v>-</v>
      </c>
      <c r="DR20" s="328" t="str">
        <f>IF('Health Facility 17'!$G$71=0,"-",'Health Facility 17'!$G$71)</f>
        <v>-</v>
      </c>
      <c r="DS20" s="328" t="str">
        <f>IF('Health Facility 17'!$H$71=0,"-",'Health Facility 17'!$H$71)</f>
        <v>-</v>
      </c>
      <c r="DT20" s="328" t="str">
        <f>IF('Health Facility 17'!$I$71=0,"-",'Health Facility 17'!$I$71)</f>
        <v>-</v>
      </c>
      <c r="DU20" s="328" t="str">
        <f>IF('Health Facility 17'!$G$72=0,"-",'Health Facility 17'!$G$72)</f>
        <v>-</v>
      </c>
      <c r="DV20" s="328" t="str">
        <f>IF('Health Facility 17'!$H$72=0,"-",'Health Facility 17'!$H$72)</f>
        <v>-</v>
      </c>
      <c r="DW20" s="328" t="str">
        <f>IF('Health Facility 17'!$I$72=0,"-",'Health Facility 17'!$I$72)</f>
        <v>-</v>
      </c>
      <c r="DX20" s="328" t="str">
        <f>IF('Health Facility 17'!$G$75=0,"-",'Health Facility 17'!$G$75)</f>
        <v>-</v>
      </c>
      <c r="DY20" s="328" t="str">
        <f>IF('Health Facility 17'!$H$75=0,"-",'Health Facility 17'!$H$75)</f>
        <v>-</v>
      </c>
      <c r="DZ20" s="328" t="str">
        <f>IF('Health Facility 17'!$I$75=0,"-",'Health Facility 17'!$I$75)</f>
        <v>-</v>
      </c>
      <c r="EA20" s="328" t="str">
        <f>IF('Health Facility 17'!$G$76=0,"-",'Health Facility 17'!$G$76)</f>
        <v>-</v>
      </c>
      <c r="EB20" s="328" t="str">
        <f>IF('Health Facility 17'!$H$76=0,"-",'Health Facility 17'!$H$76)</f>
        <v>-</v>
      </c>
      <c r="EC20" s="328" t="str">
        <f>IF('Health Facility 17'!$I$76=0,"-",'Health Facility 17'!$I$76)</f>
        <v>-</v>
      </c>
      <c r="ED20" s="255" t="str">
        <f>IF('Health Facility 17'!$A$80=0,"-",'Health Facility 17'!$A$80)</f>
        <v>A — Malaria case register : Laboratory register (quality target = 90%)</v>
      </c>
      <c r="EE20" s="255" t="str">
        <f>IF('Health Facility 17'!$J$82=0,"-",'Health Facility 17'!$J$82)</f>
        <v>-</v>
      </c>
      <c r="EF20" s="255" t="str">
        <f>IF('Health Facility 17'!$J$83=0,"-",'Health Facility 17'!$J$83)</f>
        <v>-</v>
      </c>
      <c r="EG20" s="255" t="str">
        <f>IF('Health Facility 17'!$A$85=0,"-",'Health Facility 17'!$A$85)</f>
        <v>B — Malaria case register : Pharmacy dispensation log (quality target = 90%)</v>
      </c>
      <c r="EH20" s="255" t="str">
        <f>IF('Health Facility 17'!$J$87=0,"-",'Health Facility 17'!$J$87)</f>
        <v>-</v>
      </c>
      <c r="EI20" s="255" t="str">
        <f>IF('Health Facility 17'!$J$88=0,"-",'Health Facility 17'!$J$88)</f>
        <v>-</v>
      </c>
      <c r="EJ20" s="255" t="str">
        <f>IF('Health Facility 17'!$A$90=0,"-",'Health Facility 17'!$A$90)</f>
        <v>C — Malaria case register : ACT stock management log (quality target:  &gt;=90%, &lt;=110%)</v>
      </c>
      <c r="EK20" s="255" t="str">
        <f>IF('Health Facility 17'!$J$91=0,"-",'Health Facility 17'!$J$91)</f>
        <v>-</v>
      </c>
      <c r="EL20" s="255" t="str">
        <f>IF('Health Facility 17'!$J$92=0,"-",'Health Facility 17'!$J$92)</f>
        <v>-</v>
      </c>
      <c r="EM20" s="255" t="str">
        <f>IF('Health Facility 17'!$J$93=0,"-",'Health Facility 17'!$J$93)</f>
        <v>-</v>
      </c>
      <c r="EN20" s="255" t="str">
        <f>IF('Health Facility 17'!$J$94=0,"-",'Health Facility 17'!$J$94)</f>
        <v>-</v>
      </c>
      <c r="EO20" s="255" t="str">
        <f>IF('Health Facility 17'!$J$97=0,"-",'Health Facility 17'!$J$97)</f>
        <v>-</v>
      </c>
      <c r="EP20" s="255" t="str">
        <f>IF('Health Facility 17'!$J$98=0,"-",'Health Facility 17'!$J$98)</f>
        <v>-</v>
      </c>
      <c r="EQ20" s="255" t="str">
        <f>IF('Health Facility 17'!$H$99=0,"-",'Health Facility 17'!$H$99)</f>
        <v>Select type</v>
      </c>
      <c r="ER20" s="255" t="str">
        <f>IF('Health Facility 17'!$H$100=0,"-",'Health Facility 17'!$H$100)</f>
        <v>Select indicator</v>
      </c>
      <c r="ES20" s="255" t="str">
        <f>IF('Health Facility 17'!$J$101=0,"-",'Health Facility 17'!$J$101)</f>
        <v>-</v>
      </c>
      <c r="ET20" s="255" t="str">
        <f>IF('Health Facility 17'!$J$102=0,"-",'Health Facility 17'!$J$102)</f>
        <v>-</v>
      </c>
      <c r="EU20" s="326" t="str">
        <f>IF('Health Facility 17'!$F$106=0,"-",'Health Facility 17'!$F$106)</f>
        <v>-</v>
      </c>
      <c r="EV20" s="326" t="str">
        <f>IF('Health Facility 17'!$G$106=0,"-",'Health Facility 17'!$G$106)</f>
        <v>-</v>
      </c>
      <c r="EW20" s="326" t="str">
        <f>IF('Health Facility 17'!$H$106=0,"-",'Health Facility 17'!$H$106)</f>
        <v>-</v>
      </c>
      <c r="EX20" s="326" t="str">
        <f>IF('Health Facility 17'!$I$106=0,"-",'Health Facility 17'!$I$106)</f>
        <v>-</v>
      </c>
      <c r="EY20" s="255" t="str">
        <f>IF('Health Facility 17'!$F$107=0,"-",'Health Facility 17'!$F$107)</f>
        <v>-</v>
      </c>
      <c r="EZ20" s="255" t="str">
        <f>IF('Health Facility 17'!$G$107=0,"-",'Health Facility 17'!$G$107)</f>
        <v>-</v>
      </c>
      <c r="FA20" s="255" t="str">
        <f>IF('Health Facility 17'!$H$107=0,"-",'Health Facility 17'!$H$107)</f>
        <v>-</v>
      </c>
      <c r="FB20" s="255" t="str">
        <f>IF('Health Facility 17'!$I$107=0,"-",'Health Facility 17'!$I$107)</f>
        <v>-</v>
      </c>
      <c r="FC20" s="255" t="str">
        <f>IF('Health Facility 17'!$J$109=0,"-",'Health Facility 17'!$J$109)</f>
        <v>-</v>
      </c>
      <c r="FD20" s="255" t="str">
        <f>IF('Health Facility 17'!$J$110=0,"-",'Health Facility 17'!$J$110)</f>
        <v>-</v>
      </c>
      <c r="FE20" s="255" t="str">
        <f>IF('Health Facility 17'!$J$112=0,"-",'Health Facility 17'!$J$112)</f>
        <v>-</v>
      </c>
      <c r="FF20" s="255" t="str">
        <f>IF('Health Facility 17'!$J$113=0,"-",'Health Facility 17'!$J$113)</f>
        <v>-</v>
      </c>
      <c r="FG20" s="255" t="str">
        <f>IF('Health Facility 17'!$J$114=0,"-",'Health Facility 17'!$J$114)</f>
        <v>-</v>
      </c>
      <c r="FH20" s="255" t="str">
        <f>IF('Health Facility 17'!$J$115=0,"-",'Health Facility 17'!$J$115)</f>
        <v>-</v>
      </c>
      <c r="FI20" s="255" t="str">
        <f>IF('Health Facility 17'!$J$116=0,"-",'Health Facility 17'!$J$116)</f>
        <v>-</v>
      </c>
      <c r="FJ20" s="255" t="str">
        <f>IF('Health Facility 17'!$J$117=0,"-",'Health Facility 17'!$J$117)</f>
        <v>-</v>
      </c>
      <c r="FK20" s="255" t="str">
        <f>IF('Health Facility 17'!$J$118=0,"-",'Health Facility 17'!$J$118)</f>
        <v>-</v>
      </c>
      <c r="FL20" s="255" t="str">
        <f>IF('Health Facility 17'!$J$119=0,"-",'Health Facility 17'!$J$119)</f>
        <v>-</v>
      </c>
      <c r="FM20" s="255" t="str">
        <f>IF('Health Facility 17'!$J$120=0,"-",'Health Facility 17'!$J$120)</f>
        <v>-</v>
      </c>
      <c r="FN20" s="255" t="str">
        <f>IF('Health Facility 17'!$J$121=0,"-",'Health Facility 17'!$J$121)</f>
        <v>-</v>
      </c>
      <c r="FO20" s="255" t="str">
        <f>IF('Health Facility 17'!$J$122=0,"-",'Health Facility 17'!$J$122)</f>
        <v>-</v>
      </c>
      <c r="FP20" s="383" t="str">
        <f>IF('Health Facility 17'!$J$123=0,"-",'Health Facility 17'!$J$123)</f>
        <v>-</v>
      </c>
      <c r="FQ20" s="382" t="str">
        <f>IF('Health Facility 17'!$B$127=0,"-",'Health Facility 17'!$B$127)</f>
        <v>-</v>
      </c>
      <c r="FR20" s="382" t="str">
        <f>IF('Health Facility 17'!$E$127=0,"-",'Health Facility 17'!$E$127)</f>
        <v>-</v>
      </c>
      <c r="FS20" s="382" t="str">
        <f>IF('Health Facility 17'!$H$127=0,"-",'Health Facility 17'!$H$127)</f>
        <v>-</v>
      </c>
      <c r="FT20" s="382" t="str">
        <f>IF('Health Facility 17'!$J$127=0,"-",'Health Facility 17'!$J$127)</f>
        <v>-</v>
      </c>
      <c r="FU20" s="382" t="str">
        <f>IF('Health Facility 17'!$K$127=0,"-",'Health Facility 17'!$K$127)</f>
        <v>-</v>
      </c>
      <c r="FV20" s="382" t="str">
        <f>IF('Health Facility 17'!$B$128=0,"-",'Health Facility 17'!$B$128)</f>
        <v>-</v>
      </c>
      <c r="FW20" s="382" t="str">
        <f>IF('Health Facility 17'!$E$128=0,"-",'Health Facility 17'!$E$128)</f>
        <v>-</v>
      </c>
      <c r="FX20" s="382" t="str">
        <f>IF('Health Facility 17'!$H$128=0,"-",'Health Facility 17'!$H$128)</f>
        <v>-</v>
      </c>
      <c r="FY20" s="382" t="str">
        <f>IF('Health Facility 17'!$J$128=0,"-",'Health Facility 17'!$J$128)</f>
        <v>-</v>
      </c>
      <c r="FZ20" s="382" t="str">
        <f>IF('Health Facility 17'!$K$128=0,"-",'Health Facility 17'!$K$128)</f>
        <v>-</v>
      </c>
      <c r="GA20" s="382" t="str">
        <f>IF('Health Facility 17'!$B$129=0,"-",'Health Facility 17'!$B$129)</f>
        <v>-</v>
      </c>
      <c r="GB20" s="382" t="str">
        <f>IF('Health Facility 17'!$E$129=0,"-",'Health Facility 17'!$E$129)</f>
        <v>-</v>
      </c>
      <c r="GC20" s="382" t="str">
        <f>IF('Health Facility 17'!$H$129=0,"-",'Health Facility 17'!$H$129)</f>
        <v>-</v>
      </c>
      <c r="GD20" s="382" t="str">
        <f>IF('Health Facility 17'!$J$129=0,"-",'Health Facility 17'!$J$129)</f>
        <v>-</v>
      </c>
      <c r="GE20" s="382" t="str">
        <f>IF('Health Facility 17'!$K$129=0,"-",'Health Facility 17'!$K$129)</f>
        <v>-</v>
      </c>
      <c r="GF20" s="382" t="str">
        <f>IF('Health Facility 17'!$B$130=0,"-",'Health Facility 17'!$B$130)</f>
        <v>-</v>
      </c>
      <c r="GG20" s="382" t="str">
        <f>IF('Health Facility 17'!$E$130=0,"-",'Health Facility 17'!$E$130)</f>
        <v>-</v>
      </c>
      <c r="GH20" s="382" t="str">
        <f>IF('Health Facility 17'!$H$130=0,"-",'Health Facility 17'!$H$130)</f>
        <v>-</v>
      </c>
      <c r="GI20" s="382" t="str">
        <f>IF('Health Facility 17'!$J$130=0,"-",'Health Facility 17'!$J$130)</f>
        <v>-</v>
      </c>
      <c r="GJ20" s="386" t="str">
        <f>IF('Health Facility 17'!$K$130=0,"-",'Health Facility 17'!$K$130)</f>
        <v>-</v>
      </c>
      <c r="GK20" s="20"/>
      <c r="GL20" s="20"/>
      <c r="GM20" s="20"/>
      <c r="GN20" s="20"/>
      <c r="GO20" s="20"/>
      <c r="GP20" s="20"/>
      <c r="GQ20" s="20"/>
      <c r="GR20" s="20"/>
    </row>
    <row r="21" spans="1:200" x14ac:dyDescent="0.3">
      <c r="A21" s="253" t="s">
        <v>119</v>
      </c>
      <c r="B21" s="255" t="str">
        <f>IF('Health Facility 18'!$D$7=0,"-",'Health Facility 18'!$D$7)</f>
        <v>-</v>
      </c>
      <c r="C21" s="255" t="str">
        <f>IF('Health Facility 18'!$D$8=0,"-",'Health Facility 18'!$D$8)</f>
        <v>-</v>
      </c>
      <c r="D21" s="255" t="str">
        <f>IF('Health Facility 18'!$D$9=0,"-",'Health Facility 18'!$D$9)</f>
        <v>-</v>
      </c>
      <c r="E21" s="255" t="str">
        <f>IF('Health Facility 18'!$D$10=0,"-",'Health Facility 18'!$D$10)</f>
        <v>-</v>
      </c>
      <c r="F21" s="255" t="str">
        <f>IF('Health Facility 18'!$D$11=0,"-",'Health Facility 18'!$D$11)</f>
        <v>-</v>
      </c>
      <c r="G21" s="255" t="str">
        <f>IF('Health Facility 18'!$J$7=0,"-",'Health Facility 18'!$J$7)</f>
        <v>-</v>
      </c>
      <c r="H21" s="255" t="str">
        <f>IF('Health Facility 18'!$J$8=0,"-",'Health Facility 18'!$J$8)</f>
        <v>-</v>
      </c>
      <c r="I21" s="255" t="str">
        <f>IF('Health Facility 18'!$J$9=0,"-",'Health Facility 18'!$J$9)</f>
        <v>-</v>
      </c>
      <c r="J21" s="255" t="str">
        <f>IF('Health Facility 18'!$J$10=0,"-",'Health Facility 18'!$J$10)</f>
        <v>-</v>
      </c>
      <c r="K21" s="255" t="str">
        <f>IF('Health Facility 18'!$J$11=0,"-",'Health Facility 18'!$J$11)</f>
        <v>-</v>
      </c>
      <c r="L21" s="255" t="str">
        <f>IF('Health Facility 18'!$H$15=0,"-",'Health Facility 18'!$H$15)</f>
        <v>-</v>
      </c>
      <c r="M21" s="255" t="str">
        <f>IF('Health Facility 18'!$I$15=0,"-",'Health Facility 18'!$I$15)</f>
        <v>-</v>
      </c>
      <c r="N21" s="255" t="str">
        <f>IF('Health Facility 18'!$G$17=0,"-",'Health Facility 18'!$G$17)</f>
        <v>-</v>
      </c>
      <c r="O21" s="255" t="str">
        <f>IF('Health Facility 18'!$H$17=0,"-",'Health Facility 18'!$H$17)</f>
        <v>-</v>
      </c>
      <c r="P21" s="255" t="str">
        <f>IF('Health Facility 18'!$I$17=0,"-",'Health Facility 18'!$I$17)</f>
        <v>-</v>
      </c>
      <c r="Q21" s="255" t="str">
        <f>IF('Health Facility 18'!$D$20=0,"-",'Health Facility 18'!$D$20)</f>
        <v>-</v>
      </c>
      <c r="R21" s="255" t="str">
        <f>IF('Health Facility 18'!$D$21=0,"-",'Health Facility 18'!$D$21)</f>
        <v>-</v>
      </c>
      <c r="S21" s="255" t="str">
        <f>IF('Health Facility 18'!$D$22=0,"-",'Health Facility 18'!$D$22)</f>
        <v>-</v>
      </c>
      <c r="T21" s="255" t="str">
        <f>IF('Health Facility 18'!$D$23=0,"-",'Health Facility 18'!$D$23)</f>
        <v>-</v>
      </c>
      <c r="U21" s="255" t="str">
        <f>IF('Health Facility 18'!$D$24=0,"-",'Health Facility 18'!$D$24)</f>
        <v>-</v>
      </c>
      <c r="V21" s="255" t="str">
        <f>IF('Health Facility 18'!$D$25=0,"-",'Health Facility 18'!$D$25)</f>
        <v>-</v>
      </c>
      <c r="W21" s="255" t="str">
        <f>IF('Health Facility 18'!$D$26=0,"-",'Health Facility 18'!$D$26)</f>
        <v>-</v>
      </c>
      <c r="X21" s="255" t="str">
        <f>IF('Health Facility 18'!$D$27=0,"-",'Health Facility 18'!$D$27)</f>
        <v>-</v>
      </c>
      <c r="Y21" s="255" t="str">
        <f>IF('Health Facility 18'!$H$20=0,"-",'Health Facility 18'!$H$20)</f>
        <v>-</v>
      </c>
      <c r="Z21" s="255" t="str">
        <f>IF('Health Facility 18'!$H$21=0,"-",'Health Facility 18'!$H$21)</f>
        <v>-</v>
      </c>
      <c r="AA21" s="255" t="str">
        <f>IF('Health Facility 18'!$H$22=0,"-",'Health Facility 18'!$H$22)</f>
        <v>-</v>
      </c>
      <c r="AB21" s="255" t="str">
        <f>IF('Health Facility 18'!$H$23=0,"-",'Health Facility 18'!$H$23)</f>
        <v>-</v>
      </c>
      <c r="AC21" s="255" t="str">
        <f>IF('Health Facility 18'!$H$24=0,"-",'Health Facility 18'!$H$24)</f>
        <v>-</v>
      </c>
      <c r="AD21" s="255" t="str">
        <f>IF('Health Facility 18'!$H$25=0,"-",'Health Facility 18'!$H$25)</f>
        <v>-</v>
      </c>
      <c r="AE21" s="255" t="str">
        <f>IF('Health Facility 18'!$H$26=0,"-",'Health Facility 18'!$H$26)</f>
        <v>-</v>
      </c>
      <c r="AF21" s="255" t="str">
        <f>IF('Health Facility 18'!$I$20=0,"-",'Health Facility 18'!$I$20)</f>
        <v>-</v>
      </c>
      <c r="AG21" s="255" t="str">
        <f>IF('Health Facility 18'!$I$21=0,"-",'Health Facility 18'!$I$21)</f>
        <v>-</v>
      </c>
      <c r="AH21" s="255" t="str">
        <f>IF('Health Facility 18'!$I$22=0,"-",'Health Facility 18'!$I$22)</f>
        <v>-</v>
      </c>
      <c r="AI21" s="255" t="str">
        <f>IF('Health Facility 18'!$I$23=0,"-",'Health Facility 18'!$I$23)</f>
        <v>-</v>
      </c>
      <c r="AJ21" s="255" t="str">
        <f>IF('Health Facility 18'!$I$24=0,"-",'Health Facility 18'!$I$24)</f>
        <v>-</v>
      </c>
      <c r="AK21" s="255" t="str">
        <f>IF('Health Facility 18'!$I$25=0,"-",'Health Facility 18'!$I$25)</f>
        <v>-</v>
      </c>
      <c r="AL21" s="255" t="str">
        <f>IF('Health Facility 18'!$I$26=0,"-",'Health Facility 18'!$I$26)</f>
        <v>-</v>
      </c>
      <c r="AM21" s="255" t="str">
        <f>IF('Health Facility 18'!$J$20=0,"-",'Health Facility 18'!$J$20)</f>
        <v>-</v>
      </c>
      <c r="AN21" s="255" t="str">
        <f>IF('Health Facility 18'!$J$21=0,"-",'Health Facility 18'!$J$21)</f>
        <v>-</v>
      </c>
      <c r="AO21" s="255" t="str">
        <f>IF('Health Facility 18'!$J$22=0,"-",'Health Facility 18'!$J$22)</f>
        <v>-</v>
      </c>
      <c r="AP21" s="255" t="str">
        <f>IF('Health Facility 18'!$J$23=0,"-",'Health Facility 18'!$J$23)</f>
        <v>-</v>
      </c>
      <c r="AQ21" s="255" t="str">
        <f>IF('Health Facility 18'!$J$24=0,"-",'Health Facility 18'!$J$24)</f>
        <v>-</v>
      </c>
      <c r="AR21" s="255" t="str">
        <f>IF('Health Facility 18'!$J$25=0,"-",'Health Facility 18'!$J$25)</f>
        <v>-</v>
      </c>
      <c r="AS21" s="255" t="str">
        <f>IF('Health Facility 18'!$J$26=0,"-",'Health Facility 18'!$J$26)</f>
        <v>-</v>
      </c>
      <c r="AT21" s="255" t="str">
        <f>IF('Health Facility 18'!$G$31=0,"-",'Health Facility 18'!$G$31)</f>
        <v>-</v>
      </c>
      <c r="AU21" s="255" t="str">
        <f>IF('Health Facility 18'!$H$31=0,"-",'Health Facility 18'!$H$31)</f>
        <v>-</v>
      </c>
      <c r="AV21" s="255" t="str">
        <f>IF('Health Facility 18'!$I$31=0,"-",'Health Facility 18'!$I$31)</f>
        <v>-</v>
      </c>
      <c r="AW21" s="255" t="str">
        <f>IF('Health Facility 18'!$D$32=0,"-",'Health Facility 18'!$D$32)</f>
        <v>Select type</v>
      </c>
      <c r="AX21" s="255" t="str">
        <f>IF('Health Facility 18'!$D$33=0,"-",'Health Facility 18'!$D$33)</f>
        <v>Select indicator</v>
      </c>
      <c r="AY21" s="328" t="str">
        <f>IF('Health Facility 18'!$G$34=0,"-",'Health Facility 18'!$G$34)</f>
        <v>-</v>
      </c>
      <c r="AZ21" s="328" t="str">
        <f>IF('Health Facility 18'!$H$34=0,"-",'Health Facility 18'!$H$34)</f>
        <v>-</v>
      </c>
      <c r="BA21" s="328" t="str">
        <f>IF('Health Facility 18'!$I$34=0,"-",'Health Facility 18'!$I$34)</f>
        <v>-</v>
      </c>
      <c r="BB21" s="328" t="str">
        <f>IF('Health Facility 18'!$G$35=0,"-",'Health Facility 18'!$G$35)</f>
        <v>-</v>
      </c>
      <c r="BC21" s="328" t="str">
        <f>IF('Health Facility 18'!$H$35=0,"-",'Health Facility 18'!$H$35)</f>
        <v>-</v>
      </c>
      <c r="BD21" s="328" t="str">
        <f>IF('Health Facility 18'!$I$35=0,"-",'Health Facility 18'!$I$35)</f>
        <v>-</v>
      </c>
      <c r="BE21" s="328" t="str">
        <f>IF('Health Facility 18'!$G$36=0,"-",'Health Facility 18'!$G$36)</f>
        <v>-</v>
      </c>
      <c r="BF21" s="328" t="str">
        <f>IF('Health Facility 18'!$H$36=0,"-",'Health Facility 18'!$H$36)</f>
        <v>-</v>
      </c>
      <c r="BG21" s="328" t="str">
        <f>IF('Health Facility 18'!$I$36=0,"-",'Health Facility 18'!$I$36)</f>
        <v>-</v>
      </c>
      <c r="BH21" s="255" t="str">
        <f>IF('Health Facility 18'!$G$39=0,"-",'Health Facility 18'!$G$39)</f>
        <v>-</v>
      </c>
      <c r="BI21" s="255" t="str">
        <f>IF('Health Facility 18'!$H$39=0,"-",'Health Facility 18'!$H$39)</f>
        <v>-</v>
      </c>
      <c r="BJ21" s="255" t="str">
        <f>IF('Health Facility 18'!$I$39=0,"-",'Health Facility 18'!$I$39)</f>
        <v>-</v>
      </c>
      <c r="BK21" s="255" t="str">
        <f>IF('Health Facility 18'!$G$40=0,"-",'Health Facility 18'!$G$40)</f>
        <v>-</v>
      </c>
      <c r="BL21" s="255" t="str">
        <f>IF('Health Facility 18'!$H$40=0,"-",'Health Facility 18'!$H$40)</f>
        <v>-</v>
      </c>
      <c r="BM21" s="255" t="str">
        <f>IF('Health Facility 18'!$I$40=0,"-",'Health Facility 18'!$I$40)</f>
        <v>-</v>
      </c>
      <c r="BN21" s="255" t="str">
        <f>IF('Health Facility 18'!$D$41=0,"-",'Health Facility 18'!$D$41)</f>
        <v>Select type</v>
      </c>
      <c r="BO21" s="255" t="str">
        <f>IF('Health Facility 18'!$D$42=0,"-",'Health Facility 18'!$D$42)</f>
        <v>Select indicator</v>
      </c>
      <c r="BP21" s="328" t="str">
        <f>IF('Health Facility 18'!$G$43=0,"-",'Health Facility 18'!$G$43)</f>
        <v>-</v>
      </c>
      <c r="BQ21" s="328" t="str">
        <f>IF('Health Facility 18'!$H$43=0,"-",'Health Facility 18'!$H$43)</f>
        <v>-</v>
      </c>
      <c r="BR21" s="328" t="str">
        <f>IF('Health Facility 18'!$I$43=0,"-",'Health Facility 18'!$I$43)</f>
        <v>-</v>
      </c>
      <c r="BS21" s="328" t="str">
        <f>IF('Health Facility 18'!$G$44=0,"-",'Health Facility 18'!$G$44)</f>
        <v>-</v>
      </c>
      <c r="BT21" s="328" t="str">
        <f>IF('Health Facility 18'!$H$44=0,"-",'Health Facility 18'!$H$44)</f>
        <v>-</v>
      </c>
      <c r="BU21" s="328" t="str">
        <f>IF('Health Facility 18'!$I$44=0,"-",'Health Facility 18'!$I$44)</f>
        <v>-</v>
      </c>
      <c r="BV21" s="328" t="str">
        <f>IF('Health Facility 18'!$G$45=0,"-",'Health Facility 18'!$G$45)</f>
        <v>-</v>
      </c>
      <c r="BW21" s="328" t="str">
        <f>IF('Health Facility 18'!$H$45=0,"-",'Health Facility 18'!$H$45)</f>
        <v>-</v>
      </c>
      <c r="BX21" s="328" t="str">
        <f>IF('Health Facility 18'!$I$45=0,"-",'Health Facility 18'!$I$45)</f>
        <v>-</v>
      </c>
      <c r="BY21" s="255" t="str">
        <f>IF('Health Facility 18'!$G$48=0,"-",'Health Facility 18'!$G$48)</f>
        <v>-</v>
      </c>
      <c r="BZ21" s="255" t="str">
        <f>IF('Health Facility 18'!$H$48=0,"-",'Health Facility 18'!$H$48)</f>
        <v>-</v>
      </c>
      <c r="CA21" s="255" t="str">
        <f>IF('Health Facility 18'!$I$48=0,"-",'Health Facility 18'!$I$48)</f>
        <v>-</v>
      </c>
      <c r="CB21" s="255" t="str">
        <f>IF('Health Facility 18'!$G$49=0,"-",'Health Facility 18'!$G$49)</f>
        <v>-</v>
      </c>
      <c r="CC21" s="255" t="str">
        <f>IF('Health Facility 18'!$H$49=0,"-",'Health Facility 18'!$H$49)</f>
        <v>-</v>
      </c>
      <c r="CD21" s="255" t="str">
        <f>IF('Health Facility 18'!$I$49=0,"-",'Health Facility 18'!$I$49)</f>
        <v>-</v>
      </c>
      <c r="CE21" s="255" t="str">
        <f>IF('Health Facility 18'!$D$50=0,"-",'Health Facility 18'!$D$50)</f>
        <v>Select type</v>
      </c>
      <c r="CF21" s="255" t="str">
        <f>IF('Health Facility 18'!$D$51=0,"-",'Health Facility 18'!$D$51)</f>
        <v>Select indicator</v>
      </c>
      <c r="CG21" s="328" t="str">
        <f>IF('Health Facility 18'!$G$52=0,"-",'Health Facility 18'!$G$52)</f>
        <v>-</v>
      </c>
      <c r="CH21" s="328" t="str">
        <f>IF('Health Facility 18'!$H$52=0,"-",'Health Facility 18'!$H$52)</f>
        <v>-</v>
      </c>
      <c r="CI21" s="328" t="str">
        <f>IF('Health Facility 18'!$I$52=0,"-",'Health Facility 18'!$I$52)</f>
        <v>-</v>
      </c>
      <c r="CJ21" s="328" t="str">
        <f>IF('Health Facility 18'!$G$53=0,"-",'Health Facility 18'!$G$53)</f>
        <v>-</v>
      </c>
      <c r="CK21" s="328" t="str">
        <f>IF('Health Facility 18'!$H$53=0,"-",'Health Facility 18'!$H$53)</f>
        <v>-</v>
      </c>
      <c r="CL21" s="328" t="str">
        <f>IF('Health Facility 18'!$I$53=0,"-",'Health Facility 18'!$I$53)</f>
        <v>-</v>
      </c>
      <c r="CM21" s="328" t="str">
        <f>IF('Health Facility 18'!$G$54=0,"-",'Health Facility 18'!$G$54)</f>
        <v>-</v>
      </c>
      <c r="CN21" s="328" t="str">
        <f>IF('Health Facility 18'!$H$54=0,"-",'Health Facility 18'!$H$54)</f>
        <v>-</v>
      </c>
      <c r="CO21" s="328" t="str">
        <f>IF('Health Facility 18'!$I$54=0,"-",'Health Facility 18'!$I$54)</f>
        <v>-</v>
      </c>
      <c r="CP21" s="255" t="str">
        <f>IF('Health Facility 18'!$G$57=0,"-",'Health Facility 18'!$G$57)</f>
        <v>-</v>
      </c>
      <c r="CQ21" s="255" t="str">
        <f>IF('Health Facility 18'!$H$57=0,"-",'Health Facility 18'!$H$57)</f>
        <v>-</v>
      </c>
      <c r="CR21" s="255" t="str">
        <f>IF('Health Facility 18'!$I$57=0,"-",'Health Facility 18'!$I$57)</f>
        <v>-</v>
      </c>
      <c r="CS21" s="255" t="str">
        <f>IF('Health Facility 18'!$G$58=0,"-",'Health Facility 18'!$G$58)</f>
        <v>-</v>
      </c>
      <c r="CT21" s="255" t="str">
        <f>IF('Health Facility 18'!$H$58=0,"-",'Health Facility 18'!$H$58)</f>
        <v>-</v>
      </c>
      <c r="CU21" s="255" t="str">
        <f>IF('Health Facility 18'!$I$58=0,"-",'Health Facility 18'!$I$58)</f>
        <v>-</v>
      </c>
      <c r="CV21" s="255" t="str">
        <f>IF('Health Facility 18'!$D$59=0,"-",'Health Facility 18'!$D$59)</f>
        <v>Malaria_treatment</v>
      </c>
      <c r="CW21" s="255" t="str">
        <f>IF('Health Facility 18'!$D$60=0,"-",'Health Facility 18'!$D$60)</f>
        <v>4.1:  Number of children (&lt; 5) with confirmed malaria receiving ACT</v>
      </c>
      <c r="CX21" s="328" t="str">
        <f>IF('Health Facility 18'!$G$61=0,"-",'Health Facility 18'!$G$61)</f>
        <v>-</v>
      </c>
      <c r="CY21" s="328" t="str">
        <f>IF('Health Facility 18'!$H$61=0,"-",'Health Facility 18'!$H$61)</f>
        <v>-</v>
      </c>
      <c r="CZ21" s="328" t="str">
        <f>IF('Health Facility 18'!$I$61=0,"-",'Health Facility 18'!$I$61)</f>
        <v>-</v>
      </c>
      <c r="DA21" s="328" t="str">
        <f>IF('Health Facility 18'!$G$62=0,"-",'Health Facility 18'!$G$62)</f>
        <v>-</v>
      </c>
      <c r="DB21" s="328" t="str">
        <f>IF('Health Facility 18'!$H$62=0,"-",'Health Facility 18'!$H$62)</f>
        <v>-</v>
      </c>
      <c r="DC21" s="328" t="str">
        <f>IF('Health Facility 18'!$I$62=0,"-",'Health Facility 18'!$I$62)</f>
        <v>-</v>
      </c>
      <c r="DD21" s="328" t="str">
        <f>IF('Health Facility 18'!$G$63=0,"-",'Health Facility 18'!$G$63)</f>
        <v>-</v>
      </c>
      <c r="DE21" s="328" t="str">
        <f>IF('Health Facility 18'!$H$63=0,"-",'Health Facility 18'!$H$63)</f>
        <v>-</v>
      </c>
      <c r="DF21" s="328" t="str">
        <f>IF('Health Facility 18'!$I$63=0,"-",'Health Facility 18'!$I$63)</f>
        <v>-</v>
      </c>
      <c r="DG21" s="255" t="str">
        <f>IF('Health Facility 18'!$G$66=0,"-",'Health Facility 18'!$G$66)</f>
        <v>-</v>
      </c>
      <c r="DH21" s="255" t="str">
        <f>IF('Health Facility 18'!$H$66=0,"-",'Health Facility 18'!$H$66)</f>
        <v>-</v>
      </c>
      <c r="DI21" s="255" t="str">
        <f>IF('Health Facility 18'!$I$66=0,"-",'Health Facility 18'!$I$66)</f>
        <v>-</v>
      </c>
      <c r="DJ21" s="255" t="str">
        <f>IF('Health Facility 18'!$G$67=0,"-",'Health Facility 18'!$G$67)</f>
        <v>-</v>
      </c>
      <c r="DK21" s="255" t="str">
        <f>IF('Health Facility 18'!$H$67=0,"-",'Health Facility 18'!$H$67)</f>
        <v>-</v>
      </c>
      <c r="DL21" s="255" t="str">
        <f>IF('Health Facility 18'!$I$67=0,"-",'Health Facility 18'!$I$67)</f>
        <v>-</v>
      </c>
      <c r="DM21" s="255" t="str">
        <f>IF('Health Facility 18'!$D$68=0,"-",'Health Facility 18'!$D$68)</f>
        <v>Malaria_commodity_availability</v>
      </c>
      <c r="DN21" s="255" t="str">
        <f>IF('Health Facility 18'!$D$69=0,"-",'Health Facility 18'!$D$69)</f>
        <v>5.1:  Stock out of ACTs for 7 consecutive days in the past month</v>
      </c>
      <c r="DO21" s="328" t="str">
        <f>IF('Health Facility 18'!$G$70=0,"-",'Health Facility 18'!$G$70)</f>
        <v>-</v>
      </c>
      <c r="DP21" s="328" t="str">
        <f>IF('Health Facility 18'!$H$70=0,"-",'Health Facility 18'!$H$70)</f>
        <v>-</v>
      </c>
      <c r="DQ21" s="328" t="str">
        <f>IF('Health Facility 18'!$I$70=0,"-",'Health Facility 18'!$I$70)</f>
        <v>-</v>
      </c>
      <c r="DR21" s="328" t="str">
        <f>IF('Health Facility 18'!$G$71=0,"-",'Health Facility 18'!$G$71)</f>
        <v>-</v>
      </c>
      <c r="DS21" s="328" t="str">
        <f>IF('Health Facility 18'!$H$71=0,"-",'Health Facility 18'!$H$71)</f>
        <v>-</v>
      </c>
      <c r="DT21" s="328" t="str">
        <f>IF('Health Facility 18'!$I$71=0,"-",'Health Facility 18'!$I$71)</f>
        <v>-</v>
      </c>
      <c r="DU21" s="328" t="str">
        <f>IF('Health Facility 18'!$G$72=0,"-",'Health Facility 18'!$G$72)</f>
        <v>-</v>
      </c>
      <c r="DV21" s="328" t="str">
        <f>IF('Health Facility 18'!$H$72=0,"-",'Health Facility 18'!$H$72)</f>
        <v>-</v>
      </c>
      <c r="DW21" s="328" t="str">
        <f>IF('Health Facility 18'!$I$72=0,"-",'Health Facility 18'!$I$72)</f>
        <v>-</v>
      </c>
      <c r="DX21" s="328" t="str">
        <f>IF('Health Facility 18'!$G$75=0,"-",'Health Facility 18'!$G$75)</f>
        <v>-</v>
      </c>
      <c r="DY21" s="328" t="str">
        <f>IF('Health Facility 18'!$H$75=0,"-",'Health Facility 18'!$H$75)</f>
        <v>-</v>
      </c>
      <c r="DZ21" s="328" t="str">
        <f>IF('Health Facility 18'!$I$75=0,"-",'Health Facility 18'!$I$75)</f>
        <v>-</v>
      </c>
      <c r="EA21" s="328" t="str">
        <f>IF('Health Facility 18'!$G$76=0,"-",'Health Facility 18'!$G$76)</f>
        <v>-</v>
      </c>
      <c r="EB21" s="328" t="str">
        <f>IF('Health Facility 18'!$H$76=0,"-",'Health Facility 18'!$H$76)</f>
        <v>-</v>
      </c>
      <c r="EC21" s="328" t="str">
        <f>IF('Health Facility 18'!$I$76=0,"-",'Health Facility 18'!$I$76)</f>
        <v>-</v>
      </c>
      <c r="ED21" s="255" t="str">
        <f>IF('Health Facility 18'!$A$80=0,"-",'Health Facility 18'!$A$80)</f>
        <v>A — Malaria case register : Laboratory register (quality target = 90%)</v>
      </c>
      <c r="EE21" s="255" t="str">
        <f>IF('Health Facility 18'!$J$82=0,"-",'Health Facility 18'!$J$82)</f>
        <v>-</v>
      </c>
      <c r="EF21" s="255" t="str">
        <f>IF('Health Facility 18'!$J$83=0,"-",'Health Facility 18'!$J$83)</f>
        <v>-</v>
      </c>
      <c r="EG21" s="255" t="str">
        <f>IF('Health Facility 18'!$A$85=0,"-",'Health Facility 18'!$A$85)</f>
        <v>B — Malaria case register : Pharmacy dispensation log (quality target = 90%)</v>
      </c>
      <c r="EH21" s="255" t="str">
        <f>IF('Health Facility 18'!$J$87=0,"-",'Health Facility 18'!$J$87)</f>
        <v>-</v>
      </c>
      <c r="EI21" s="255" t="str">
        <f>IF('Health Facility 18'!$J$88=0,"-",'Health Facility 18'!$J$88)</f>
        <v>-</v>
      </c>
      <c r="EJ21" s="255" t="str">
        <f>IF('Health Facility 18'!$A$90=0,"-",'Health Facility 18'!$A$90)</f>
        <v>C — Malaria case register : ACT stock management log (quality target:  &gt;=90%, &lt;=110%)</v>
      </c>
      <c r="EK21" s="255" t="str">
        <f>IF('Health Facility 18'!$J$91=0,"-",'Health Facility 18'!$J$91)</f>
        <v>-</v>
      </c>
      <c r="EL21" s="255" t="str">
        <f>IF('Health Facility 18'!$J$92=0,"-",'Health Facility 18'!$J$92)</f>
        <v>-</v>
      </c>
      <c r="EM21" s="255" t="str">
        <f>IF('Health Facility 18'!$J$93=0,"-",'Health Facility 18'!$J$93)</f>
        <v>-</v>
      </c>
      <c r="EN21" s="255" t="str">
        <f>IF('Health Facility 18'!$J$94=0,"-",'Health Facility 18'!$J$94)</f>
        <v>-</v>
      </c>
      <c r="EO21" s="255" t="str">
        <f>IF('Health Facility 18'!$J$97=0,"-",'Health Facility 18'!$J$97)</f>
        <v>-</v>
      </c>
      <c r="EP21" s="255" t="str">
        <f>IF('Health Facility 18'!$J$98=0,"-",'Health Facility 18'!$J$98)</f>
        <v>-</v>
      </c>
      <c r="EQ21" s="255" t="str">
        <f>IF('Health Facility 18'!$H$99=0,"-",'Health Facility 18'!$H$99)</f>
        <v>Select type</v>
      </c>
      <c r="ER21" s="255" t="str">
        <f>IF('Health Facility 18'!$H$100=0,"-",'Health Facility 18'!$H$100)</f>
        <v>Select indicator</v>
      </c>
      <c r="ES21" s="255" t="str">
        <f>IF('Health Facility 18'!$J$101=0,"-",'Health Facility 18'!$J$101)</f>
        <v>-</v>
      </c>
      <c r="ET21" s="255" t="str">
        <f>IF('Health Facility 18'!$J$102=0,"-",'Health Facility 18'!$J$102)</f>
        <v>-</v>
      </c>
      <c r="EU21" s="326" t="str">
        <f>IF('Health Facility 18'!$F$106=0,"-",'Health Facility 18'!$F$106)</f>
        <v>-</v>
      </c>
      <c r="EV21" s="326" t="str">
        <f>IF('Health Facility 18'!$G$106=0,"-",'Health Facility 18'!$G$106)</f>
        <v>-</v>
      </c>
      <c r="EW21" s="326" t="str">
        <f>IF('Health Facility 18'!$H$106=0,"-",'Health Facility 18'!$H$106)</f>
        <v>-</v>
      </c>
      <c r="EX21" s="326" t="str">
        <f>IF('Health Facility 18'!$I$106=0,"-",'Health Facility 18'!$I$106)</f>
        <v>-</v>
      </c>
      <c r="EY21" s="255" t="str">
        <f>IF('Health Facility 18'!$F$107=0,"-",'Health Facility 18'!$F$107)</f>
        <v>-</v>
      </c>
      <c r="EZ21" s="255" t="str">
        <f>IF('Health Facility 18'!$G$107=0,"-",'Health Facility 18'!$G$107)</f>
        <v>-</v>
      </c>
      <c r="FA21" s="255" t="str">
        <f>IF('Health Facility 18'!$H$107=0,"-",'Health Facility 18'!$H$107)</f>
        <v>-</v>
      </c>
      <c r="FB21" s="255" t="str">
        <f>IF('Health Facility 18'!$I$107=0,"-",'Health Facility 18'!$I$107)</f>
        <v>-</v>
      </c>
      <c r="FC21" s="255" t="str">
        <f>IF('Health Facility 18'!$J$109=0,"-",'Health Facility 18'!$J$109)</f>
        <v>-</v>
      </c>
      <c r="FD21" s="255" t="str">
        <f>IF('Health Facility 18'!$J$110=0,"-",'Health Facility 18'!$J$110)</f>
        <v>-</v>
      </c>
      <c r="FE21" s="255" t="str">
        <f>IF('Health Facility 18'!$J$112=0,"-",'Health Facility 18'!$J$112)</f>
        <v>-</v>
      </c>
      <c r="FF21" s="255" t="str">
        <f>IF('Health Facility 18'!$J$113=0,"-",'Health Facility 18'!$J$113)</f>
        <v>-</v>
      </c>
      <c r="FG21" s="255" t="str">
        <f>IF('Health Facility 18'!$J$114=0,"-",'Health Facility 18'!$J$114)</f>
        <v>-</v>
      </c>
      <c r="FH21" s="255" t="str">
        <f>IF('Health Facility 18'!$J$115=0,"-",'Health Facility 18'!$J$115)</f>
        <v>-</v>
      </c>
      <c r="FI21" s="255" t="str">
        <f>IF('Health Facility 18'!$J$116=0,"-",'Health Facility 18'!$J$116)</f>
        <v>-</v>
      </c>
      <c r="FJ21" s="255" t="str">
        <f>IF('Health Facility 18'!$J$117=0,"-",'Health Facility 18'!$J$117)</f>
        <v>-</v>
      </c>
      <c r="FK21" s="255" t="str">
        <f>IF('Health Facility 18'!$J$118=0,"-",'Health Facility 18'!$J$118)</f>
        <v>-</v>
      </c>
      <c r="FL21" s="255" t="str">
        <f>IF('Health Facility 18'!$J$119=0,"-",'Health Facility 18'!$J$119)</f>
        <v>-</v>
      </c>
      <c r="FM21" s="255" t="str">
        <f>IF('Health Facility 18'!$J$120=0,"-",'Health Facility 18'!$J$120)</f>
        <v>-</v>
      </c>
      <c r="FN21" s="255" t="str">
        <f>IF('Health Facility 18'!$J$121=0,"-",'Health Facility 18'!$J$121)</f>
        <v>-</v>
      </c>
      <c r="FO21" s="255" t="str">
        <f>IF('Health Facility 18'!$J$122=0,"-",'Health Facility 18'!$J$122)</f>
        <v>-</v>
      </c>
      <c r="FP21" s="383" t="str">
        <f>IF('Health Facility 18'!$J$123=0,"-",'Health Facility 18'!$J$123)</f>
        <v>-</v>
      </c>
      <c r="FQ21" s="382" t="str">
        <f>IF('Health Facility 18'!$B$127=0,"-",'Health Facility 18'!$B$127)</f>
        <v>-</v>
      </c>
      <c r="FR21" s="382" t="str">
        <f>IF('Health Facility 18'!$E$127=0,"-",'Health Facility 18'!$E$127)</f>
        <v>-</v>
      </c>
      <c r="FS21" s="382" t="str">
        <f>IF('Health Facility 18'!$H$127=0,"-",'Health Facility 18'!$H$127)</f>
        <v>-</v>
      </c>
      <c r="FT21" s="382" t="str">
        <f>IF('Health Facility 18'!$J$127=0,"-",'Health Facility 18'!$J$127)</f>
        <v>-</v>
      </c>
      <c r="FU21" s="382" t="str">
        <f>IF('Health Facility 18'!$K$127=0,"-",'Health Facility 18'!$K$127)</f>
        <v>-</v>
      </c>
      <c r="FV21" s="382" t="str">
        <f>IF('Health Facility 18'!$B$128=0,"-",'Health Facility 18'!$B$128)</f>
        <v>-</v>
      </c>
      <c r="FW21" s="382" t="str">
        <f>IF('Health Facility 18'!$E$128=0,"-",'Health Facility 18'!$E$128)</f>
        <v>-</v>
      </c>
      <c r="FX21" s="382" t="str">
        <f>IF('Health Facility 18'!$H$128=0,"-",'Health Facility 18'!$H$128)</f>
        <v>-</v>
      </c>
      <c r="FY21" s="382" t="str">
        <f>IF('Health Facility 18'!$J$128=0,"-",'Health Facility 18'!$J$128)</f>
        <v>-</v>
      </c>
      <c r="FZ21" s="382" t="str">
        <f>IF('Health Facility 18'!$K$128=0,"-",'Health Facility 18'!$K$128)</f>
        <v>-</v>
      </c>
      <c r="GA21" s="382" t="str">
        <f>IF('Health Facility 18'!$B$129=0,"-",'Health Facility 18'!$B$129)</f>
        <v>-</v>
      </c>
      <c r="GB21" s="382" t="str">
        <f>IF('Health Facility 18'!$E$129=0,"-",'Health Facility 18'!$E$129)</f>
        <v>-</v>
      </c>
      <c r="GC21" s="382" t="str">
        <f>IF('Health Facility 18'!$H$129=0,"-",'Health Facility 18'!$H$129)</f>
        <v>-</v>
      </c>
      <c r="GD21" s="382" t="str">
        <f>IF('Health Facility 18'!$J$129=0,"-",'Health Facility 18'!$J$129)</f>
        <v>-</v>
      </c>
      <c r="GE21" s="382" t="str">
        <f>IF('Health Facility 18'!$K$129=0,"-",'Health Facility 18'!$K$129)</f>
        <v>-</v>
      </c>
      <c r="GF21" s="382" t="str">
        <f>IF('Health Facility 18'!$B$130=0,"-",'Health Facility 18'!$B$130)</f>
        <v>-</v>
      </c>
      <c r="GG21" s="382" t="str">
        <f>IF('Health Facility 18'!$E$130=0,"-",'Health Facility 18'!$E$130)</f>
        <v>-</v>
      </c>
      <c r="GH21" s="382" t="str">
        <f>IF('Health Facility 18'!$H$130=0,"-",'Health Facility 18'!$H$130)</f>
        <v>-</v>
      </c>
      <c r="GI21" s="382" t="str">
        <f>IF('Health Facility 18'!$J$130=0,"-",'Health Facility 18'!$J$130)</f>
        <v>-</v>
      </c>
      <c r="GJ21" s="386" t="str">
        <f>IF('Health Facility 18'!$K$130=0,"-",'Health Facility 18'!$K$130)</f>
        <v>-</v>
      </c>
      <c r="GK21" s="20"/>
      <c r="GL21" s="20"/>
      <c r="GM21" s="20"/>
      <c r="GN21" s="20"/>
      <c r="GO21" s="20"/>
      <c r="GP21" s="20"/>
      <c r="GQ21" s="20"/>
      <c r="GR21" s="20"/>
    </row>
    <row r="22" spans="1:200" x14ac:dyDescent="0.3">
      <c r="A22" s="253" t="s">
        <v>120</v>
      </c>
      <c r="B22" s="255" t="str">
        <f>IF('Health Facility 19'!$D$7=0,"-",'Health Facility 19'!$D$7)</f>
        <v>-</v>
      </c>
      <c r="C22" s="255" t="str">
        <f>IF('Health Facility 19'!$D$8=0,"-",'Health Facility 19'!$D$8)</f>
        <v>-</v>
      </c>
      <c r="D22" s="255" t="str">
        <f>IF('Health Facility 19'!$D$9=0,"-",'Health Facility 19'!$D$9)</f>
        <v>-</v>
      </c>
      <c r="E22" s="255" t="str">
        <f>IF('Health Facility 19'!$D$10=0,"-",'Health Facility 19'!$D$10)</f>
        <v>-</v>
      </c>
      <c r="F22" s="255" t="str">
        <f>IF('Health Facility 19'!$D$11=0,"-",'Health Facility 19'!$D$11)</f>
        <v>-</v>
      </c>
      <c r="G22" s="255" t="str">
        <f>IF('Health Facility 19'!$J$7=0,"-",'Health Facility 19'!$J$7)</f>
        <v>-</v>
      </c>
      <c r="H22" s="255" t="str">
        <f>IF('Health Facility 19'!$J$8=0,"-",'Health Facility 19'!$J$8)</f>
        <v>-</v>
      </c>
      <c r="I22" s="255" t="str">
        <f>IF('Health Facility 19'!$J$9=0,"-",'Health Facility 19'!$J$9)</f>
        <v>-</v>
      </c>
      <c r="J22" s="255" t="str">
        <f>IF('Health Facility 19'!$J$10=0,"-",'Health Facility 19'!$J$10)</f>
        <v>-</v>
      </c>
      <c r="K22" s="255" t="str">
        <f>IF('Health Facility 19'!$J$11=0,"-",'Health Facility 19'!$J$11)</f>
        <v>-</v>
      </c>
      <c r="L22" s="255" t="str">
        <f>IF('Health Facility 19'!$H$15=0,"-",'Health Facility 19'!$H$15)</f>
        <v>-</v>
      </c>
      <c r="M22" s="255" t="str">
        <f>IF('Health Facility 19'!$I$15=0,"-",'Health Facility 19'!$I$15)</f>
        <v>-</v>
      </c>
      <c r="N22" s="255" t="str">
        <f>IF('Health Facility 19'!$G$17=0,"-",'Health Facility 19'!$G$17)</f>
        <v>-</v>
      </c>
      <c r="O22" s="255" t="str">
        <f>IF('Health Facility 19'!$H$17=0,"-",'Health Facility 19'!$H$17)</f>
        <v>-</v>
      </c>
      <c r="P22" s="255" t="str">
        <f>IF('Health Facility 19'!$I$17=0,"-",'Health Facility 19'!$I$17)</f>
        <v>-</v>
      </c>
      <c r="Q22" s="255" t="str">
        <f>IF('Health Facility 19'!$D$20=0,"-",'Health Facility 19'!$D$20)</f>
        <v>-</v>
      </c>
      <c r="R22" s="255" t="str">
        <f>IF('Health Facility 19'!$D$21=0,"-",'Health Facility 19'!$D$21)</f>
        <v>-</v>
      </c>
      <c r="S22" s="255" t="str">
        <f>IF('Health Facility 19'!$D$22=0,"-",'Health Facility 19'!$D$22)</f>
        <v>-</v>
      </c>
      <c r="T22" s="255" t="str">
        <f>IF('Health Facility 19'!$D$23=0,"-",'Health Facility 19'!$D$23)</f>
        <v>-</v>
      </c>
      <c r="U22" s="255" t="str">
        <f>IF('Health Facility 19'!$D$24=0,"-",'Health Facility 19'!$D$24)</f>
        <v>-</v>
      </c>
      <c r="V22" s="255" t="str">
        <f>IF('Health Facility 19'!$D$25=0,"-",'Health Facility 19'!$D$25)</f>
        <v>-</v>
      </c>
      <c r="W22" s="255" t="str">
        <f>IF('Health Facility 19'!$D$26=0,"-",'Health Facility 19'!$D$26)</f>
        <v>-</v>
      </c>
      <c r="X22" s="255" t="str">
        <f>IF('Health Facility 19'!$D$27=0,"-",'Health Facility 19'!$D$27)</f>
        <v>-</v>
      </c>
      <c r="Y22" s="255" t="str">
        <f>IF('Health Facility 19'!$H$20=0,"-",'Health Facility 19'!$H$20)</f>
        <v>-</v>
      </c>
      <c r="Z22" s="255" t="str">
        <f>IF('Health Facility 19'!$H$21=0,"-",'Health Facility 19'!$H$21)</f>
        <v>-</v>
      </c>
      <c r="AA22" s="255" t="str">
        <f>IF('Health Facility 19'!$H$22=0,"-",'Health Facility 19'!$H$22)</f>
        <v>-</v>
      </c>
      <c r="AB22" s="255" t="str">
        <f>IF('Health Facility 19'!$H$23=0,"-",'Health Facility 19'!$H$23)</f>
        <v>-</v>
      </c>
      <c r="AC22" s="255" t="str">
        <f>IF('Health Facility 19'!$H$24=0,"-",'Health Facility 19'!$H$24)</f>
        <v>-</v>
      </c>
      <c r="AD22" s="255" t="str">
        <f>IF('Health Facility 19'!$H$25=0,"-",'Health Facility 19'!$H$25)</f>
        <v>-</v>
      </c>
      <c r="AE22" s="255" t="str">
        <f>IF('Health Facility 19'!$H$26=0,"-",'Health Facility 19'!$H$26)</f>
        <v>-</v>
      </c>
      <c r="AF22" s="255" t="str">
        <f>IF('Health Facility 19'!$I$20=0,"-",'Health Facility 19'!$I$20)</f>
        <v>-</v>
      </c>
      <c r="AG22" s="255" t="str">
        <f>IF('Health Facility 19'!$I$21=0,"-",'Health Facility 19'!$I$21)</f>
        <v>-</v>
      </c>
      <c r="AH22" s="255" t="str">
        <f>IF('Health Facility 19'!$I$22=0,"-",'Health Facility 19'!$I$22)</f>
        <v>-</v>
      </c>
      <c r="AI22" s="255" t="str">
        <f>IF('Health Facility 19'!$I$23=0,"-",'Health Facility 19'!$I$23)</f>
        <v>-</v>
      </c>
      <c r="AJ22" s="255" t="str">
        <f>IF('Health Facility 19'!$I$24=0,"-",'Health Facility 19'!$I$24)</f>
        <v>-</v>
      </c>
      <c r="AK22" s="255" t="str">
        <f>IF('Health Facility 19'!$I$25=0,"-",'Health Facility 19'!$I$25)</f>
        <v>-</v>
      </c>
      <c r="AL22" s="255" t="str">
        <f>IF('Health Facility 19'!$I$26=0,"-",'Health Facility 19'!$I$26)</f>
        <v>-</v>
      </c>
      <c r="AM22" s="255" t="str">
        <f>IF('Health Facility 19'!$J$20=0,"-",'Health Facility 19'!$J$20)</f>
        <v>-</v>
      </c>
      <c r="AN22" s="255" t="str">
        <f>IF('Health Facility 19'!$J$21=0,"-",'Health Facility 19'!$J$21)</f>
        <v>-</v>
      </c>
      <c r="AO22" s="255" t="str">
        <f>IF('Health Facility 19'!$J$22=0,"-",'Health Facility 19'!$J$22)</f>
        <v>-</v>
      </c>
      <c r="AP22" s="255" t="str">
        <f>IF('Health Facility 19'!$J$23=0,"-",'Health Facility 19'!$J$23)</f>
        <v>-</v>
      </c>
      <c r="AQ22" s="255" t="str">
        <f>IF('Health Facility 19'!$J$24=0,"-",'Health Facility 19'!$J$24)</f>
        <v>-</v>
      </c>
      <c r="AR22" s="255" t="str">
        <f>IF('Health Facility 19'!$J$25=0,"-",'Health Facility 19'!$J$25)</f>
        <v>-</v>
      </c>
      <c r="AS22" s="255" t="str">
        <f>IF('Health Facility 19'!$J$26=0,"-",'Health Facility 19'!$J$26)</f>
        <v>-</v>
      </c>
      <c r="AT22" s="255" t="str">
        <f>IF('Health Facility 19'!$G$31=0,"-",'Health Facility 19'!$G$31)</f>
        <v>-</v>
      </c>
      <c r="AU22" s="255" t="str">
        <f>IF('Health Facility 19'!$H$31=0,"-",'Health Facility 19'!$H$31)</f>
        <v>-</v>
      </c>
      <c r="AV22" s="255" t="str">
        <f>IF('Health Facility 19'!$I$31=0,"-",'Health Facility 19'!$I$31)</f>
        <v>-</v>
      </c>
      <c r="AW22" s="255" t="str">
        <f>IF('Health Facility 19'!$D$32=0,"-",'Health Facility 19'!$D$32)</f>
        <v>Select type</v>
      </c>
      <c r="AX22" s="255" t="str">
        <f>IF('Health Facility 19'!$D$33=0,"-",'Health Facility 19'!$D$33)</f>
        <v>Select indicator</v>
      </c>
      <c r="AY22" s="328" t="str">
        <f>IF('Health Facility 19'!$G$34=0,"-",'Health Facility 19'!$G$34)</f>
        <v>-</v>
      </c>
      <c r="AZ22" s="328" t="str">
        <f>IF('Health Facility 19'!$H$34=0,"-",'Health Facility 19'!$H$34)</f>
        <v>-</v>
      </c>
      <c r="BA22" s="328" t="str">
        <f>IF('Health Facility 19'!$I$34=0,"-",'Health Facility 19'!$I$34)</f>
        <v>-</v>
      </c>
      <c r="BB22" s="328" t="str">
        <f>IF('Health Facility 19'!$G$35=0,"-",'Health Facility 19'!$G$35)</f>
        <v>-</v>
      </c>
      <c r="BC22" s="328" t="str">
        <f>IF('Health Facility 19'!$H$35=0,"-",'Health Facility 19'!$H$35)</f>
        <v>-</v>
      </c>
      <c r="BD22" s="328" t="str">
        <f>IF('Health Facility 19'!$I$35=0,"-",'Health Facility 19'!$I$35)</f>
        <v>-</v>
      </c>
      <c r="BE22" s="328" t="str">
        <f>IF('Health Facility 19'!$G$36=0,"-",'Health Facility 19'!$G$36)</f>
        <v>-</v>
      </c>
      <c r="BF22" s="328" t="str">
        <f>IF('Health Facility 19'!$H$36=0,"-",'Health Facility 19'!$H$36)</f>
        <v>-</v>
      </c>
      <c r="BG22" s="328" t="str">
        <f>IF('Health Facility 19'!$I$36=0,"-",'Health Facility 19'!$I$36)</f>
        <v>-</v>
      </c>
      <c r="BH22" s="255" t="str">
        <f>IF('Health Facility 19'!$G$39=0,"-",'Health Facility 19'!$G$39)</f>
        <v>-</v>
      </c>
      <c r="BI22" s="255" t="str">
        <f>IF('Health Facility 19'!$H$39=0,"-",'Health Facility 19'!$H$39)</f>
        <v>-</v>
      </c>
      <c r="BJ22" s="255" t="str">
        <f>IF('Health Facility 19'!$I$39=0,"-",'Health Facility 19'!$I$39)</f>
        <v>-</v>
      </c>
      <c r="BK22" s="255" t="str">
        <f>IF('Health Facility 19'!$G$40=0,"-",'Health Facility 19'!$G$40)</f>
        <v>-</v>
      </c>
      <c r="BL22" s="255" t="str">
        <f>IF('Health Facility 19'!$H$40=0,"-",'Health Facility 19'!$H$40)</f>
        <v>-</v>
      </c>
      <c r="BM22" s="255" t="str">
        <f>IF('Health Facility 19'!$I$40=0,"-",'Health Facility 19'!$I$40)</f>
        <v>-</v>
      </c>
      <c r="BN22" s="255" t="str">
        <f>IF('Health Facility 19'!$D$41=0,"-",'Health Facility 19'!$D$41)</f>
        <v>Select type</v>
      </c>
      <c r="BO22" s="255" t="str">
        <f>IF('Health Facility 19'!$D$42=0,"-",'Health Facility 19'!$D$42)</f>
        <v>Select indicator</v>
      </c>
      <c r="BP22" s="328" t="str">
        <f>IF('Health Facility 19'!$G$43=0,"-",'Health Facility 19'!$G$43)</f>
        <v>-</v>
      </c>
      <c r="BQ22" s="328" t="str">
        <f>IF('Health Facility 19'!$H$43=0,"-",'Health Facility 19'!$H$43)</f>
        <v>-</v>
      </c>
      <c r="BR22" s="328" t="str">
        <f>IF('Health Facility 19'!$I$43=0,"-",'Health Facility 19'!$I$43)</f>
        <v>-</v>
      </c>
      <c r="BS22" s="328" t="str">
        <f>IF('Health Facility 19'!$G$44=0,"-",'Health Facility 19'!$G$44)</f>
        <v>-</v>
      </c>
      <c r="BT22" s="328" t="str">
        <f>IF('Health Facility 19'!$H$44=0,"-",'Health Facility 19'!$H$44)</f>
        <v>-</v>
      </c>
      <c r="BU22" s="328" t="str">
        <f>IF('Health Facility 19'!$I$44=0,"-",'Health Facility 19'!$I$44)</f>
        <v>-</v>
      </c>
      <c r="BV22" s="328" t="str">
        <f>IF('Health Facility 19'!$G$45=0,"-",'Health Facility 19'!$G$45)</f>
        <v>-</v>
      </c>
      <c r="BW22" s="328" t="str">
        <f>IF('Health Facility 19'!$H$45=0,"-",'Health Facility 19'!$H$45)</f>
        <v>-</v>
      </c>
      <c r="BX22" s="328" t="str">
        <f>IF('Health Facility 19'!$I$45=0,"-",'Health Facility 19'!$I$45)</f>
        <v>-</v>
      </c>
      <c r="BY22" s="255" t="str">
        <f>IF('Health Facility 19'!$G$48=0,"-",'Health Facility 19'!$G$48)</f>
        <v>-</v>
      </c>
      <c r="BZ22" s="255" t="str">
        <f>IF('Health Facility 19'!$H$48=0,"-",'Health Facility 19'!$H$48)</f>
        <v>-</v>
      </c>
      <c r="CA22" s="255" t="str">
        <f>IF('Health Facility 19'!$I$48=0,"-",'Health Facility 19'!$I$48)</f>
        <v>-</v>
      </c>
      <c r="CB22" s="255" t="str">
        <f>IF('Health Facility 19'!$G$49=0,"-",'Health Facility 19'!$G$49)</f>
        <v>-</v>
      </c>
      <c r="CC22" s="255" t="str">
        <f>IF('Health Facility 19'!$H$49=0,"-",'Health Facility 19'!$H$49)</f>
        <v>-</v>
      </c>
      <c r="CD22" s="255" t="str">
        <f>IF('Health Facility 19'!$I$49=0,"-",'Health Facility 19'!$I$49)</f>
        <v>-</v>
      </c>
      <c r="CE22" s="255" t="str">
        <f>IF('Health Facility 19'!$D$50=0,"-",'Health Facility 19'!$D$50)</f>
        <v>Select type</v>
      </c>
      <c r="CF22" s="255" t="str">
        <f>IF('Health Facility 19'!$D$51=0,"-",'Health Facility 19'!$D$51)</f>
        <v>Select indicator</v>
      </c>
      <c r="CG22" s="328" t="str">
        <f>IF('Health Facility 19'!$G$52=0,"-",'Health Facility 19'!$G$52)</f>
        <v>-</v>
      </c>
      <c r="CH22" s="328" t="str">
        <f>IF('Health Facility 19'!$H$52=0,"-",'Health Facility 19'!$H$52)</f>
        <v>-</v>
      </c>
      <c r="CI22" s="328" t="str">
        <f>IF('Health Facility 19'!$I$52=0,"-",'Health Facility 19'!$I$52)</f>
        <v>-</v>
      </c>
      <c r="CJ22" s="328" t="str">
        <f>IF('Health Facility 19'!$G$53=0,"-",'Health Facility 19'!$G$53)</f>
        <v>-</v>
      </c>
      <c r="CK22" s="328" t="str">
        <f>IF('Health Facility 19'!$H$53=0,"-",'Health Facility 19'!$H$53)</f>
        <v>-</v>
      </c>
      <c r="CL22" s="328" t="str">
        <f>IF('Health Facility 19'!$I$53=0,"-",'Health Facility 19'!$I$53)</f>
        <v>-</v>
      </c>
      <c r="CM22" s="328" t="str">
        <f>IF('Health Facility 19'!$G$54=0,"-",'Health Facility 19'!$G$54)</f>
        <v>-</v>
      </c>
      <c r="CN22" s="328" t="str">
        <f>IF('Health Facility 19'!$H$54=0,"-",'Health Facility 19'!$H$54)</f>
        <v>-</v>
      </c>
      <c r="CO22" s="328" t="str">
        <f>IF('Health Facility 19'!$I$54=0,"-",'Health Facility 19'!$I$54)</f>
        <v>-</v>
      </c>
      <c r="CP22" s="255" t="str">
        <f>IF('Health Facility 19'!$G$57=0,"-",'Health Facility 19'!$G$57)</f>
        <v>-</v>
      </c>
      <c r="CQ22" s="255" t="str">
        <f>IF('Health Facility 19'!$H$57=0,"-",'Health Facility 19'!$H$57)</f>
        <v>-</v>
      </c>
      <c r="CR22" s="255" t="str">
        <f>IF('Health Facility 19'!$I$57=0,"-",'Health Facility 19'!$I$57)</f>
        <v>-</v>
      </c>
      <c r="CS22" s="255" t="str">
        <f>IF('Health Facility 19'!$G$58=0,"-",'Health Facility 19'!$G$58)</f>
        <v>-</v>
      </c>
      <c r="CT22" s="255" t="str">
        <f>IF('Health Facility 19'!$H$58=0,"-",'Health Facility 19'!$H$58)</f>
        <v>-</v>
      </c>
      <c r="CU22" s="255" t="str">
        <f>IF('Health Facility 19'!$I$58=0,"-",'Health Facility 19'!$I$58)</f>
        <v>-</v>
      </c>
      <c r="CV22" s="255" t="str">
        <f>IF('Health Facility 19'!$D$59=0,"-",'Health Facility 19'!$D$59)</f>
        <v>Malaria_treatment</v>
      </c>
      <c r="CW22" s="255" t="str">
        <f>IF('Health Facility 19'!$D$60=0,"-",'Health Facility 19'!$D$60)</f>
        <v>4.1:  Number of children (&lt; 5) with confirmed malaria receiving ACT</v>
      </c>
      <c r="CX22" s="328" t="str">
        <f>IF('Health Facility 19'!$G$61=0,"-",'Health Facility 19'!$G$61)</f>
        <v>-</v>
      </c>
      <c r="CY22" s="328" t="str">
        <f>IF('Health Facility 19'!$H$61=0,"-",'Health Facility 19'!$H$61)</f>
        <v>-</v>
      </c>
      <c r="CZ22" s="328" t="str">
        <f>IF('Health Facility 19'!$I$61=0,"-",'Health Facility 19'!$I$61)</f>
        <v>-</v>
      </c>
      <c r="DA22" s="328" t="str">
        <f>IF('Health Facility 19'!$G$62=0,"-",'Health Facility 19'!$G$62)</f>
        <v>-</v>
      </c>
      <c r="DB22" s="328" t="str">
        <f>IF('Health Facility 19'!$H$62=0,"-",'Health Facility 19'!$H$62)</f>
        <v>-</v>
      </c>
      <c r="DC22" s="328" t="str">
        <f>IF('Health Facility 19'!$I$62=0,"-",'Health Facility 19'!$I$62)</f>
        <v>-</v>
      </c>
      <c r="DD22" s="328" t="str">
        <f>IF('Health Facility 19'!$G$63=0,"-",'Health Facility 19'!$G$63)</f>
        <v>-</v>
      </c>
      <c r="DE22" s="328" t="str">
        <f>IF('Health Facility 19'!$H$63=0,"-",'Health Facility 19'!$H$63)</f>
        <v>-</v>
      </c>
      <c r="DF22" s="328" t="str">
        <f>IF('Health Facility 19'!$I$63=0,"-",'Health Facility 19'!$I$63)</f>
        <v>-</v>
      </c>
      <c r="DG22" s="255" t="str">
        <f>IF('Health Facility 19'!$G$66=0,"-",'Health Facility 19'!$G$66)</f>
        <v>-</v>
      </c>
      <c r="DH22" s="255" t="str">
        <f>IF('Health Facility 19'!$H$66=0,"-",'Health Facility 19'!$H$66)</f>
        <v>-</v>
      </c>
      <c r="DI22" s="255" t="str">
        <f>IF('Health Facility 19'!$I$66=0,"-",'Health Facility 19'!$I$66)</f>
        <v>-</v>
      </c>
      <c r="DJ22" s="255" t="str">
        <f>IF('Health Facility 19'!$G$67=0,"-",'Health Facility 19'!$G$67)</f>
        <v>-</v>
      </c>
      <c r="DK22" s="255" t="str">
        <f>IF('Health Facility 19'!$H$67=0,"-",'Health Facility 19'!$H$67)</f>
        <v>-</v>
      </c>
      <c r="DL22" s="255" t="str">
        <f>IF('Health Facility 19'!$I$67=0,"-",'Health Facility 19'!$I$67)</f>
        <v>-</v>
      </c>
      <c r="DM22" s="255" t="str">
        <f>IF('Health Facility 19'!$D$68=0,"-",'Health Facility 19'!$D$68)</f>
        <v>Malaria_commodity_availability</v>
      </c>
      <c r="DN22" s="255" t="str">
        <f>IF('Health Facility 19'!$D$69=0,"-",'Health Facility 19'!$D$69)</f>
        <v>5.1:  Stock out of ACTs for 7 consecutive days in the past month</v>
      </c>
      <c r="DO22" s="328" t="str">
        <f>IF('Health Facility 19'!$G$70=0,"-",'Health Facility 19'!$G$70)</f>
        <v>-</v>
      </c>
      <c r="DP22" s="328" t="str">
        <f>IF('Health Facility 19'!$H$70=0,"-",'Health Facility 19'!$H$70)</f>
        <v>-</v>
      </c>
      <c r="DQ22" s="328" t="str">
        <f>IF('Health Facility 19'!$I$70=0,"-",'Health Facility 19'!$I$70)</f>
        <v>-</v>
      </c>
      <c r="DR22" s="328" t="str">
        <f>IF('Health Facility 19'!$G$71=0,"-",'Health Facility 19'!$G$71)</f>
        <v>-</v>
      </c>
      <c r="DS22" s="328" t="str">
        <f>IF('Health Facility 19'!$H$71=0,"-",'Health Facility 19'!$H$71)</f>
        <v>-</v>
      </c>
      <c r="DT22" s="328" t="str">
        <f>IF('Health Facility 19'!$I$71=0,"-",'Health Facility 19'!$I$71)</f>
        <v>-</v>
      </c>
      <c r="DU22" s="328" t="str">
        <f>IF('Health Facility 19'!$G$72=0,"-",'Health Facility 19'!$G$72)</f>
        <v>-</v>
      </c>
      <c r="DV22" s="328" t="str">
        <f>IF('Health Facility 19'!$H$72=0,"-",'Health Facility 19'!$H$72)</f>
        <v>-</v>
      </c>
      <c r="DW22" s="328" t="str">
        <f>IF('Health Facility 19'!$I$72=0,"-",'Health Facility 19'!$I$72)</f>
        <v>-</v>
      </c>
      <c r="DX22" s="328" t="str">
        <f>IF('Health Facility 19'!$G$75=0,"-",'Health Facility 19'!$G$75)</f>
        <v>-</v>
      </c>
      <c r="DY22" s="328" t="str">
        <f>IF('Health Facility 19'!$H$75=0,"-",'Health Facility 19'!$H$75)</f>
        <v>-</v>
      </c>
      <c r="DZ22" s="328" t="str">
        <f>IF('Health Facility 19'!$I$75=0,"-",'Health Facility 19'!$I$75)</f>
        <v>-</v>
      </c>
      <c r="EA22" s="328" t="str">
        <f>IF('Health Facility 19'!$G$76=0,"-",'Health Facility 19'!$G$76)</f>
        <v>-</v>
      </c>
      <c r="EB22" s="328" t="str">
        <f>IF('Health Facility 19'!$H$76=0,"-",'Health Facility 19'!$H$76)</f>
        <v>-</v>
      </c>
      <c r="EC22" s="328" t="str">
        <f>IF('Health Facility 19'!$I$76=0,"-",'Health Facility 19'!$I$76)</f>
        <v>-</v>
      </c>
      <c r="ED22" s="255" t="str">
        <f>IF('Health Facility 19'!$A$80=0,"-",'Health Facility 19'!$A$80)</f>
        <v>A — Malaria case register : Laboratory register (quality target = 90%)</v>
      </c>
      <c r="EE22" s="255" t="str">
        <f>IF('Health Facility 19'!$J$82=0,"-",'Health Facility 19'!$J$82)</f>
        <v>-</v>
      </c>
      <c r="EF22" s="255" t="str">
        <f>IF('Health Facility 19'!$J$83=0,"-",'Health Facility 19'!$J$83)</f>
        <v>-</v>
      </c>
      <c r="EG22" s="255" t="str">
        <f>IF('Health Facility 19'!$A$85=0,"-",'Health Facility 19'!$A$85)</f>
        <v>B — Malaria case register : Pharmacy dispensation log (quality target = 90%)</v>
      </c>
      <c r="EH22" s="255" t="str">
        <f>IF('Health Facility 19'!$J$87=0,"-",'Health Facility 19'!$J$87)</f>
        <v>-</v>
      </c>
      <c r="EI22" s="255" t="str">
        <f>IF('Health Facility 19'!$J$88=0,"-",'Health Facility 19'!$J$88)</f>
        <v>-</v>
      </c>
      <c r="EJ22" s="255" t="str">
        <f>IF('Health Facility 19'!$A$90=0,"-",'Health Facility 19'!$A$90)</f>
        <v>C — Malaria case register : ACT stock management log (quality target:  &gt;=90%, &lt;=110%)</v>
      </c>
      <c r="EK22" s="255" t="str">
        <f>IF('Health Facility 19'!$J$91=0,"-",'Health Facility 19'!$J$91)</f>
        <v>-</v>
      </c>
      <c r="EL22" s="255" t="str">
        <f>IF('Health Facility 19'!$J$92=0,"-",'Health Facility 19'!$J$92)</f>
        <v>-</v>
      </c>
      <c r="EM22" s="255" t="str">
        <f>IF('Health Facility 19'!$J$93=0,"-",'Health Facility 19'!$J$93)</f>
        <v>-</v>
      </c>
      <c r="EN22" s="255" t="str">
        <f>IF('Health Facility 19'!$J$94=0,"-",'Health Facility 19'!$J$94)</f>
        <v>-</v>
      </c>
      <c r="EO22" s="255" t="str">
        <f>IF('Health Facility 19'!$J$97=0,"-",'Health Facility 19'!$J$97)</f>
        <v>-</v>
      </c>
      <c r="EP22" s="255" t="str">
        <f>IF('Health Facility 19'!$J$98=0,"-",'Health Facility 19'!$J$98)</f>
        <v>-</v>
      </c>
      <c r="EQ22" s="255" t="str">
        <f>IF('Health Facility 19'!$H$99=0,"-",'Health Facility 19'!$H$99)</f>
        <v>Select type</v>
      </c>
      <c r="ER22" s="255" t="str">
        <f>IF('Health Facility 19'!$H$100=0,"-",'Health Facility 19'!$H$100)</f>
        <v>Select indicator</v>
      </c>
      <c r="ES22" s="255" t="str">
        <f>IF('Health Facility 19'!$J$101=0,"-",'Health Facility 19'!$J$101)</f>
        <v>-</v>
      </c>
      <c r="ET22" s="255" t="str">
        <f>IF('Health Facility 19'!$J$102=0,"-",'Health Facility 19'!$J$102)</f>
        <v>-</v>
      </c>
      <c r="EU22" s="326" t="str">
        <f>IF('Health Facility 19'!$F$106=0,"-",'Health Facility 19'!$F$106)</f>
        <v>-</v>
      </c>
      <c r="EV22" s="326" t="str">
        <f>IF('Health Facility 19'!$G$106=0,"-",'Health Facility 19'!$G$106)</f>
        <v>-</v>
      </c>
      <c r="EW22" s="326" t="str">
        <f>IF('Health Facility 19'!$H$106=0,"-",'Health Facility 19'!$H$106)</f>
        <v>-</v>
      </c>
      <c r="EX22" s="326" t="str">
        <f>IF('Health Facility 19'!$I$106=0,"-",'Health Facility 19'!$I$106)</f>
        <v>-</v>
      </c>
      <c r="EY22" s="255" t="str">
        <f>IF('Health Facility 19'!$F$107=0,"-",'Health Facility 19'!$F$107)</f>
        <v>-</v>
      </c>
      <c r="EZ22" s="255" t="str">
        <f>IF('Health Facility 19'!$G$107=0,"-",'Health Facility 19'!$G$107)</f>
        <v>-</v>
      </c>
      <c r="FA22" s="255" t="str">
        <f>IF('Health Facility 19'!$H$107=0,"-",'Health Facility 19'!$H$107)</f>
        <v>-</v>
      </c>
      <c r="FB22" s="255" t="str">
        <f>IF('Health Facility 19'!$I$107=0,"-",'Health Facility 19'!$I$107)</f>
        <v>-</v>
      </c>
      <c r="FC22" s="255" t="str">
        <f>IF('Health Facility 19'!$J$109=0,"-",'Health Facility 19'!$J$109)</f>
        <v>-</v>
      </c>
      <c r="FD22" s="255" t="str">
        <f>IF('Health Facility 19'!$J$110=0,"-",'Health Facility 19'!$J$110)</f>
        <v>-</v>
      </c>
      <c r="FE22" s="255" t="str">
        <f>IF('Health Facility 19'!$J$112=0,"-",'Health Facility 19'!$J$112)</f>
        <v>-</v>
      </c>
      <c r="FF22" s="255" t="str">
        <f>IF('Health Facility 19'!$J$113=0,"-",'Health Facility 19'!$J$113)</f>
        <v>-</v>
      </c>
      <c r="FG22" s="255" t="str">
        <f>IF('Health Facility 19'!$J$114=0,"-",'Health Facility 19'!$J$114)</f>
        <v>-</v>
      </c>
      <c r="FH22" s="255" t="str">
        <f>IF('Health Facility 19'!$J$115=0,"-",'Health Facility 19'!$J$115)</f>
        <v>-</v>
      </c>
      <c r="FI22" s="255" t="str">
        <f>IF('Health Facility 19'!$J$116=0,"-",'Health Facility 19'!$J$116)</f>
        <v>-</v>
      </c>
      <c r="FJ22" s="255" t="str">
        <f>IF('Health Facility 19'!$J$117=0,"-",'Health Facility 19'!$J$117)</f>
        <v>-</v>
      </c>
      <c r="FK22" s="255" t="str">
        <f>IF('Health Facility 19'!$J$118=0,"-",'Health Facility 19'!$J$118)</f>
        <v>-</v>
      </c>
      <c r="FL22" s="255" t="str">
        <f>IF('Health Facility 19'!$J$119=0,"-",'Health Facility 19'!$J$119)</f>
        <v>-</v>
      </c>
      <c r="FM22" s="255" t="str">
        <f>IF('Health Facility 19'!$J$120=0,"-",'Health Facility 19'!$J$120)</f>
        <v>-</v>
      </c>
      <c r="FN22" s="255" t="str">
        <f>IF('Health Facility 19'!$J$121=0,"-",'Health Facility 19'!$J$121)</f>
        <v>-</v>
      </c>
      <c r="FO22" s="255" t="str">
        <f>IF('Health Facility 19'!$J$122=0,"-",'Health Facility 19'!$J$122)</f>
        <v>-</v>
      </c>
      <c r="FP22" s="383" t="str">
        <f>IF('Health Facility 19'!$J$123=0,"-",'Health Facility 19'!$J$123)</f>
        <v>-</v>
      </c>
      <c r="FQ22" s="382" t="str">
        <f>IF('Health Facility 19'!$B$127=0,"-",'Health Facility 19'!$B$127)</f>
        <v>-</v>
      </c>
      <c r="FR22" s="382" t="str">
        <f>IF('Health Facility 19'!$E$127=0,"-",'Health Facility 19'!$E$127)</f>
        <v>-</v>
      </c>
      <c r="FS22" s="382" t="str">
        <f>IF('Health Facility 19'!$H$127=0,"-",'Health Facility 19'!$H$127)</f>
        <v>-</v>
      </c>
      <c r="FT22" s="382" t="str">
        <f>IF('Health Facility 19'!$J$127=0,"-",'Health Facility 19'!$J$127)</f>
        <v>-</v>
      </c>
      <c r="FU22" s="382" t="str">
        <f>IF('Health Facility 19'!$K$127=0,"-",'Health Facility 19'!$K$127)</f>
        <v>-</v>
      </c>
      <c r="FV22" s="382" t="str">
        <f>IF('Health Facility 19'!$B$128=0,"-",'Health Facility 19'!$B$128)</f>
        <v>-</v>
      </c>
      <c r="FW22" s="382" t="str">
        <f>IF('Health Facility 19'!$E$128=0,"-",'Health Facility 19'!$E$128)</f>
        <v>-</v>
      </c>
      <c r="FX22" s="382" t="str">
        <f>IF('Health Facility 19'!$H$128=0,"-",'Health Facility 19'!$H$128)</f>
        <v>-</v>
      </c>
      <c r="FY22" s="382" t="str">
        <f>IF('Health Facility 19'!$J$128=0,"-",'Health Facility 19'!$J$128)</f>
        <v>-</v>
      </c>
      <c r="FZ22" s="382" t="str">
        <f>IF('Health Facility 19'!$K$128=0,"-",'Health Facility 19'!$K$128)</f>
        <v>-</v>
      </c>
      <c r="GA22" s="382" t="str">
        <f>IF('Health Facility 19'!$B$129=0,"-",'Health Facility 19'!$B$129)</f>
        <v>-</v>
      </c>
      <c r="GB22" s="382" t="str">
        <f>IF('Health Facility 19'!$E$129=0,"-",'Health Facility 19'!$E$129)</f>
        <v>-</v>
      </c>
      <c r="GC22" s="382" t="str">
        <f>IF('Health Facility 19'!$H$129=0,"-",'Health Facility 19'!$H$129)</f>
        <v>-</v>
      </c>
      <c r="GD22" s="382" t="str">
        <f>IF('Health Facility 19'!$J$129=0,"-",'Health Facility 19'!$J$129)</f>
        <v>-</v>
      </c>
      <c r="GE22" s="382" t="str">
        <f>IF('Health Facility 19'!$K$129=0,"-",'Health Facility 19'!$K$129)</f>
        <v>-</v>
      </c>
      <c r="GF22" s="382" t="str">
        <f>IF('Health Facility 19'!$B$130=0,"-",'Health Facility 19'!$B$130)</f>
        <v>-</v>
      </c>
      <c r="GG22" s="382" t="str">
        <f>IF('Health Facility 19'!$E$130=0,"-",'Health Facility 19'!$E$130)</f>
        <v>-</v>
      </c>
      <c r="GH22" s="382" t="str">
        <f>IF('Health Facility 19'!$H$130=0,"-",'Health Facility 19'!$H$130)</f>
        <v>-</v>
      </c>
      <c r="GI22" s="382" t="str">
        <f>IF('Health Facility 19'!$J$130=0,"-",'Health Facility 19'!$J$130)</f>
        <v>-</v>
      </c>
      <c r="GJ22" s="386" t="str">
        <f>IF('Health Facility 19'!$K$130=0,"-",'Health Facility 19'!$K$130)</f>
        <v>-</v>
      </c>
      <c r="GK22" s="20"/>
      <c r="GL22" s="20"/>
      <c r="GM22" s="20"/>
      <c r="GN22" s="20"/>
      <c r="GO22" s="20"/>
      <c r="GP22" s="20"/>
      <c r="GQ22" s="20"/>
      <c r="GR22" s="20"/>
    </row>
    <row r="23" spans="1:200" x14ac:dyDescent="0.3">
      <c r="A23" s="253" t="s">
        <v>121</v>
      </c>
      <c r="B23" s="255" t="str">
        <f>IF('Health Facility 20'!$D$7=0,"-",'Health Facility 20'!$D$7)</f>
        <v>-</v>
      </c>
      <c r="C23" s="255" t="str">
        <f>IF('Health Facility 20'!$D$8=0,"-",'Health Facility 20'!$D$8)</f>
        <v>-</v>
      </c>
      <c r="D23" s="255" t="str">
        <f>IF('Health Facility 20'!$D$9=0,"-",'Health Facility 20'!$D$9)</f>
        <v>-</v>
      </c>
      <c r="E23" s="255" t="str">
        <f>IF('Health Facility 20'!$D$10=0,"-",'Health Facility 20'!$D$10)</f>
        <v>-</v>
      </c>
      <c r="F23" s="255" t="str">
        <f>IF('Health Facility 20'!$D$11=0,"-",'Health Facility 20'!$D$11)</f>
        <v>-</v>
      </c>
      <c r="G23" s="255" t="str">
        <f>IF('Health Facility 20'!$J$7=0,"-",'Health Facility 20'!$J$7)</f>
        <v>-</v>
      </c>
      <c r="H23" s="255" t="str">
        <f>IF('Health Facility 20'!$J$8=0,"-",'Health Facility 20'!$J$8)</f>
        <v>-</v>
      </c>
      <c r="I23" s="255" t="str">
        <f>IF('Health Facility 20'!$J$9=0,"-",'Health Facility 20'!$J$9)</f>
        <v>-</v>
      </c>
      <c r="J23" s="255" t="str">
        <f>IF('Health Facility 20'!$J$10=0,"-",'Health Facility 20'!$J$10)</f>
        <v>-</v>
      </c>
      <c r="K23" s="255" t="str">
        <f>IF('Health Facility 20'!$J$11=0,"-",'Health Facility 20'!$J$11)</f>
        <v>-</v>
      </c>
      <c r="L23" s="255" t="str">
        <f>IF('Health Facility 20'!$H$15=0,"-",'Health Facility 20'!$H$15)</f>
        <v>-</v>
      </c>
      <c r="M23" s="255" t="str">
        <f>IF('Health Facility 20'!$I$15=0,"-",'Health Facility 20'!$I$15)</f>
        <v>-</v>
      </c>
      <c r="N23" s="255" t="str">
        <f>IF('Health Facility 20'!$G$17=0,"-",'Health Facility 20'!$G$17)</f>
        <v>-</v>
      </c>
      <c r="O23" s="255" t="str">
        <f>IF('Health Facility 20'!$H$17=0,"-",'Health Facility 20'!$H$17)</f>
        <v>-</v>
      </c>
      <c r="P23" s="255" t="str">
        <f>IF('Health Facility 20'!$I$17=0,"-",'Health Facility 20'!$I$17)</f>
        <v>-</v>
      </c>
      <c r="Q23" s="255" t="str">
        <f>IF('Health Facility 20'!$D$20=0,"-",'Health Facility 20'!$D$20)</f>
        <v>-</v>
      </c>
      <c r="R23" s="255" t="str">
        <f>IF('Health Facility 20'!$D$21=0,"-",'Health Facility 20'!$D$21)</f>
        <v>-</v>
      </c>
      <c r="S23" s="255" t="str">
        <f>IF('Health Facility 20'!$D$22=0,"-",'Health Facility 20'!$D$22)</f>
        <v>-</v>
      </c>
      <c r="T23" s="255" t="str">
        <f>IF('Health Facility 20'!$D$23=0,"-",'Health Facility 20'!$D$23)</f>
        <v>-</v>
      </c>
      <c r="U23" s="255" t="str">
        <f>IF('Health Facility 20'!$D$24=0,"-",'Health Facility 20'!$D$24)</f>
        <v>-</v>
      </c>
      <c r="V23" s="255" t="str">
        <f>IF('Health Facility 20'!$D$25=0,"-",'Health Facility 20'!$D$25)</f>
        <v>-</v>
      </c>
      <c r="W23" s="255" t="str">
        <f>IF('Health Facility 20'!$D$26=0,"-",'Health Facility 20'!$D$26)</f>
        <v>-</v>
      </c>
      <c r="X23" s="255" t="str">
        <f>IF('Health Facility 20'!$D$27=0,"-",'Health Facility 20'!$D$27)</f>
        <v>-</v>
      </c>
      <c r="Y23" s="255" t="str">
        <f>IF('Health Facility 20'!$H$20=0,"-",'Health Facility 20'!$H$20)</f>
        <v>-</v>
      </c>
      <c r="Z23" s="255" t="str">
        <f>IF('Health Facility 20'!$H$21=0,"-",'Health Facility 20'!$H$21)</f>
        <v>-</v>
      </c>
      <c r="AA23" s="255" t="str">
        <f>IF('Health Facility 20'!$H$22=0,"-",'Health Facility 20'!$H$22)</f>
        <v>-</v>
      </c>
      <c r="AB23" s="255" t="str">
        <f>IF('Health Facility 20'!$H$23=0,"-",'Health Facility 20'!$H$23)</f>
        <v>-</v>
      </c>
      <c r="AC23" s="255" t="str">
        <f>IF('Health Facility 20'!$H$24=0,"-",'Health Facility 20'!$H$24)</f>
        <v>-</v>
      </c>
      <c r="AD23" s="255" t="str">
        <f>IF('Health Facility 20'!$H$25=0,"-",'Health Facility 20'!$H$25)</f>
        <v>-</v>
      </c>
      <c r="AE23" s="255" t="str">
        <f>IF('Health Facility 20'!$H$26=0,"-",'Health Facility 20'!$H$26)</f>
        <v>-</v>
      </c>
      <c r="AF23" s="255" t="str">
        <f>IF('Health Facility 20'!$I$20=0,"-",'Health Facility 20'!$I$20)</f>
        <v>-</v>
      </c>
      <c r="AG23" s="255" t="str">
        <f>IF('Health Facility 20'!$I$21=0,"-",'Health Facility 20'!$I$21)</f>
        <v>-</v>
      </c>
      <c r="AH23" s="255" t="str">
        <f>IF('Health Facility 20'!$I$22=0,"-",'Health Facility 20'!$I$22)</f>
        <v>-</v>
      </c>
      <c r="AI23" s="255" t="str">
        <f>IF('Health Facility 20'!$I$23=0,"-",'Health Facility 20'!$I$23)</f>
        <v>-</v>
      </c>
      <c r="AJ23" s="255" t="str">
        <f>IF('Health Facility 20'!$I$24=0,"-",'Health Facility 20'!$I$24)</f>
        <v>-</v>
      </c>
      <c r="AK23" s="255" t="str">
        <f>IF('Health Facility 20'!$I$25=0,"-",'Health Facility 20'!$I$25)</f>
        <v>-</v>
      </c>
      <c r="AL23" s="255" t="str">
        <f>IF('Health Facility 20'!$I$26=0,"-",'Health Facility 20'!$I$26)</f>
        <v>-</v>
      </c>
      <c r="AM23" s="255" t="str">
        <f>IF('Health Facility 20'!$J$20=0,"-",'Health Facility 20'!$J$20)</f>
        <v>-</v>
      </c>
      <c r="AN23" s="255" t="str">
        <f>IF('Health Facility 20'!$J$21=0,"-",'Health Facility 20'!$J$21)</f>
        <v>-</v>
      </c>
      <c r="AO23" s="255" t="str">
        <f>IF('Health Facility 20'!$J$22=0,"-",'Health Facility 20'!$J$22)</f>
        <v>-</v>
      </c>
      <c r="AP23" s="255" t="str">
        <f>IF('Health Facility 20'!$J$23=0,"-",'Health Facility 20'!$J$23)</f>
        <v>-</v>
      </c>
      <c r="AQ23" s="255" t="str">
        <f>IF('Health Facility 20'!$J$24=0,"-",'Health Facility 20'!$J$24)</f>
        <v>-</v>
      </c>
      <c r="AR23" s="255" t="str">
        <f>IF('Health Facility 20'!$J$25=0,"-",'Health Facility 20'!$J$25)</f>
        <v>-</v>
      </c>
      <c r="AS23" s="255" t="str">
        <f>IF('Health Facility 20'!$J$26=0,"-",'Health Facility 20'!$J$26)</f>
        <v>-</v>
      </c>
      <c r="AT23" s="255" t="str">
        <f>IF('Health Facility 20'!$G$31=0,"-",'Health Facility 20'!$G$31)</f>
        <v>-</v>
      </c>
      <c r="AU23" s="255" t="str">
        <f>IF('Health Facility 20'!$H$31=0,"-",'Health Facility 20'!$H$31)</f>
        <v>-</v>
      </c>
      <c r="AV23" s="255" t="str">
        <f>IF('Health Facility 20'!$I$31=0,"-",'Health Facility 20'!$I$31)</f>
        <v>-</v>
      </c>
      <c r="AW23" s="255" t="str">
        <f>IF('Health Facility 20'!$D$32=0,"-",'Health Facility 20'!$D$32)</f>
        <v>Select type</v>
      </c>
      <c r="AX23" s="255" t="str">
        <f>IF('Health Facility 20'!$D$33=0,"-",'Health Facility 20'!$D$33)</f>
        <v>Select indicator</v>
      </c>
      <c r="AY23" s="328" t="str">
        <f>IF('Health Facility 20'!$G$34=0,"-",'Health Facility 20'!$G$34)</f>
        <v>-</v>
      </c>
      <c r="AZ23" s="328" t="str">
        <f>IF('Health Facility 20'!$H$34=0,"-",'Health Facility 20'!$H$34)</f>
        <v>-</v>
      </c>
      <c r="BA23" s="328" t="str">
        <f>IF('Health Facility 20'!$I$34=0,"-",'Health Facility 20'!$I$34)</f>
        <v>-</v>
      </c>
      <c r="BB23" s="328" t="str">
        <f>IF('Health Facility 20'!$G$35=0,"-",'Health Facility 20'!$G$35)</f>
        <v>-</v>
      </c>
      <c r="BC23" s="328" t="str">
        <f>IF('Health Facility 20'!$H$35=0,"-",'Health Facility 20'!$H$35)</f>
        <v>-</v>
      </c>
      <c r="BD23" s="328" t="str">
        <f>IF('Health Facility 20'!$I$35=0,"-",'Health Facility 20'!$I$35)</f>
        <v>-</v>
      </c>
      <c r="BE23" s="328" t="str">
        <f>IF('Health Facility 20'!$G$36=0,"-",'Health Facility 20'!$G$36)</f>
        <v>-</v>
      </c>
      <c r="BF23" s="328" t="str">
        <f>IF('Health Facility 20'!$H$36=0,"-",'Health Facility 20'!$H$36)</f>
        <v>-</v>
      </c>
      <c r="BG23" s="328" t="str">
        <f>IF('Health Facility 20'!$I$36=0,"-",'Health Facility 20'!$I$36)</f>
        <v>-</v>
      </c>
      <c r="BH23" s="255" t="str">
        <f>IF('Health Facility 20'!$G$39=0,"-",'Health Facility 20'!$G$39)</f>
        <v>-</v>
      </c>
      <c r="BI23" s="255" t="str">
        <f>IF('Health Facility 20'!$H$39=0,"-",'Health Facility 20'!$H$39)</f>
        <v>-</v>
      </c>
      <c r="BJ23" s="255" t="str">
        <f>IF('Health Facility 20'!$I$39=0,"-",'Health Facility 20'!$I$39)</f>
        <v>-</v>
      </c>
      <c r="BK23" s="255" t="str">
        <f>IF('Health Facility 20'!$G$40=0,"-",'Health Facility 20'!$G$40)</f>
        <v>-</v>
      </c>
      <c r="BL23" s="255" t="str">
        <f>IF('Health Facility 20'!$H$40=0,"-",'Health Facility 20'!$H$40)</f>
        <v>-</v>
      </c>
      <c r="BM23" s="255" t="str">
        <f>IF('Health Facility 20'!$I$40=0,"-",'Health Facility 20'!$I$40)</f>
        <v>-</v>
      </c>
      <c r="BN23" s="255" t="str">
        <f>IF('Health Facility 20'!$D$41=0,"-",'Health Facility 20'!$D$41)</f>
        <v>Select type</v>
      </c>
      <c r="BO23" s="255" t="str">
        <f>IF('Health Facility 20'!$D$42=0,"-",'Health Facility 20'!$D$42)</f>
        <v>Select indicator</v>
      </c>
      <c r="BP23" s="328" t="str">
        <f>IF('Health Facility 20'!$G$43=0,"-",'Health Facility 20'!$G$43)</f>
        <v>-</v>
      </c>
      <c r="BQ23" s="328" t="str">
        <f>IF('Health Facility 20'!$H$43=0,"-",'Health Facility 20'!$H$43)</f>
        <v>-</v>
      </c>
      <c r="BR23" s="328" t="str">
        <f>IF('Health Facility 20'!$I$43=0,"-",'Health Facility 20'!$I$43)</f>
        <v>-</v>
      </c>
      <c r="BS23" s="328" t="str">
        <f>IF('Health Facility 20'!$G$44=0,"-",'Health Facility 20'!$G$44)</f>
        <v>-</v>
      </c>
      <c r="BT23" s="328" t="str">
        <f>IF('Health Facility 20'!$H$44=0,"-",'Health Facility 20'!$H$44)</f>
        <v>-</v>
      </c>
      <c r="BU23" s="328" t="str">
        <f>IF('Health Facility 20'!$I$44=0,"-",'Health Facility 20'!$I$44)</f>
        <v>-</v>
      </c>
      <c r="BV23" s="328" t="str">
        <f>IF('Health Facility 20'!$G$45=0,"-",'Health Facility 20'!$G$45)</f>
        <v>-</v>
      </c>
      <c r="BW23" s="328" t="str">
        <f>IF('Health Facility 20'!$H$45=0,"-",'Health Facility 20'!$H$45)</f>
        <v>-</v>
      </c>
      <c r="BX23" s="328" t="str">
        <f>IF('Health Facility 20'!$I$45=0,"-",'Health Facility 20'!$I$45)</f>
        <v>-</v>
      </c>
      <c r="BY23" s="255" t="str">
        <f>IF('Health Facility 20'!$G$48=0,"-",'Health Facility 20'!$G$48)</f>
        <v>-</v>
      </c>
      <c r="BZ23" s="255" t="str">
        <f>IF('Health Facility 20'!$H$48=0,"-",'Health Facility 20'!$H$48)</f>
        <v>-</v>
      </c>
      <c r="CA23" s="255" t="str">
        <f>IF('Health Facility 20'!$I$48=0,"-",'Health Facility 20'!$I$48)</f>
        <v>-</v>
      </c>
      <c r="CB23" s="255" t="str">
        <f>IF('Health Facility 20'!$G$49=0,"-",'Health Facility 20'!$G$49)</f>
        <v>-</v>
      </c>
      <c r="CC23" s="255" t="str">
        <f>IF('Health Facility 20'!$H$49=0,"-",'Health Facility 20'!$H$49)</f>
        <v>-</v>
      </c>
      <c r="CD23" s="255" t="str">
        <f>IF('Health Facility 20'!$I$49=0,"-",'Health Facility 20'!$I$49)</f>
        <v>-</v>
      </c>
      <c r="CE23" s="255" t="str">
        <f>IF('Health Facility 20'!$D$50=0,"-",'Health Facility 20'!$D$50)</f>
        <v>Select type</v>
      </c>
      <c r="CF23" s="255" t="str">
        <f>IF('Health Facility 20'!$D$51=0,"-",'Health Facility 20'!$D$51)</f>
        <v>Select indicator</v>
      </c>
      <c r="CG23" s="328" t="str">
        <f>IF('Health Facility 20'!$G$52=0,"-",'Health Facility 20'!$G$52)</f>
        <v>-</v>
      </c>
      <c r="CH23" s="328" t="str">
        <f>IF('Health Facility 20'!$H$52=0,"-",'Health Facility 20'!$H$52)</f>
        <v>-</v>
      </c>
      <c r="CI23" s="328" t="str">
        <f>IF('Health Facility 20'!$I$52=0,"-",'Health Facility 20'!$I$52)</f>
        <v>-</v>
      </c>
      <c r="CJ23" s="328" t="str">
        <f>IF('Health Facility 20'!$G$53=0,"-",'Health Facility 20'!$G$53)</f>
        <v>-</v>
      </c>
      <c r="CK23" s="328" t="str">
        <f>IF('Health Facility 20'!$H$53=0,"-",'Health Facility 20'!$H$53)</f>
        <v>-</v>
      </c>
      <c r="CL23" s="328" t="str">
        <f>IF('Health Facility 20'!$I$53=0,"-",'Health Facility 20'!$I$53)</f>
        <v>-</v>
      </c>
      <c r="CM23" s="328" t="str">
        <f>IF('Health Facility 20'!$G$54=0,"-",'Health Facility 20'!$G$54)</f>
        <v>-</v>
      </c>
      <c r="CN23" s="328" t="str">
        <f>IF('Health Facility 20'!$H$54=0,"-",'Health Facility 20'!$H$54)</f>
        <v>-</v>
      </c>
      <c r="CO23" s="328" t="str">
        <f>IF('Health Facility 20'!$I$54=0,"-",'Health Facility 20'!$I$54)</f>
        <v>-</v>
      </c>
      <c r="CP23" s="255" t="str">
        <f>IF('Health Facility 20'!$G$57=0,"-",'Health Facility 20'!$G$57)</f>
        <v>-</v>
      </c>
      <c r="CQ23" s="255" t="str">
        <f>IF('Health Facility 20'!$H$57=0,"-",'Health Facility 20'!$H$57)</f>
        <v>-</v>
      </c>
      <c r="CR23" s="255" t="str">
        <f>IF('Health Facility 20'!$I$57=0,"-",'Health Facility 20'!$I$57)</f>
        <v>-</v>
      </c>
      <c r="CS23" s="255" t="str">
        <f>IF('Health Facility 20'!$G$58=0,"-",'Health Facility 20'!$G$58)</f>
        <v>-</v>
      </c>
      <c r="CT23" s="255" t="str">
        <f>IF('Health Facility 20'!$H$58=0,"-",'Health Facility 20'!$H$58)</f>
        <v>-</v>
      </c>
      <c r="CU23" s="255" t="str">
        <f>IF('Health Facility 20'!$I$58=0,"-",'Health Facility 20'!$I$58)</f>
        <v>-</v>
      </c>
      <c r="CV23" s="255" t="str">
        <f>IF('Health Facility 20'!$D$59=0,"-",'Health Facility 20'!$D$59)</f>
        <v>Malaria_treatment</v>
      </c>
      <c r="CW23" s="255" t="str">
        <f>IF('Health Facility 20'!$D$60=0,"-",'Health Facility 20'!$D$60)</f>
        <v>4.1:  Number of children (&lt; 5) with confirmed malaria receiving ACT</v>
      </c>
      <c r="CX23" s="328" t="str">
        <f>IF('Health Facility 20'!$G$61=0,"-",'Health Facility 20'!$G$61)</f>
        <v>-</v>
      </c>
      <c r="CY23" s="328" t="str">
        <f>IF('Health Facility 20'!$H$61=0,"-",'Health Facility 20'!$H$61)</f>
        <v>-</v>
      </c>
      <c r="CZ23" s="328" t="str">
        <f>IF('Health Facility 20'!$I$61=0,"-",'Health Facility 20'!$I$61)</f>
        <v>-</v>
      </c>
      <c r="DA23" s="328" t="str">
        <f>IF('Health Facility 20'!$G$62=0,"-",'Health Facility 20'!$G$62)</f>
        <v>-</v>
      </c>
      <c r="DB23" s="328" t="str">
        <f>IF('Health Facility 20'!$H$62=0,"-",'Health Facility 20'!$H$62)</f>
        <v>-</v>
      </c>
      <c r="DC23" s="328" t="str">
        <f>IF('Health Facility 20'!$I$62=0,"-",'Health Facility 20'!$I$62)</f>
        <v>-</v>
      </c>
      <c r="DD23" s="328" t="str">
        <f>IF('Health Facility 20'!$G$63=0,"-",'Health Facility 20'!$G$63)</f>
        <v>-</v>
      </c>
      <c r="DE23" s="328" t="str">
        <f>IF('Health Facility 20'!$H$63=0,"-",'Health Facility 20'!$H$63)</f>
        <v>-</v>
      </c>
      <c r="DF23" s="328" t="str">
        <f>IF('Health Facility 20'!$I$63=0,"-",'Health Facility 20'!$I$63)</f>
        <v>-</v>
      </c>
      <c r="DG23" s="255" t="str">
        <f>IF('Health Facility 20'!$G$66=0,"-",'Health Facility 20'!$G$66)</f>
        <v>-</v>
      </c>
      <c r="DH23" s="255" t="str">
        <f>IF('Health Facility 20'!$H$66=0,"-",'Health Facility 20'!$H$66)</f>
        <v>-</v>
      </c>
      <c r="DI23" s="255" t="str">
        <f>IF('Health Facility 20'!$I$66=0,"-",'Health Facility 20'!$I$66)</f>
        <v>-</v>
      </c>
      <c r="DJ23" s="255" t="str">
        <f>IF('Health Facility 20'!$G$67=0,"-",'Health Facility 20'!$G$67)</f>
        <v>-</v>
      </c>
      <c r="DK23" s="255" t="str">
        <f>IF('Health Facility 20'!$H$67=0,"-",'Health Facility 20'!$H$67)</f>
        <v>-</v>
      </c>
      <c r="DL23" s="255" t="str">
        <f>IF('Health Facility 20'!$I$67=0,"-",'Health Facility 20'!$I$67)</f>
        <v>-</v>
      </c>
      <c r="DM23" s="255" t="str">
        <f>IF('Health Facility 20'!$D$68=0,"-",'Health Facility 20'!$D$68)</f>
        <v>Malaria_commodity_availability</v>
      </c>
      <c r="DN23" s="255" t="str">
        <f>IF('Health Facility 20'!$D$69=0,"-",'Health Facility 20'!$D$69)</f>
        <v>5.1:  Stock out of ACTs for 7 consecutive days in the past month</v>
      </c>
      <c r="DO23" s="328" t="str">
        <f>IF('Health Facility 20'!$G$70=0,"-",'Health Facility 20'!$G$70)</f>
        <v>-</v>
      </c>
      <c r="DP23" s="328" t="str">
        <f>IF('Health Facility 20'!$H$70=0,"-",'Health Facility 20'!$H$70)</f>
        <v>-</v>
      </c>
      <c r="DQ23" s="328" t="str">
        <f>IF('Health Facility 20'!$I$70=0,"-",'Health Facility 20'!$I$70)</f>
        <v>-</v>
      </c>
      <c r="DR23" s="328" t="str">
        <f>IF('Health Facility 20'!$G$71=0,"-",'Health Facility 20'!$G$71)</f>
        <v>-</v>
      </c>
      <c r="DS23" s="328" t="str">
        <f>IF('Health Facility 20'!$H$71=0,"-",'Health Facility 20'!$H$71)</f>
        <v>-</v>
      </c>
      <c r="DT23" s="328" t="str">
        <f>IF('Health Facility 20'!$I$71=0,"-",'Health Facility 20'!$I$71)</f>
        <v>-</v>
      </c>
      <c r="DU23" s="328" t="str">
        <f>IF('Health Facility 20'!$G$72=0,"-",'Health Facility 20'!$G$72)</f>
        <v>-</v>
      </c>
      <c r="DV23" s="328" t="str">
        <f>IF('Health Facility 20'!$H$72=0,"-",'Health Facility 20'!$H$72)</f>
        <v>-</v>
      </c>
      <c r="DW23" s="328" t="str">
        <f>IF('Health Facility 20'!$I$72=0,"-",'Health Facility 20'!$I$72)</f>
        <v>-</v>
      </c>
      <c r="DX23" s="328" t="str">
        <f>IF('Health Facility 20'!$G$75=0,"-",'Health Facility 20'!$G$75)</f>
        <v>-</v>
      </c>
      <c r="DY23" s="328" t="str">
        <f>IF('Health Facility 20'!$H$75=0,"-",'Health Facility 20'!$H$75)</f>
        <v>-</v>
      </c>
      <c r="DZ23" s="328" t="str">
        <f>IF('Health Facility 20'!$I$75=0,"-",'Health Facility 20'!$I$75)</f>
        <v>-</v>
      </c>
      <c r="EA23" s="328" t="str">
        <f>IF('Health Facility 20'!$G$76=0,"-",'Health Facility 20'!$G$76)</f>
        <v>-</v>
      </c>
      <c r="EB23" s="328" t="str">
        <f>IF('Health Facility 20'!$H$76=0,"-",'Health Facility 20'!$H$76)</f>
        <v>-</v>
      </c>
      <c r="EC23" s="328" t="str">
        <f>IF('Health Facility 20'!$I$76=0,"-",'Health Facility 20'!$I$76)</f>
        <v>-</v>
      </c>
      <c r="ED23" s="255" t="str">
        <f>IF('Health Facility 20'!$A$80=0,"-",'Health Facility 20'!$A$80)</f>
        <v>A — Malaria case register : Laboratory register (quality target = 90%)</v>
      </c>
      <c r="EE23" s="255" t="str">
        <f>IF('Health Facility 20'!$J$82=0,"-",'Health Facility 20'!$J$82)</f>
        <v>-</v>
      </c>
      <c r="EF23" s="255" t="str">
        <f>IF('Health Facility 20'!$J$83=0,"-",'Health Facility 20'!$J$83)</f>
        <v>-</v>
      </c>
      <c r="EG23" s="255" t="str">
        <f>IF('Health Facility 20'!$A$85=0,"-",'Health Facility 20'!$A$85)</f>
        <v>B — Malaria case register : Pharmacy dispensation log (quality target = 90%)</v>
      </c>
      <c r="EH23" s="255" t="str">
        <f>IF('Health Facility 20'!$J$87=0,"-",'Health Facility 20'!$J$87)</f>
        <v>-</v>
      </c>
      <c r="EI23" s="255" t="str">
        <f>IF('Health Facility 20'!$J$88=0,"-",'Health Facility 20'!$J$88)</f>
        <v>-</v>
      </c>
      <c r="EJ23" s="255" t="str">
        <f>IF('Health Facility 20'!$A$90=0,"-",'Health Facility 20'!$A$90)</f>
        <v>C — Malaria case register : ACT stock management log (quality target:  &gt;=90%, &lt;=110%)</v>
      </c>
      <c r="EK23" s="255" t="str">
        <f>IF('Health Facility 20'!$J$91=0,"-",'Health Facility 20'!$J$91)</f>
        <v>-</v>
      </c>
      <c r="EL23" s="255" t="str">
        <f>IF('Health Facility 20'!$J$92=0,"-",'Health Facility 20'!$J$92)</f>
        <v>-</v>
      </c>
      <c r="EM23" s="255" t="str">
        <f>IF('Health Facility 20'!$J$93=0,"-",'Health Facility 20'!$J$93)</f>
        <v>-</v>
      </c>
      <c r="EN23" s="255" t="str">
        <f>IF('Health Facility 20'!$J$94=0,"-",'Health Facility 20'!$J$94)</f>
        <v>-</v>
      </c>
      <c r="EO23" s="255" t="str">
        <f>IF('Health Facility 20'!$J$97=0,"-",'Health Facility 20'!$J$97)</f>
        <v>-</v>
      </c>
      <c r="EP23" s="255" t="str">
        <f>IF('Health Facility 20'!$J$98=0,"-",'Health Facility 20'!$J$98)</f>
        <v>-</v>
      </c>
      <c r="EQ23" s="255" t="str">
        <f>IF('Health Facility 20'!$H$99=0,"-",'Health Facility 20'!$H$99)</f>
        <v>Select type</v>
      </c>
      <c r="ER23" s="255" t="str">
        <f>IF('Health Facility 20'!$H$100=0,"-",'Health Facility 20'!$H$100)</f>
        <v>Select indicator</v>
      </c>
      <c r="ES23" s="255" t="str">
        <f>IF('Health Facility 20'!$J$101=0,"-",'Health Facility 20'!$J$101)</f>
        <v>-</v>
      </c>
      <c r="ET23" s="255" t="str">
        <f>IF('Health Facility 20'!$J$102=0,"-",'Health Facility 20'!$J$102)</f>
        <v>-</v>
      </c>
      <c r="EU23" s="326" t="str">
        <f>IF('Health Facility 20'!$F$106=0,"-",'Health Facility 20'!$F$106)</f>
        <v>-</v>
      </c>
      <c r="EV23" s="326" t="str">
        <f>IF('Health Facility 20'!$G$106=0,"-",'Health Facility 20'!$G$106)</f>
        <v>-</v>
      </c>
      <c r="EW23" s="326" t="str">
        <f>IF('Health Facility 20'!$H$106=0,"-",'Health Facility 20'!$H$106)</f>
        <v>-</v>
      </c>
      <c r="EX23" s="326" t="str">
        <f>IF('Health Facility 20'!$I$106=0,"-",'Health Facility 20'!$I$106)</f>
        <v>-</v>
      </c>
      <c r="EY23" s="255" t="str">
        <f>IF('Health Facility 20'!$F$107=0,"-",'Health Facility 20'!$F$107)</f>
        <v>-</v>
      </c>
      <c r="EZ23" s="255" t="str">
        <f>IF('Health Facility 20'!$G$107=0,"-",'Health Facility 20'!$G$107)</f>
        <v>-</v>
      </c>
      <c r="FA23" s="255" t="str">
        <f>IF('Health Facility 20'!$H$107=0,"-",'Health Facility 20'!$H$107)</f>
        <v>-</v>
      </c>
      <c r="FB23" s="255" t="str">
        <f>IF('Health Facility 20'!$I$107=0,"-",'Health Facility 20'!$I$107)</f>
        <v>-</v>
      </c>
      <c r="FC23" s="255" t="str">
        <f>IF('Health Facility 20'!$J$109=0,"-",'Health Facility 20'!$J$109)</f>
        <v>-</v>
      </c>
      <c r="FD23" s="255" t="str">
        <f>IF('Health Facility 20'!$J$110=0,"-",'Health Facility 20'!$J$110)</f>
        <v>-</v>
      </c>
      <c r="FE23" s="255" t="str">
        <f>IF('Health Facility 20'!$J$112=0,"-",'Health Facility 20'!$J$112)</f>
        <v>-</v>
      </c>
      <c r="FF23" s="255" t="str">
        <f>IF('Health Facility 20'!$J$113=0,"-",'Health Facility 20'!$J$113)</f>
        <v>-</v>
      </c>
      <c r="FG23" s="255" t="str">
        <f>IF('Health Facility 20'!$J$114=0,"-",'Health Facility 20'!$J$114)</f>
        <v>-</v>
      </c>
      <c r="FH23" s="255" t="str">
        <f>IF('Health Facility 20'!$J$115=0,"-",'Health Facility 20'!$J$115)</f>
        <v>-</v>
      </c>
      <c r="FI23" s="255" t="str">
        <f>IF('Health Facility 20'!$J$116=0,"-",'Health Facility 20'!$J$116)</f>
        <v>-</v>
      </c>
      <c r="FJ23" s="255" t="str">
        <f>IF('Health Facility 20'!$J$117=0,"-",'Health Facility 20'!$J$117)</f>
        <v>-</v>
      </c>
      <c r="FK23" s="255" t="str">
        <f>IF('Health Facility 20'!$J$118=0,"-",'Health Facility 20'!$J$118)</f>
        <v>-</v>
      </c>
      <c r="FL23" s="255" t="str">
        <f>IF('Health Facility 20'!$J$119=0,"-",'Health Facility 20'!$J$119)</f>
        <v>-</v>
      </c>
      <c r="FM23" s="255" t="str">
        <f>IF('Health Facility 20'!$J$120=0,"-",'Health Facility 20'!$J$120)</f>
        <v>-</v>
      </c>
      <c r="FN23" s="255" t="str">
        <f>IF('Health Facility 20'!$J$121=0,"-",'Health Facility 20'!$J$121)</f>
        <v>-</v>
      </c>
      <c r="FO23" s="255" t="str">
        <f>IF('Health Facility 20'!$J$122=0,"-",'Health Facility 20'!$J$122)</f>
        <v>-</v>
      </c>
      <c r="FP23" s="383" t="str">
        <f>IF('Health Facility 20'!$J$123=0,"-",'Health Facility 20'!$J$123)</f>
        <v>-</v>
      </c>
      <c r="FQ23" s="382" t="str">
        <f>IF('Health Facility 20'!$B$127=0,"-",'Health Facility 20'!$B$127)</f>
        <v>-</v>
      </c>
      <c r="FR23" s="382" t="str">
        <f>IF('Health Facility 20'!$E$127=0,"-",'Health Facility 20'!$E$127)</f>
        <v>-</v>
      </c>
      <c r="FS23" s="382" t="str">
        <f>IF('Health Facility 20'!$H$127=0,"-",'Health Facility 20'!$H$127)</f>
        <v>-</v>
      </c>
      <c r="FT23" s="382" t="str">
        <f>IF('Health Facility 20'!$J$127=0,"-",'Health Facility 20'!$J$127)</f>
        <v>-</v>
      </c>
      <c r="FU23" s="382" t="str">
        <f>IF('Health Facility 20'!$K$127=0,"-",'Health Facility 20'!$K$127)</f>
        <v>-</v>
      </c>
      <c r="FV23" s="382" t="str">
        <f>IF('Health Facility 20'!$B$128=0,"-",'Health Facility 20'!$B$128)</f>
        <v>-</v>
      </c>
      <c r="FW23" s="382" t="str">
        <f>IF('Health Facility 20'!$E$128=0,"-",'Health Facility 20'!$E$128)</f>
        <v>-</v>
      </c>
      <c r="FX23" s="382" t="str">
        <f>IF('Health Facility 20'!$H$128=0,"-",'Health Facility 20'!$H$128)</f>
        <v>-</v>
      </c>
      <c r="FY23" s="382" t="str">
        <f>IF('Health Facility 20'!$J$128=0,"-",'Health Facility 20'!$J$128)</f>
        <v>-</v>
      </c>
      <c r="FZ23" s="382" t="str">
        <f>IF('Health Facility 20'!$K$128=0,"-",'Health Facility 20'!$K$128)</f>
        <v>-</v>
      </c>
      <c r="GA23" s="382" t="str">
        <f>IF('Health Facility 20'!$B$129=0,"-",'Health Facility 20'!$B$129)</f>
        <v>-</v>
      </c>
      <c r="GB23" s="382" t="str">
        <f>IF('Health Facility 20'!$E$129=0,"-",'Health Facility 20'!$E$129)</f>
        <v>-</v>
      </c>
      <c r="GC23" s="382" t="str">
        <f>IF('Health Facility 20'!$H$129=0,"-",'Health Facility 20'!$H$129)</f>
        <v>-</v>
      </c>
      <c r="GD23" s="382" t="str">
        <f>IF('Health Facility 20'!$J$129=0,"-",'Health Facility 20'!$J$129)</f>
        <v>-</v>
      </c>
      <c r="GE23" s="382" t="str">
        <f>IF('Health Facility 20'!$K$129=0,"-",'Health Facility 20'!$K$129)</f>
        <v>-</v>
      </c>
      <c r="GF23" s="382" t="str">
        <f>IF('Health Facility 20'!$B$130=0,"-",'Health Facility 20'!$B$130)</f>
        <v>-</v>
      </c>
      <c r="GG23" s="382" t="str">
        <f>IF('Health Facility 20'!$E$130=0,"-",'Health Facility 20'!$E$130)</f>
        <v>-</v>
      </c>
      <c r="GH23" s="382" t="str">
        <f>IF('Health Facility 20'!$H$130=0,"-",'Health Facility 20'!$H$130)</f>
        <v>-</v>
      </c>
      <c r="GI23" s="382" t="str">
        <f>IF('Health Facility 20'!$J$130=0,"-",'Health Facility 20'!$J$130)</f>
        <v>-</v>
      </c>
      <c r="GJ23" s="386" t="str">
        <f>IF('Health Facility 20'!$K$130=0,"-",'Health Facility 20'!$K$130)</f>
        <v>-</v>
      </c>
      <c r="GK23" s="20"/>
      <c r="GL23" s="20"/>
      <c r="GM23" s="20"/>
      <c r="GN23" s="20"/>
      <c r="GO23" s="20"/>
      <c r="GP23" s="20"/>
      <c r="GQ23" s="20"/>
      <c r="GR23" s="20"/>
    </row>
    <row r="24" spans="1:200" x14ac:dyDescent="0.3">
      <c r="A24" s="253" t="s">
        <v>122</v>
      </c>
      <c r="B24" s="255" t="str">
        <f>IF('Health Facility 21'!$D$7=0,"-",'Health Facility 21'!$D$7)</f>
        <v>-</v>
      </c>
      <c r="C24" s="255" t="str">
        <f>IF('Health Facility 21'!$D$8=0,"-",'Health Facility 21'!$D$8)</f>
        <v>-</v>
      </c>
      <c r="D24" s="255" t="str">
        <f>IF('Health Facility 21'!$D$9=0,"-",'Health Facility 21'!$D$9)</f>
        <v>-</v>
      </c>
      <c r="E24" s="255" t="str">
        <f>IF('Health Facility 21'!$D$10=0,"-",'Health Facility 21'!$D$10)</f>
        <v>-</v>
      </c>
      <c r="F24" s="255" t="str">
        <f>IF('Health Facility 21'!$D$11=0,"-",'Health Facility 21'!$D$11)</f>
        <v>-</v>
      </c>
      <c r="G24" s="255" t="str">
        <f>IF('Health Facility 21'!$J$7=0,"-",'Health Facility 21'!$J$7)</f>
        <v>-</v>
      </c>
      <c r="H24" s="255" t="str">
        <f>IF('Health Facility 21'!$J$8=0,"-",'Health Facility 21'!$J$8)</f>
        <v>-</v>
      </c>
      <c r="I24" s="255" t="str">
        <f>IF('Health Facility 21'!$J$9=0,"-",'Health Facility 21'!$J$9)</f>
        <v>-</v>
      </c>
      <c r="J24" s="255" t="str">
        <f>IF('Health Facility 21'!$J$10=0,"-",'Health Facility 21'!$J$10)</f>
        <v>-</v>
      </c>
      <c r="K24" s="255" t="str">
        <f>IF('Health Facility 21'!$J$11=0,"-",'Health Facility 21'!$J$11)</f>
        <v>-</v>
      </c>
      <c r="L24" s="255" t="str">
        <f>IF('Health Facility 21'!$H$15=0,"-",'Health Facility 21'!$H$15)</f>
        <v>-</v>
      </c>
      <c r="M24" s="255" t="str">
        <f>IF('Health Facility 21'!$I$15=0,"-",'Health Facility 21'!$I$15)</f>
        <v>-</v>
      </c>
      <c r="N24" s="255" t="str">
        <f>IF('Health Facility 21'!$G$17=0,"-",'Health Facility 21'!$G$17)</f>
        <v>-</v>
      </c>
      <c r="O24" s="255" t="str">
        <f>IF('Health Facility 21'!$H$17=0,"-",'Health Facility 21'!$H$17)</f>
        <v>-</v>
      </c>
      <c r="P24" s="255" t="str">
        <f>IF('Health Facility 21'!$I$17=0,"-",'Health Facility 21'!$I$17)</f>
        <v>-</v>
      </c>
      <c r="Q24" s="255" t="str">
        <f>IF('Health Facility 21'!$D$20=0,"-",'Health Facility 21'!$D$20)</f>
        <v>-</v>
      </c>
      <c r="R24" s="255" t="str">
        <f>IF('Health Facility 21'!$D$21=0,"-",'Health Facility 21'!$D$21)</f>
        <v>-</v>
      </c>
      <c r="S24" s="255" t="str">
        <f>IF('Health Facility 21'!$D$22=0,"-",'Health Facility 21'!$D$22)</f>
        <v>-</v>
      </c>
      <c r="T24" s="255" t="str">
        <f>IF('Health Facility 21'!$D$23=0,"-",'Health Facility 21'!$D$23)</f>
        <v>-</v>
      </c>
      <c r="U24" s="255" t="str">
        <f>IF('Health Facility 21'!$D$24=0,"-",'Health Facility 21'!$D$24)</f>
        <v>-</v>
      </c>
      <c r="V24" s="255" t="str">
        <f>IF('Health Facility 21'!$D$25=0,"-",'Health Facility 21'!$D$25)</f>
        <v>-</v>
      </c>
      <c r="W24" s="255" t="str">
        <f>IF('Health Facility 21'!$D$26=0,"-",'Health Facility 21'!$D$26)</f>
        <v>-</v>
      </c>
      <c r="X24" s="255" t="str">
        <f>IF('Health Facility 21'!$D$27=0,"-",'Health Facility 21'!$D$27)</f>
        <v>-</v>
      </c>
      <c r="Y24" s="255" t="str">
        <f>IF('Health Facility 21'!$H$20=0,"-",'Health Facility 21'!$H$20)</f>
        <v>-</v>
      </c>
      <c r="Z24" s="255" t="str">
        <f>IF('Health Facility 21'!$H$21=0,"-",'Health Facility 21'!$H$21)</f>
        <v>-</v>
      </c>
      <c r="AA24" s="255" t="str">
        <f>IF('Health Facility 21'!$H$22=0,"-",'Health Facility 21'!$H$22)</f>
        <v>-</v>
      </c>
      <c r="AB24" s="255" t="str">
        <f>IF('Health Facility 21'!$H$23=0,"-",'Health Facility 21'!$H$23)</f>
        <v>-</v>
      </c>
      <c r="AC24" s="255" t="str">
        <f>IF('Health Facility 21'!$H$24=0,"-",'Health Facility 21'!$H$24)</f>
        <v>-</v>
      </c>
      <c r="AD24" s="255" t="str">
        <f>IF('Health Facility 21'!$H$25=0,"-",'Health Facility 21'!$H$25)</f>
        <v>-</v>
      </c>
      <c r="AE24" s="255" t="str">
        <f>IF('Health Facility 21'!$H$26=0,"-",'Health Facility 21'!$H$26)</f>
        <v>-</v>
      </c>
      <c r="AF24" s="255" t="str">
        <f>IF('Health Facility 21'!$I$20=0,"-",'Health Facility 21'!$I$20)</f>
        <v>-</v>
      </c>
      <c r="AG24" s="255" t="str">
        <f>IF('Health Facility 21'!$I$21=0,"-",'Health Facility 21'!$I$21)</f>
        <v>-</v>
      </c>
      <c r="AH24" s="255" t="str">
        <f>IF('Health Facility 21'!$I$22=0,"-",'Health Facility 21'!$I$22)</f>
        <v>-</v>
      </c>
      <c r="AI24" s="255" t="str">
        <f>IF('Health Facility 21'!$I$23=0,"-",'Health Facility 21'!$I$23)</f>
        <v>-</v>
      </c>
      <c r="AJ24" s="255" t="str">
        <f>IF('Health Facility 21'!$I$24=0,"-",'Health Facility 21'!$I$24)</f>
        <v>-</v>
      </c>
      <c r="AK24" s="255" t="str">
        <f>IF('Health Facility 21'!$I$25=0,"-",'Health Facility 21'!$I$25)</f>
        <v>-</v>
      </c>
      <c r="AL24" s="255" t="str">
        <f>IF('Health Facility 21'!$I$26=0,"-",'Health Facility 21'!$I$26)</f>
        <v>-</v>
      </c>
      <c r="AM24" s="255" t="str">
        <f>IF('Health Facility 21'!$J$20=0,"-",'Health Facility 21'!$J$20)</f>
        <v>-</v>
      </c>
      <c r="AN24" s="255" t="str">
        <f>IF('Health Facility 21'!$J$21=0,"-",'Health Facility 21'!$J$21)</f>
        <v>-</v>
      </c>
      <c r="AO24" s="255" t="str">
        <f>IF('Health Facility 21'!$J$22=0,"-",'Health Facility 21'!$J$22)</f>
        <v>-</v>
      </c>
      <c r="AP24" s="255" t="str">
        <f>IF('Health Facility 21'!$J$23=0,"-",'Health Facility 21'!$J$23)</f>
        <v>-</v>
      </c>
      <c r="AQ24" s="255" t="str">
        <f>IF('Health Facility 21'!$J$24=0,"-",'Health Facility 21'!$J$24)</f>
        <v>-</v>
      </c>
      <c r="AR24" s="255" t="str">
        <f>IF('Health Facility 21'!$J$25=0,"-",'Health Facility 21'!$J$25)</f>
        <v>-</v>
      </c>
      <c r="AS24" s="255" t="str">
        <f>IF('Health Facility 21'!$J$26=0,"-",'Health Facility 21'!$J$26)</f>
        <v>-</v>
      </c>
      <c r="AT24" s="255" t="str">
        <f>IF('Health Facility 21'!$G$31=0,"-",'Health Facility 21'!$G$31)</f>
        <v>-</v>
      </c>
      <c r="AU24" s="255" t="str">
        <f>IF('Health Facility 21'!$H$31=0,"-",'Health Facility 21'!$H$31)</f>
        <v>-</v>
      </c>
      <c r="AV24" s="255" t="str">
        <f>IF('Health Facility 21'!$I$31=0,"-",'Health Facility 21'!$I$31)</f>
        <v>-</v>
      </c>
      <c r="AW24" s="255" t="str">
        <f>IF('Health Facility 21'!$D$32=0,"-",'Health Facility 21'!$D$32)</f>
        <v>Select type</v>
      </c>
      <c r="AX24" s="255" t="str">
        <f>IF('Health Facility 21'!$D$33=0,"-",'Health Facility 21'!$D$33)</f>
        <v>Select indicator</v>
      </c>
      <c r="AY24" s="328" t="str">
        <f>IF('Health Facility 21'!$G$34=0,"-",'Health Facility 21'!$G$34)</f>
        <v>-</v>
      </c>
      <c r="AZ24" s="328" t="str">
        <f>IF('Health Facility 21'!$H$34=0,"-",'Health Facility 21'!$H$34)</f>
        <v>-</v>
      </c>
      <c r="BA24" s="328" t="str">
        <f>IF('Health Facility 21'!$I$34=0,"-",'Health Facility 21'!$I$34)</f>
        <v>-</v>
      </c>
      <c r="BB24" s="328" t="str">
        <f>IF('Health Facility 21'!$G$35=0,"-",'Health Facility 21'!$G$35)</f>
        <v>-</v>
      </c>
      <c r="BC24" s="328" t="str">
        <f>IF('Health Facility 21'!$H$35=0,"-",'Health Facility 21'!$H$35)</f>
        <v>-</v>
      </c>
      <c r="BD24" s="328" t="str">
        <f>IF('Health Facility 21'!$I$35=0,"-",'Health Facility 21'!$I$35)</f>
        <v>-</v>
      </c>
      <c r="BE24" s="328" t="str">
        <f>IF('Health Facility 21'!$G$36=0,"-",'Health Facility 21'!$G$36)</f>
        <v>-</v>
      </c>
      <c r="BF24" s="328" t="str">
        <f>IF('Health Facility 21'!$H$36=0,"-",'Health Facility 21'!$H$36)</f>
        <v>-</v>
      </c>
      <c r="BG24" s="328" t="str">
        <f>IF('Health Facility 21'!$I$36=0,"-",'Health Facility 21'!$I$36)</f>
        <v>-</v>
      </c>
      <c r="BH24" s="255" t="str">
        <f>IF('Health Facility 21'!$G$39=0,"-",'Health Facility 21'!$G$39)</f>
        <v>-</v>
      </c>
      <c r="BI24" s="255" t="str">
        <f>IF('Health Facility 21'!$H$39=0,"-",'Health Facility 21'!$H$39)</f>
        <v>-</v>
      </c>
      <c r="BJ24" s="255" t="str">
        <f>IF('Health Facility 21'!$I$39=0,"-",'Health Facility 21'!$I$39)</f>
        <v>-</v>
      </c>
      <c r="BK24" s="255" t="str">
        <f>IF('Health Facility 21'!$G$40=0,"-",'Health Facility 21'!$G$40)</f>
        <v>-</v>
      </c>
      <c r="BL24" s="255" t="str">
        <f>IF('Health Facility 21'!$H$40=0,"-",'Health Facility 21'!$H$40)</f>
        <v>-</v>
      </c>
      <c r="BM24" s="255" t="str">
        <f>IF('Health Facility 21'!$I$40=0,"-",'Health Facility 21'!$I$40)</f>
        <v>-</v>
      </c>
      <c r="BN24" s="255" t="str">
        <f>IF('Health Facility 21'!$D$41=0,"-",'Health Facility 21'!$D$41)</f>
        <v>Select type</v>
      </c>
      <c r="BO24" s="255" t="str">
        <f>IF('Health Facility 21'!$D$42=0,"-",'Health Facility 21'!$D$42)</f>
        <v>Select indicator</v>
      </c>
      <c r="BP24" s="328" t="str">
        <f>IF('Health Facility 21'!$G$43=0,"-",'Health Facility 21'!$G$43)</f>
        <v>-</v>
      </c>
      <c r="BQ24" s="328" t="str">
        <f>IF('Health Facility 21'!$H$43=0,"-",'Health Facility 21'!$H$43)</f>
        <v>-</v>
      </c>
      <c r="BR24" s="328" t="str">
        <f>IF('Health Facility 21'!$I$43=0,"-",'Health Facility 21'!$I$43)</f>
        <v>-</v>
      </c>
      <c r="BS24" s="328" t="str">
        <f>IF('Health Facility 21'!$G$44=0,"-",'Health Facility 21'!$G$44)</f>
        <v>-</v>
      </c>
      <c r="BT24" s="328" t="str">
        <f>IF('Health Facility 21'!$H$44=0,"-",'Health Facility 21'!$H$44)</f>
        <v>-</v>
      </c>
      <c r="BU24" s="328" t="str">
        <f>IF('Health Facility 21'!$I$44=0,"-",'Health Facility 21'!$I$44)</f>
        <v>-</v>
      </c>
      <c r="BV24" s="328" t="str">
        <f>IF('Health Facility 21'!$G$45=0,"-",'Health Facility 21'!$G$45)</f>
        <v>-</v>
      </c>
      <c r="BW24" s="328" t="str">
        <f>IF('Health Facility 21'!$H$45=0,"-",'Health Facility 21'!$H$45)</f>
        <v>-</v>
      </c>
      <c r="BX24" s="328" t="str">
        <f>IF('Health Facility 21'!$I$45=0,"-",'Health Facility 21'!$I$45)</f>
        <v>-</v>
      </c>
      <c r="BY24" s="255" t="str">
        <f>IF('Health Facility 21'!$G$48=0,"-",'Health Facility 21'!$G$48)</f>
        <v>-</v>
      </c>
      <c r="BZ24" s="255" t="str">
        <f>IF('Health Facility 21'!$H$48=0,"-",'Health Facility 21'!$H$48)</f>
        <v>-</v>
      </c>
      <c r="CA24" s="255" t="str">
        <f>IF('Health Facility 21'!$I$48=0,"-",'Health Facility 21'!$I$48)</f>
        <v>-</v>
      </c>
      <c r="CB24" s="255" t="str">
        <f>IF('Health Facility 21'!$G$49=0,"-",'Health Facility 21'!$G$49)</f>
        <v>-</v>
      </c>
      <c r="CC24" s="255" t="str">
        <f>IF('Health Facility 21'!$H$49=0,"-",'Health Facility 21'!$H$49)</f>
        <v>-</v>
      </c>
      <c r="CD24" s="255" t="str">
        <f>IF('Health Facility 21'!$I$49=0,"-",'Health Facility 21'!$I$49)</f>
        <v>-</v>
      </c>
      <c r="CE24" s="255" t="str">
        <f>IF('Health Facility 21'!$D$50=0,"-",'Health Facility 21'!$D$50)</f>
        <v>Select type</v>
      </c>
      <c r="CF24" s="255" t="str">
        <f>IF('Health Facility 21'!$D$51=0,"-",'Health Facility 21'!$D$51)</f>
        <v>Select indicator</v>
      </c>
      <c r="CG24" s="328" t="str">
        <f>IF('Health Facility 21'!$G$52=0,"-",'Health Facility 21'!$G$52)</f>
        <v>-</v>
      </c>
      <c r="CH24" s="328" t="str">
        <f>IF('Health Facility 21'!$H$52=0,"-",'Health Facility 21'!$H$52)</f>
        <v>-</v>
      </c>
      <c r="CI24" s="328" t="str">
        <f>IF('Health Facility 21'!$I$52=0,"-",'Health Facility 21'!$I$52)</f>
        <v>-</v>
      </c>
      <c r="CJ24" s="328" t="str">
        <f>IF('Health Facility 21'!$G$53=0,"-",'Health Facility 21'!$G$53)</f>
        <v>-</v>
      </c>
      <c r="CK24" s="328" t="str">
        <f>IF('Health Facility 21'!$H$53=0,"-",'Health Facility 21'!$H$53)</f>
        <v>-</v>
      </c>
      <c r="CL24" s="328" t="str">
        <f>IF('Health Facility 21'!$I$53=0,"-",'Health Facility 21'!$I$53)</f>
        <v>-</v>
      </c>
      <c r="CM24" s="328" t="str">
        <f>IF('Health Facility 21'!$G$54=0,"-",'Health Facility 21'!$G$54)</f>
        <v>-</v>
      </c>
      <c r="CN24" s="328" t="str">
        <f>IF('Health Facility 21'!$H$54=0,"-",'Health Facility 21'!$H$54)</f>
        <v>-</v>
      </c>
      <c r="CO24" s="328" t="str">
        <f>IF('Health Facility 21'!$I$54=0,"-",'Health Facility 21'!$I$54)</f>
        <v>-</v>
      </c>
      <c r="CP24" s="255" t="str">
        <f>IF('Health Facility 21'!$G$57=0,"-",'Health Facility 21'!$G$57)</f>
        <v>-</v>
      </c>
      <c r="CQ24" s="255" t="str">
        <f>IF('Health Facility 21'!$H$57=0,"-",'Health Facility 21'!$H$57)</f>
        <v>-</v>
      </c>
      <c r="CR24" s="255" t="str">
        <f>IF('Health Facility 21'!$I$57=0,"-",'Health Facility 21'!$I$57)</f>
        <v>-</v>
      </c>
      <c r="CS24" s="255" t="str">
        <f>IF('Health Facility 21'!$G$58=0,"-",'Health Facility 21'!$G$58)</f>
        <v>-</v>
      </c>
      <c r="CT24" s="255" t="str">
        <f>IF('Health Facility 21'!$H$58=0,"-",'Health Facility 21'!$H$58)</f>
        <v>-</v>
      </c>
      <c r="CU24" s="255" t="str">
        <f>IF('Health Facility 21'!$I$58=0,"-",'Health Facility 21'!$I$58)</f>
        <v>-</v>
      </c>
      <c r="CV24" s="255" t="str">
        <f>IF('Health Facility 21'!$D$59=0,"-",'Health Facility 21'!$D$59)</f>
        <v>Malaria_treatment</v>
      </c>
      <c r="CW24" s="255" t="str">
        <f>IF('Health Facility 21'!$D$60=0,"-",'Health Facility 21'!$D$60)</f>
        <v>4.1:  Number of children (&lt; 5) with confirmed malaria receiving ACT</v>
      </c>
      <c r="CX24" s="328" t="str">
        <f>IF('Health Facility 21'!$G$61=0,"-",'Health Facility 21'!$G$61)</f>
        <v>-</v>
      </c>
      <c r="CY24" s="328" t="str">
        <f>IF('Health Facility 21'!$H$61=0,"-",'Health Facility 21'!$H$61)</f>
        <v>-</v>
      </c>
      <c r="CZ24" s="328" t="str">
        <f>IF('Health Facility 21'!$I$61=0,"-",'Health Facility 21'!$I$61)</f>
        <v>-</v>
      </c>
      <c r="DA24" s="328" t="str">
        <f>IF('Health Facility 21'!$G$62=0,"-",'Health Facility 21'!$G$62)</f>
        <v>-</v>
      </c>
      <c r="DB24" s="328" t="str">
        <f>IF('Health Facility 21'!$H$62=0,"-",'Health Facility 21'!$H$62)</f>
        <v>-</v>
      </c>
      <c r="DC24" s="328" t="str">
        <f>IF('Health Facility 21'!$I$62=0,"-",'Health Facility 21'!$I$62)</f>
        <v>-</v>
      </c>
      <c r="DD24" s="328" t="str">
        <f>IF('Health Facility 21'!$G$63=0,"-",'Health Facility 21'!$G$63)</f>
        <v>-</v>
      </c>
      <c r="DE24" s="328" t="str">
        <f>IF('Health Facility 21'!$H$63=0,"-",'Health Facility 21'!$H$63)</f>
        <v>-</v>
      </c>
      <c r="DF24" s="328" t="str">
        <f>IF('Health Facility 21'!$I$63=0,"-",'Health Facility 21'!$I$63)</f>
        <v>-</v>
      </c>
      <c r="DG24" s="255" t="str">
        <f>IF('Health Facility 21'!$G$66=0,"-",'Health Facility 21'!$G$66)</f>
        <v>-</v>
      </c>
      <c r="DH24" s="255" t="str">
        <f>IF('Health Facility 21'!$H$66=0,"-",'Health Facility 21'!$H$66)</f>
        <v>-</v>
      </c>
      <c r="DI24" s="255" t="str">
        <f>IF('Health Facility 21'!$I$66=0,"-",'Health Facility 21'!$I$66)</f>
        <v>-</v>
      </c>
      <c r="DJ24" s="255" t="str">
        <f>IF('Health Facility 21'!$G$67=0,"-",'Health Facility 21'!$G$67)</f>
        <v>-</v>
      </c>
      <c r="DK24" s="255" t="str">
        <f>IF('Health Facility 21'!$H$67=0,"-",'Health Facility 21'!$H$67)</f>
        <v>-</v>
      </c>
      <c r="DL24" s="255" t="str">
        <f>IF('Health Facility 21'!$I$67=0,"-",'Health Facility 21'!$I$67)</f>
        <v>-</v>
      </c>
      <c r="DM24" s="255" t="str">
        <f>IF('Health Facility 21'!$D$68=0,"-",'Health Facility 21'!$D$68)</f>
        <v>Malaria_commodity_availability</v>
      </c>
      <c r="DN24" s="255" t="str">
        <f>IF('Health Facility 21'!$D$69=0,"-",'Health Facility 21'!$D$69)</f>
        <v>5.1:  Stock out of ACTs for 7 consecutive days in the past month</v>
      </c>
      <c r="DO24" s="328" t="str">
        <f>IF('Health Facility 21'!$G$70=0,"-",'Health Facility 21'!$G$70)</f>
        <v>-</v>
      </c>
      <c r="DP24" s="328" t="str">
        <f>IF('Health Facility 21'!$H$70=0,"-",'Health Facility 21'!$H$70)</f>
        <v>-</v>
      </c>
      <c r="DQ24" s="328" t="str">
        <f>IF('Health Facility 21'!$I$70=0,"-",'Health Facility 21'!$I$70)</f>
        <v>-</v>
      </c>
      <c r="DR24" s="328" t="str">
        <f>IF('Health Facility 21'!$G$71=0,"-",'Health Facility 21'!$G$71)</f>
        <v>-</v>
      </c>
      <c r="DS24" s="328" t="str">
        <f>IF('Health Facility 21'!$H$71=0,"-",'Health Facility 21'!$H$71)</f>
        <v>-</v>
      </c>
      <c r="DT24" s="328" t="str">
        <f>IF('Health Facility 21'!$I$71=0,"-",'Health Facility 21'!$I$71)</f>
        <v>-</v>
      </c>
      <c r="DU24" s="328" t="str">
        <f>IF('Health Facility 21'!$G$72=0,"-",'Health Facility 21'!$G$72)</f>
        <v>-</v>
      </c>
      <c r="DV24" s="328" t="str">
        <f>IF('Health Facility 21'!$H$72=0,"-",'Health Facility 21'!$H$72)</f>
        <v>-</v>
      </c>
      <c r="DW24" s="328" t="str">
        <f>IF('Health Facility 21'!$I$72=0,"-",'Health Facility 21'!$I$72)</f>
        <v>-</v>
      </c>
      <c r="DX24" s="328" t="str">
        <f>IF('Health Facility 21'!$G$75=0,"-",'Health Facility 21'!$G$75)</f>
        <v>-</v>
      </c>
      <c r="DY24" s="328" t="str">
        <f>IF('Health Facility 21'!$H$75=0,"-",'Health Facility 21'!$H$75)</f>
        <v>-</v>
      </c>
      <c r="DZ24" s="328" t="str">
        <f>IF('Health Facility 21'!$I$75=0,"-",'Health Facility 21'!$I$75)</f>
        <v>-</v>
      </c>
      <c r="EA24" s="328" t="str">
        <f>IF('Health Facility 21'!$G$76=0,"-",'Health Facility 21'!$G$76)</f>
        <v>-</v>
      </c>
      <c r="EB24" s="328" t="str">
        <f>IF('Health Facility 21'!$H$76=0,"-",'Health Facility 21'!$H$76)</f>
        <v>-</v>
      </c>
      <c r="EC24" s="328" t="str">
        <f>IF('Health Facility 21'!$I$76=0,"-",'Health Facility 21'!$I$76)</f>
        <v>-</v>
      </c>
      <c r="ED24" s="255" t="str">
        <f>IF('Health Facility 21'!$A$80=0,"-",'Health Facility 21'!$A$80)</f>
        <v>A — Malaria case register : Laboratory register (quality target = 90%)</v>
      </c>
      <c r="EE24" s="255" t="str">
        <f>IF('Health Facility 21'!$J$82=0,"-",'Health Facility 21'!$J$82)</f>
        <v>-</v>
      </c>
      <c r="EF24" s="255" t="str">
        <f>IF('Health Facility 21'!$J$83=0,"-",'Health Facility 21'!$J$83)</f>
        <v>-</v>
      </c>
      <c r="EG24" s="255" t="str">
        <f>IF('Health Facility 21'!$A$85=0,"-",'Health Facility 21'!$A$85)</f>
        <v>B — Malaria case register : Pharmacy dispensation log (quality target = 90%)</v>
      </c>
      <c r="EH24" s="255" t="str">
        <f>IF('Health Facility 21'!$J$87=0,"-",'Health Facility 21'!$J$87)</f>
        <v>-</v>
      </c>
      <c r="EI24" s="255" t="str">
        <f>IF('Health Facility 21'!$J$88=0,"-",'Health Facility 21'!$J$88)</f>
        <v>-</v>
      </c>
      <c r="EJ24" s="255" t="str">
        <f>IF('Health Facility 21'!$A$90=0,"-",'Health Facility 21'!$A$90)</f>
        <v>C — Malaria case register : ACT stock management log (quality target:  &gt;=90%, &lt;=110%)</v>
      </c>
      <c r="EK24" s="255" t="str">
        <f>IF('Health Facility 21'!$J$91=0,"-",'Health Facility 21'!$J$91)</f>
        <v>-</v>
      </c>
      <c r="EL24" s="255" t="str">
        <f>IF('Health Facility 21'!$J$92=0,"-",'Health Facility 21'!$J$92)</f>
        <v>-</v>
      </c>
      <c r="EM24" s="255" t="str">
        <f>IF('Health Facility 21'!$J$93=0,"-",'Health Facility 21'!$J$93)</f>
        <v>-</v>
      </c>
      <c r="EN24" s="255" t="str">
        <f>IF('Health Facility 21'!$J$94=0,"-",'Health Facility 21'!$J$94)</f>
        <v>-</v>
      </c>
      <c r="EO24" s="255" t="str">
        <f>IF('Health Facility 21'!$J$97=0,"-",'Health Facility 21'!$J$97)</f>
        <v>-</v>
      </c>
      <c r="EP24" s="255" t="str">
        <f>IF('Health Facility 21'!$J$98=0,"-",'Health Facility 21'!$J$98)</f>
        <v>-</v>
      </c>
      <c r="EQ24" s="255" t="str">
        <f>IF('Health Facility 21'!$H$99=0,"-",'Health Facility 21'!$H$99)</f>
        <v>Select type</v>
      </c>
      <c r="ER24" s="255" t="str">
        <f>IF('Health Facility 21'!$H$100=0,"-",'Health Facility 21'!$H$100)</f>
        <v>Select indicator</v>
      </c>
      <c r="ES24" s="255" t="str">
        <f>IF('Health Facility 21'!$J$101=0,"-",'Health Facility 21'!$J$101)</f>
        <v>-</v>
      </c>
      <c r="ET24" s="255" t="str">
        <f>IF('Health Facility 21'!$J$102=0,"-",'Health Facility 21'!$J$102)</f>
        <v>-</v>
      </c>
      <c r="EU24" s="326" t="str">
        <f>IF('Health Facility 21'!$F$106=0,"-",'Health Facility 21'!$F$106)</f>
        <v>-</v>
      </c>
      <c r="EV24" s="326" t="str">
        <f>IF('Health Facility 21'!$G$106=0,"-",'Health Facility 21'!$G$106)</f>
        <v>-</v>
      </c>
      <c r="EW24" s="326" t="str">
        <f>IF('Health Facility 21'!$H$106=0,"-",'Health Facility 21'!$H$106)</f>
        <v>-</v>
      </c>
      <c r="EX24" s="326" t="str">
        <f>IF('Health Facility 21'!$I$106=0,"-",'Health Facility 21'!$I$106)</f>
        <v>-</v>
      </c>
      <c r="EY24" s="255" t="str">
        <f>IF('Health Facility 21'!$F$107=0,"-",'Health Facility 21'!$F$107)</f>
        <v>-</v>
      </c>
      <c r="EZ24" s="255" t="str">
        <f>IF('Health Facility 21'!$G$107=0,"-",'Health Facility 21'!$G$107)</f>
        <v>-</v>
      </c>
      <c r="FA24" s="255" t="str">
        <f>IF('Health Facility 21'!$H$107=0,"-",'Health Facility 21'!$H$107)</f>
        <v>-</v>
      </c>
      <c r="FB24" s="255" t="str">
        <f>IF('Health Facility 21'!$I$107=0,"-",'Health Facility 21'!$I$107)</f>
        <v>-</v>
      </c>
      <c r="FC24" s="255" t="str">
        <f>IF('Health Facility 21'!$J$109=0,"-",'Health Facility 21'!$J$109)</f>
        <v>-</v>
      </c>
      <c r="FD24" s="255" t="str">
        <f>IF('Health Facility 21'!$J$110=0,"-",'Health Facility 21'!$J$110)</f>
        <v>-</v>
      </c>
      <c r="FE24" s="255" t="str">
        <f>IF('Health Facility 21'!$J$112=0,"-",'Health Facility 21'!$J$112)</f>
        <v>-</v>
      </c>
      <c r="FF24" s="255" t="str">
        <f>IF('Health Facility 21'!$J$113=0,"-",'Health Facility 21'!$J$113)</f>
        <v>-</v>
      </c>
      <c r="FG24" s="255" t="str">
        <f>IF('Health Facility 21'!$J$114=0,"-",'Health Facility 21'!$J$114)</f>
        <v>-</v>
      </c>
      <c r="FH24" s="255" t="str">
        <f>IF('Health Facility 21'!$J$115=0,"-",'Health Facility 21'!$J$115)</f>
        <v>-</v>
      </c>
      <c r="FI24" s="255" t="str">
        <f>IF('Health Facility 21'!$J$116=0,"-",'Health Facility 21'!$J$116)</f>
        <v>-</v>
      </c>
      <c r="FJ24" s="255" t="str">
        <f>IF('Health Facility 21'!$J$117=0,"-",'Health Facility 21'!$J$117)</f>
        <v>-</v>
      </c>
      <c r="FK24" s="255" t="str">
        <f>IF('Health Facility 21'!$J$118=0,"-",'Health Facility 21'!$J$118)</f>
        <v>-</v>
      </c>
      <c r="FL24" s="255" t="str">
        <f>IF('Health Facility 21'!$J$119=0,"-",'Health Facility 21'!$J$119)</f>
        <v>-</v>
      </c>
      <c r="FM24" s="255" t="str">
        <f>IF('Health Facility 21'!$J$120=0,"-",'Health Facility 21'!$J$120)</f>
        <v>-</v>
      </c>
      <c r="FN24" s="255" t="str">
        <f>IF('Health Facility 21'!$J$121=0,"-",'Health Facility 21'!$J$121)</f>
        <v>-</v>
      </c>
      <c r="FO24" s="255" t="str">
        <f>IF('Health Facility 21'!$J$122=0,"-",'Health Facility 21'!$J$122)</f>
        <v>-</v>
      </c>
      <c r="FP24" s="383" t="str">
        <f>IF('Health Facility 21'!$J$123=0,"-",'Health Facility 21'!$J$123)</f>
        <v>-</v>
      </c>
      <c r="FQ24" s="382" t="str">
        <f>IF('Health Facility 21'!$B$127=0,"-",'Health Facility 21'!$B$127)</f>
        <v>-</v>
      </c>
      <c r="FR24" s="382" t="str">
        <f>IF('Health Facility 21'!$E$127=0,"-",'Health Facility 21'!$E$127)</f>
        <v>-</v>
      </c>
      <c r="FS24" s="382" t="str">
        <f>IF('Health Facility 21'!$H$127=0,"-",'Health Facility 21'!$H$127)</f>
        <v>-</v>
      </c>
      <c r="FT24" s="382" t="str">
        <f>IF('Health Facility 21'!$J$127=0,"-",'Health Facility 21'!$J$127)</f>
        <v>-</v>
      </c>
      <c r="FU24" s="382" t="str">
        <f>IF('Health Facility 21'!$K$127=0,"-",'Health Facility 21'!$K$127)</f>
        <v>-</v>
      </c>
      <c r="FV24" s="382" t="str">
        <f>IF('Health Facility 21'!$B$128=0,"-",'Health Facility 21'!$B$128)</f>
        <v>-</v>
      </c>
      <c r="FW24" s="382" t="str">
        <f>IF('Health Facility 21'!$E$128=0,"-",'Health Facility 21'!$E$128)</f>
        <v>-</v>
      </c>
      <c r="FX24" s="382" t="str">
        <f>IF('Health Facility 21'!$H$128=0,"-",'Health Facility 21'!$H$128)</f>
        <v>-</v>
      </c>
      <c r="FY24" s="382" t="str">
        <f>IF('Health Facility 21'!$J$128=0,"-",'Health Facility 21'!$J$128)</f>
        <v>-</v>
      </c>
      <c r="FZ24" s="382" t="str">
        <f>IF('Health Facility 21'!$K$128=0,"-",'Health Facility 21'!$K$128)</f>
        <v>-</v>
      </c>
      <c r="GA24" s="382" t="str">
        <f>IF('Health Facility 21'!$B$129=0,"-",'Health Facility 21'!$B$129)</f>
        <v>-</v>
      </c>
      <c r="GB24" s="382" t="str">
        <f>IF('Health Facility 21'!$E$129=0,"-",'Health Facility 21'!$E$129)</f>
        <v>-</v>
      </c>
      <c r="GC24" s="382" t="str">
        <f>IF('Health Facility 21'!$H$129=0,"-",'Health Facility 21'!$H$129)</f>
        <v>-</v>
      </c>
      <c r="GD24" s="382" t="str">
        <f>IF('Health Facility 21'!$J$129=0,"-",'Health Facility 21'!$J$129)</f>
        <v>-</v>
      </c>
      <c r="GE24" s="382" t="str">
        <f>IF('Health Facility 21'!$K$129=0,"-",'Health Facility 21'!$K$129)</f>
        <v>-</v>
      </c>
      <c r="GF24" s="382" t="str">
        <f>IF('Health Facility 21'!$B$130=0,"-",'Health Facility 21'!$B$130)</f>
        <v>-</v>
      </c>
      <c r="GG24" s="382" t="str">
        <f>IF('Health Facility 21'!$E$130=0,"-",'Health Facility 21'!$E$130)</f>
        <v>-</v>
      </c>
      <c r="GH24" s="382" t="str">
        <f>IF('Health Facility 21'!$H$130=0,"-",'Health Facility 21'!$H$130)</f>
        <v>-</v>
      </c>
      <c r="GI24" s="382" t="str">
        <f>IF('Health Facility 21'!$J$130=0,"-",'Health Facility 21'!$J$130)</f>
        <v>-</v>
      </c>
      <c r="GJ24" s="386" t="str">
        <f>IF('Health Facility 21'!$K$130=0,"-",'Health Facility 21'!$K$130)</f>
        <v>-</v>
      </c>
      <c r="GK24" s="20"/>
      <c r="GL24" s="20"/>
      <c r="GM24" s="20"/>
      <c r="GN24" s="20"/>
      <c r="GO24" s="20"/>
      <c r="GP24" s="20"/>
      <c r="GQ24" s="20"/>
      <c r="GR24" s="20"/>
    </row>
    <row r="25" spans="1:200" x14ac:dyDescent="0.3">
      <c r="A25" s="253" t="s">
        <v>123</v>
      </c>
      <c r="B25" s="255" t="str">
        <f>IF('Health Facility 22'!$D$7=0,"-",'Health Facility 22'!$D$7)</f>
        <v>-</v>
      </c>
      <c r="C25" s="255" t="str">
        <f>IF('Health Facility 22'!$D$8=0,"-",'Health Facility 22'!$D$8)</f>
        <v>-</v>
      </c>
      <c r="D25" s="255" t="str">
        <f>IF('Health Facility 22'!$D$9=0,"-",'Health Facility 22'!$D$9)</f>
        <v>-</v>
      </c>
      <c r="E25" s="255" t="str">
        <f>IF('Health Facility 22'!$D$10=0,"-",'Health Facility 22'!$D$10)</f>
        <v>-</v>
      </c>
      <c r="F25" s="255" t="str">
        <f>IF('Health Facility 22'!$D$11=0,"-",'Health Facility 22'!$D$11)</f>
        <v>-</v>
      </c>
      <c r="G25" s="255" t="str">
        <f>IF('Health Facility 22'!$J$7=0,"-",'Health Facility 22'!$J$7)</f>
        <v>-</v>
      </c>
      <c r="H25" s="255" t="str">
        <f>IF('Health Facility 22'!$J$8=0,"-",'Health Facility 22'!$J$8)</f>
        <v>-</v>
      </c>
      <c r="I25" s="255" t="str">
        <f>IF('Health Facility 22'!$J$9=0,"-",'Health Facility 22'!$J$9)</f>
        <v>-</v>
      </c>
      <c r="J25" s="255" t="str">
        <f>IF('Health Facility 22'!$J$10=0,"-",'Health Facility 22'!$J$10)</f>
        <v>-</v>
      </c>
      <c r="K25" s="255" t="str">
        <f>IF('Health Facility 22'!$J$11=0,"-",'Health Facility 22'!$J$11)</f>
        <v>-</v>
      </c>
      <c r="L25" s="255" t="str">
        <f>IF('Health Facility 22'!$H$15=0,"-",'Health Facility 22'!$H$15)</f>
        <v>-</v>
      </c>
      <c r="M25" s="255" t="str">
        <f>IF('Health Facility 22'!$I$15=0,"-",'Health Facility 22'!$I$15)</f>
        <v>-</v>
      </c>
      <c r="N25" s="255" t="str">
        <f>IF('Health Facility 22'!$G$17=0,"-",'Health Facility 22'!$G$17)</f>
        <v>-</v>
      </c>
      <c r="O25" s="255" t="str">
        <f>IF('Health Facility 22'!$H$17=0,"-",'Health Facility 22'!$H$17)</f>
        <v>-</v>
      </c>
      <c r="P25" s="255" t="str">
        <f>IF('Health Facility 22'!$I$17=0,"-",'Health Facility 22'!$I$17)</f>
        <v>-</v>
      </c>
      <c r="Q25" s="255" t="str">
        <f>IF('Health Facility 22'!$D$20=0,"-",'Health Facility 22'!$D$20)</f>
        <v>-</v>
      </c>
      <c r="R25" s="255" t="str">
        <f>IF('Health Facility 22'!$D$21=0,"-",'Health Facility 22'!$D$21)</f>
        <v>-</v>
      </c>
      <c r="S25" s="255" t="str">
        <f>IF('Health Facility 22'!$D$22=0,"-",'Health Facility 22'!$D$22)</f>
        <v>-</v>
      </c>
      <c r="T25" s="255" t="str">
        <f>IF('Health Facility 22'!$D$23=0,"-",'Health Facility 22'!$D$23)</f>
        <v>-</v>
      </c>
      <c r="U25" s="255" t="str">
        <f>IF('Health Facility 22'!$D$24=0,"-",'Health Facility 22'!$D$24)</f>
        <v>-</v>
      </c>
      <c r="V25" s="255" t="str">
        <f>IF('Health Facility 22'!$D$25=0,"-",'Health Facility 22'!$D$25)</f>
        <v>-</v>
      </c>
      <c r="W25" s="255" t="str">
        <f>IF('Health Facility 22'!$D$26=0,"-",'Health Facility 22'!$D$26)</f>
        <v>-</v>
      </c>
      <c r="X25" s="255" t="str">
        <f>IF('Health Facility 22'!$D$27=0,"-",'Health Facility 22'!$D$27)</f>
        <v>-</v>
      </c>
      <c r="Y25" s="255" t="str">
        <f>IF('Health Facility 22'!$H$20=0,"-",'Health Facility 22'!$H$20)</f>
        <v>-</v>
      </c>
      <c r="Z25" s="255" t="str">
        <f>IF('Health Facility 22'!$H$21=0,"-",'Health Facility 22'!$H$21)</f>
        <v>-</v>
      </c>
      <c r="AA25" s="255" t="str">
        <f>IF('Health Facility 22'!$H$22=0,"-",'Health Facility 22'!$H$22)</f>
        <v>-</v>
      </c>
      <c r="AB25" s="255" t="str">
        <f>IF('Health Facility 22'!$H$23=0,"-",'Health Facility 22'!$H$23)</f>
        <v>-</v>
      </c>
      <c r="AC25" s="255" t="str">
        <f>IF('Health Facility 22'!$H$24=0,"-",'Health Facility 22'!$H$24)</f>
        <v>-</v>
      </c>
      <c r="AD25" s="255" t="str">
        <f>IF('Health Facility 22'!$H$25=0,"-",'Health Facility 22'!$H$25)</f>
        <v>-</v>
      </c>
      <c r="AE25" s="255" t="str">
        <f>IF('Health Facility 22'!$H$26=0,"-",'Health Facility 22'!$H$26)</f>
        <v>-</v>
      </c>
      <c r="AF25" s="255" t="str">
        <f>IF('Health Facility 22'!$I$20=0,"-",'Health Facility 22'!$I$20)</f>
        <v>-</v>
      </c>
      <c r="AG25" s="255" t="str">
        <f>IF('Health Facility 22'!$I$21=0,"-",'Health Facility 22'!$I$21)</f>
        <v>-</v>
      </c>
      <c r="AH25" s="255" t="str">
        <f>IF('Health Facility 22'!$I$22=0,"-",'Health Facility 22'!$I$22)</f>
        <v>-</v>
      </c>
      <c r="AI25" s="255" t="str">
        <f>IF('Health Facility 22'!$I$23=0,"-",'Health Facility 22'!$I$23)</f>
        <v>-</v>
      </c>
      <c r="AJ25" s="255" t="str">
        <f>IF('Health Facility 22'!$I$24=0,"-",'Health Facility 22'!$I$24)</f>
        <v>-</v>
      </c>
      <c r="AK25" s="255" t="str">
        <f>IF('Health Facility 22'!$I$25=0,"-",'Health Facility 22'!$I$25)</f>
        <v>-</v>
      </c>
      <c r="AL25" s="255" t="str">
        <f>IF('Health Facility 22'!$I$26=0,"-",'Health Facility 22'!$I$26)</f>
        <v>-</v>
      </c>
      <c r="AM25" s="255" t="str">
        <f>IF('Health Facility 22'!$J$20=0,"-",'Health Facility 22'!$J$20)</f>
        <v>-</v>
      </c>
      <c r="AN25" s="255" t="str">
        <f>IF('Health Facility 22'!$J$21=0,"-",'Health Facility 22'!$J$21)</f>
        <v>-</v>
      </c>
      <c r="AO25" s="255" t="str">
        <f>IF('Health Facility 22'!$J$22=0,"-",'Health Facility 22'!$J$22)</f>
        <v>-</v>
      </c>
      <c r="AP25" s="255" t="str">
        <f>IF('Health Facility 22'!$J$23=0,"-",'Health Facility 22'!$J$23)</f>
        <v>-</v>
      </c>
      <c r="AQ25" s="255" t="str">
        <f>IF('Health Facility 22'!$J$24=0,"-",'Health Facility 22'!$J$24)</f>
        <v>-</v>
      </c>
      <c r="AR25" s="255" t="str">
        <f>IF('Health Facility 22'!$J$25=0,"-",'Health Facility 22'!$J$25)</f>
        <v>-</v>
      </c>
      <c r="AS25" s="255" t="str">
        <f>IF('Health Facility 22'!$J$26=0,"-",'Health Facility 22'!$J$26)</f>
        <v>-</v>
      </c>
      <c r="AT25" s="255" t="str">
        <f>IF('Health Facility 22'!$G$31=0,"-",'Health Facility 22'!$G$31)</f>
        <v>-</v>
      </c>
      <c r="AU25" s="255" t="str">
        <f>IF('Health Facility 22'!$H$31=0,"-",'Health Facility 22'!$H$31)</f>
        <v>-</v>
      </c>
      <c r="AV25" s="255" t="str">
        <f>IF('Health Facility 22'!$I$31=0,"-",'Health Facility 22'!$I$31)</f>
        <v>-</v>
      </c>
      <c r="AW25" s="255" t="str">
        <f>IF('Health Facility 22'!$D$32=0,"-",'Health Facility 22'!$D$32)</f>
        <v>Select type</v>
      </c>
      <c r="AX25" s="255" t="str">
        <f>IF('Health Facility 22'!$D$33=0,"-",'Health Facility 22'!$D$33)</f>
        <v>Select indicator</v>
      </c>
      <c r="AY25" s="328" t="str">
        <f>IF('Health Facility 22'!$G$34=0,"-",'Health Facility 22'!$G$34)</f>
        <v>-</v>
      </c>
      <c r="AZ25" s="328" t="str">
        <f>IF('Health Facility 22'!$H$34=0,"-",'Health Facility 22'!$H$34)</f>
        <v>-</v>
      </c>
      <c r="BA25" s="328" t="str">
        <f>IF('Health Facility 22'!$I$34=0,"-",'Health Facility 22'!$I$34)</f>
        <v>-</v>
      </c>
      <c r="BB25" s="328" t="str">
        <f>IF('Health Facility 22'!$G$35=0,"-",'Health Facility 22'!$G$35)</f>
        <v>-</v>
      </c>
      <c r="BC25" s="328" t="str">
        <f>IF('Health Facility 22'!$H$35=0,"-",'Health Facility 22'!$H$35)</f>
        <v>-</v>
      </c>
      <c r="BD25" s="328" t="str">
        <f>IF('Health Facility 22'!$I$35=0,"-",'Health Facility 22'!$I$35)</f>
        <v>-</v>
      </c>
      <c r="BE25" s="328" t="str">
        <f>IF('Health Facility 22'!$G$36=0,"-",'Health Facility 22'!$G$36)</f>
        <v>-</v>
      </c>
      <c r="BF25" s="328" t="str">
        <f>IF('Health Facility 22'!$H$36=0,"-",'Health Facility 22'!$H$36)</f>
        <v>-</v>
      </c>
      <c r="BG25" s="328" t="str">
        <f>IF('Health Facility 22'!$I$36=0,"-",'Health Facility 22'!$I$36)</f>
        <v>-</v>
      </c>
      <c r="BH25" s="255" t="str">
        <f>IF('Health Facility 22'!$G$39=0,"-",'Health Facility 22'!$G$39)</f>
        <v>-</v>
      </c>
      <c r="BI25" s="255" t="str">
        <f>IF('Health Facility 22'!$H$39=0,"-",'Health Facility 22'!$H$39)</f>
        <v>-</v>
      </c>
      <c r="BJ25" s="255" t="str">
        <f>IF('Health Facility 22'!$I$39=0,"-",'Health Facility 22'!$I$39)</f>
        <v>-</v>
      </c>
      <c r="BK25" s="255" t="str">
        <f>IF('Health Facility 22'!$G$40=0,"-",'Health Facility 22'!$G$40)</f>
        <v>-</v>
      </c>
      <c r="BL25" s="255" t="str">
        <f>IF('Health Facility 22'!$H$40=0,"-",'Health Facility 22'!$H$40)</f>
        <v>-</v>
      </c>
      <c r="BM25" s="255" t="str">
        <f>IF('Health Facility 22'!$I$40=0,"-",'Health Facility 22'!$I$40)</f>
        <v>-</v>
      </c>
      <c r="BN25" s="255" t="str">
        <f>IF('Health Facility 22'!$D$41=0,"-",'Health Facility 22'!$D$41)</f>
        <v>Select type</v>
      </c>
      <c r="BO25" s="255" t="str">
        <f>IF('Health Facility 22'!$D$42=0,"-",'Health Facility 22'!$D$42)</f>
        <v>Select indicator</v>
      </c>
      <c r="BP25" s="328" t="str">
        <f>IF('Health Facility 22'!$G$43=0,"-",'Health Facility 22'!$G$43)</f>
        <v>-</v>
      </c>
      <c r="BQ25" s="328" t="str">
        <f>IF('Health Facility 22'!$H$43=0,"-",'Health Facility 22'!$H$43)</f>
        <v>-</v>
      </c>
      <c r="BR25" s="328" t="str">
        <f>IF('Health Facility 22'!$I$43=0,"-",'Health Facility 22'!$I$43)</f>
        <v>-</v>
      </c>
      <c r="BS25" s="328" t="str">
        <f>IF('Health Facility 22'!$G$44=0,"-",'Health Facility 22'!$G$44)</f>
        <v>-</v>
      </c>
      <c r="BT25" s="328" t="str">
        <f>IF('Health Facility 22'!$H$44=0,"-",'Health Facility 22'!$H$44)</f>
        <v>-</v>
      </c>
      <c r="BU25" s="328" t="str">
        <f>IF('Health Facility 22'!$I$44=0,"-",'Health Facility 22'!$I$44)</f>
        <v>-</v>
      </c>
      <c r="BV25" s="328" t="str">
        <f>IF('Health Facility 22'!$G$45=0,"-",'Health Facility 22'!$G$45)</f>
        <v>-</v>
      </c>
      <c r="BW25" s="328" t="str">
        <f>IF('Health Facility 22'!$H$45=0,"-",'Health Facility 22'!$H$45)</f>
        <v>-</v>
      </c>
      <c r="BX25" s="328" t="str">
        <f>IF('Health Facility 22'!$I$45=0,"-",'Health Facility 22'!$I$45)</f>
        <v>-</v>
      </c>
      <c r="BY25" s="255" t="str">
        <f>IF('Health Facility 22'!$G$48=0,"-",'Health Facility 22'!$G$48)</f>
        <v>-</v>
      </c>
      <c r="BZ25" s="255" t="str">
        <f>IF('Health Facility 22'!$H$48=0,"-",'Health Facility 22'!$H$48)</f>
        <v>-</v>
      </c>
      <c r="CA25" s="255" t="str">
        <f>IF('Health Facility 22'!$I$48=0,"-",'Health Facility 22'!$I$48)</f>
        <v>-</v>
      </c>
      <c r="CB25" s="255" t="str">
        <f>IF('Health Facility 22'!$G$49=0,"-",'Health Facility 22'!$G$49)</f>
        <v>-</v>
      </c>
      <c r="CC25" s="255" t="str">
        <f>IF('Health Facility 22'!$H$49=0,"-",'Health Facility 22'!$H$49)</f>
        <v>-</v>
      </c>
      <c r="CD25" s="255" t="str">
        <f>IF('Health Facility 22'!$I$49=0,"-",'Health Facility 22'!$I$49)</f>
        <v>-</v>
      </c>
      <c r="CE25" s="255" t="str">
        <f>IF('Health Facility 22'!$D$50=0,"-",'Health Facility 22'!$D$50)</f>
        <v>Select type</v>
      </c>
      <c r="CF25" s="255" t="str">
        <f>IF('Health Facility 22'!$D$51=0,"-",'Health Facility 22'!$D$51)</f>
        <v>Select indicator</v>
      </c>
      <c r="CG25" s="328" t="str">
        <f>IF('Health Facility 22'!$G$52=0,"-",'Health Facility 22'!$G$52)</f>
        <v>-</v>
      </c>
      <c r="CH25" s="328" t="str">
        <f>IF('Health Facility 22'!$H$52=0,"-",'Health Facility 22'!$H$52)</f>
        <v>-</v>
      </c>
      <c r="CI25" s="328" t="str">
        <f>IF('Health Facility 22'!$I$52=0,"-",'Health Facility 22'!$I$52)</f>
        <v>-</v>
      </c>
      <c r="CJ25" s="328" t="str">
        <f>IF('Health Facility 22'!$G$53=0,"-",'Health Facility 22'!$G$53)</f>
        <v>-</v>
      </c>
      <c r="CK25" s="328" t="str">
        <f>IF('Health Facility 22'!$H$53=0,"-",'Health Facility 22'!$H$53)</f>
        <v>-</v>
      </c>
      <c r="CL25" s="328" t="str">
        <f>IF('Health Facility 22'!$I$53=0,"-",'Health Facility 22'!$I$53)</f>
        <v>-</v>
      </c>
      <c r="CM25" s="328" t="str">
        <f>IF('Health Facility 22'!$G$54=0,"-",'Health Facility 22'!$G$54)</f>
        <v>-</v>
      </c>
      <c r="CN25" s="328" t="str">
        <f>IF('Health Facility 22'!$H$54=0,"-",'Health Facility 22'!$H$54)</f>
        <v>-</v>
      </c>
      <c r="CO25" s="328" t="str">
        <f>IF('Health Facility 22'!$I$54=0,"-",'Health Facility 22'!$I$54)</f>
        <v>-</v>
      </c>
      <c r="CP25" s="255" t="str">
        <f>IF('Health Facility 22'!$G$57=0,"-",'Health Facility 22'!$G$57)</f>
        <v>-</v>
      </c>
      <c r="CQ25" s="255" t="str">
        <f>IF('Health Facility 22'!$H$57=0,"-",'Health Facility 22'!$H$57)</f>
        <v>-</v>
      </c>
      <c r="CR25" s="255" t="str">
        <f>IF('Health Facility 22'!$I$57=0,"-",'Health Facility 22'!$I$57)</f>
        <v>-</v>
      </c>
      <c r="CS25" s="255" t="str">
        <f>IF('Health Facility 22'!$G$58=0,"-",'Health Facility 22'!$G$58)</f>
        <v>-</v>
      </c>
      <c r="CT25" s="255" t="str">
        <f>IF('Health Facility 22'!$H$58=0,"-",'Health Facility 22'!$H$58)</f>
        <v>-</v>
      </c>
      <c r="CU25" s="255" t="str">
        <f>IF('Health Facility 22'!$I$58=0,"-",'Health Facility 22'!$I$58)</f>
        <v>-</v>
      </c>
      <c r="CV25" s="255" t="str">
        <f>IF('Health Facility 22'!$D$59=0,"-",'Health Facility 22'!$D$59)</f>
        <v>Malaria_treatment</v>
      </c>
      <c r="CW25" s="255" t="str">
        <f>IF('Health Facility 22'!$D$60=0,"-",'Health Facility 22'!$D$60)</f>
        <v>4.1:  Number of children (&lt; 5) with confirmed malaria receiving ACT</v>
      </c>
      <c r="CX25" s="328" t="str">
        <f>IF('Health Facility 22'!$G$61=0,"-",'Health Facility 22'!$G$61)</f>
        <v>-</v>
      </c>
      <c r="CY25" s="328" t="str">
        <f>IF('Health Facility 22'!$H$61=0,"-",'Health Facility 22'!$H$61)</f>
        <v>-</v>
      </c>
      <c r="CZ25" s="328" t="str">
        <f>IF('Health Facility 22'!$I$61=0,"-",'Health Facility 22'!$I$61)</f>
        <v>-</v>
      </c>
      <c r="DA25" s="328" t="str">
        <f>IF('Health Facility 22'!$G$62=0,"-",'Health Facility 22'!$G$62)</f>
        <v>-</v>
      </c>
      <c r="DB25" s="328" t="str">
        <f>IF('Health Facility 22'!$H$62=0,"-",'Health Facility 22'!$H$62)</f>
        <v>-</v>
      </c>
      <c r="DC25" s="328" t="str">
        <f>IF('Health Facility 22'!$I$62=0,"-",'Health Facility 22'!$I$62)</f>
        <v>-</v>
      </c>
      <c r="DD25" s="328" t="str">
        <f>IF('Health Facility 22'!$G$63=0,"-",'Health Facility 22'!$G$63)</f>
        <v>-</v>
      </c>
      <c r="DE25" s="328" t="str">
        <f>IF('Health Facility 22'!$H$63=0,"-",'Health Facility 22'!$H$63)</f>
        <v>-</v>
      </c>
      <c r="DF25" s="328" t="str">
        <f>IF('Health Facility 22'!$I$63=0,"-",'Health Facility 22'!$I$63)</f>
        <v>-</v>
      </c>
      <c r="DG25" s="255" t="str">
        <f>IF('Health Facility 22'!$G$66=0,"-",'Health Facility 22'!$G$66)</f>
        <v>-</v>
      </c>
      <c r="DH25" s="255" t="str">
        <f>IF('Health Facility 22'!$H$66=0,"-",'Health Facility 22'!$H$66)</f>
        <v>-</v>
      </c>
      <c r="DI25" s="255" t="str">
        <f>IF('Health Facility 22'!$I$66=0,"-",'Health Facility 22'!$I$66)</f>
        <v>-</v>
      </c>
      <c r="DJ25" s="255" t="str">
        <f>IF('Health Facility 22'!$G$67=0,"-",'Health Facility 22'!$G$67)</f>
        <v>-</v>
      </c>
      <c r="DK25" s="255" t="str">
        <f>IF('Health Facility 22'!$H$67=0,"-",'Health Facility 22'!$H$67)</f>
        <v>-</v>
      </c>
      <c r="DL25" s="255" t="str">
        <f>IF('Health Facility 22'!$I$67=0,"-",'Health Facility 22'!$I$67)</f>
        <v>-</v>
      </c>
      <c r="DM25" s="255" t="str">
        <f>IF('Health Facility 22'!$D$68=0,"-",'Health Facility 22'!$D$68)</f>
        <v>Malaria_commodity_availability</v>
      </c>
      <c r="DN25" s="255" t="str">
        <f>IF('Health Facility 22'!$D$69=0,"-",'Health Facility 22'!$D$69)</f>
        <v>5.1:  Stock out of ACTs for 7 consecutive days in the past month</v>
      </c>
      <c r="DO25" s="328" t="str">
        <f>IF('Health Facility 22'!$G$70=0,"-",'Health Facility 22'!$G$70)</f>
        <v>-</v>
      </c>
      <c r="DP25" s="328" t="str">
        <f>IF('Health Facility 22'!$H$70=0,"-",'Health Facility 22'!$H$70)</f>
        <v>-</v>
      </c>
      <c r="DQ25" s="328" t="str">
        <f>IF('Health Facility 22'!$I$70=0,"-",'Health Facility 22'!$I$70)</f>
        <v>-</v>
      </c>
      <c r="DR25" s="328" t="str">
        <f>IF('Health Facility 22'!$G$71=0,"-",'Health Facility 22'!$G$71)</f>
        <v>-</v>
      </c>
      <c r="DS25" s="328" t="str">
        <f>IF('Health Facility 22'!$H$71=0,"-",'Health Facility 22'!$H$71)</f>
        <v>-</v>
      </c>
      <c r="DT25" s="328" t="str">
        <f>IF('Health Facility 22'!$I$71=0,"-",'Health Facility 22'!$I$71)</f>
        <v>-</v>
      </c>
      <c r="DU25" s="328" t="str">
        <f>IF('Health Facility 22'!$G$72=0,"-",'Health Facility 22'!$G$72)</f>
        <v>-</v>
      </c>
      <c r="DV25" s="328" t="str">
        <f>IF('Health Facility 22'!$H$72=0,"-",'Health Facility 22'!$H$72)</f>
        <v>-</v>
      </c>
      <c r="DW25" s="328" t="str">
        <f>IF('Health Facility 22'!$I$72=0,"-",'Health Facility 22'!$I$72)</f>
        <v>-</v>
      </c>
      <c r="DX25" s="328" t="str">
        <f>IF('Health Facility 22'!$G$75=0,"-",'Health Facility 22'!$G$75)</f>
        <v>-</v>
      </c>
      <c r="DY25" s="328" t="str">
        <f>IF('Health Facility 22'!$H$75=0,"-",'Health Facility 22'!$H$75)</f>
        <v>-</v>
      </c>
      <c r="DZ25" s="328" t="str">
        <f>IF('Health Facility 22'!$I$75=0,"-",'Health Facility 22'!$I$75)</f>
        <v>-</v>
      </c>
      <c r="EA25" s="328" t="str">
        <f>IF('Health Facility 22'!$G$76=0,"-",'Health Facility 22'!$G$76)</f>
        <v>-</v>
      </c>
      <c r="EB25" s="328" t="str">
        <f>IF('Health Facility 22'!$H$76=0,"-",'Health Facility 22'!$H$76)</f>
        <v>-</v>
      </c>
      <c r="EC25" s="328" t="str">
        <f>IF('Health Facility 22'!$I$76=0,"-",'Health Facility 22'!$I$76)</f>
        <v>-</v>
      </c>
      <c r="ED25" s="255" t="str">
        <f>IF('Health Facility 22'!$A$80=0,"-",'Health Facility 22'!$A$80)</f>
        <v>A — Malaria case register : Laboratory register (quality target = 90%)</v>
      </c>
      <c r="EE25" s="255" t="str">
        <f>IF('Health Facility 22'!$J$82=0,"-",'Health Facility 22'!$J$82)</f>
        <v>-</v>
      </c>
      <c r="EF25" s="255" t="str">
        <f>IF('Health Facility 22'!$J$83=0,"-",'Health Facility 22'!$J$83)</f>
        <v>-</v>
      </c>
      <c r="EG25" s="255" t="str">
        <f>IF('Health Facility 22'!$A$85=0,"-",'Health Facility 22'!$A$85)</f>
        <v>B — Malaria case register : Pharmacy dispensation log (quality target = 90%)</v>
      </c>
      <c r="EH25" s="255" t="str">
        <f>IF('Health Facility 22'!$J$87=0,"-",'Health Facility 22'!$J$87)</f>
        <v>-</v>
      </c>
      <c r="EI25" s="255" t="str">
        <f>IF('Health Facility 22'!$J$88=0,"-",'Health Facility 22'!$J$88)</f>
        <v>-</v>
      </c>
      <c r="EJ25" s="255" t="str">
        <f>IF('Health Facility 22'!$A$90=0,"-",'Health Facility 22'!$A$90)</f>
        <v>C — Malaria case register : ACT stock management log (quality target:  &gt;=90%, &lt;=110%)</v>
      </c>
      <c r="EK25" s="255" t="str">
        <f>IF('Health Facility 22'!$J$91=0,"-",'Health Facility 22'!$J$91)</f>
        <v>-</v>
      </c>
      <c r="EL25" s="255" t="str">
        <f>IF('Health Facility 22'!$J$92=0,"-",'Health Facility 22'!$J$92)</f>
        <v>-</v>
      </c>
      <c r="EM25" s="255" t="str">
        <f>IF('Health Facility 22'!$J$93=0,"-",'Health Facility 22'!$J$93)</f>
        <v>-</v>
      </c>
      <c r="EN25" s="255" t="str">
        <f>IF('Health Facility 22'!$J$94=0,"-",'Health Facility 22'!$J$94)</f>
        <v>-</v>
      </c>
      <c r="EO25" s="255" t="str">
        <f>IF('Health Facility 22'!$J$97=0,"-",'Health Facility 22'!$J$97)</f>
        <v>-</v>
      </c>
      <c r="EP25" s="255" t="str">
        <f>IF('Health Facility 22'!$J$98=0,"-",'Health Facility 22'!$J$98)</f>
        <v>-</v>
      </c>
      <c r="EQ25" s="255" t="str">
        <f>IF('Health Facility 22'!$H$99=0,"-",'Health Facility 22'!$H$99)</f>
        <v>Select type</v>
      </c>
      <c r="ER25" s="255" t="str">
        <f>IF('Health Facility 22'!$H$100=0,"-",'Health Facility 22'!$H$100)</f>
        <v>Select indicator</v>
      </c>
      <c r="ES25" s="255" t="str">
        <f>IF('Health Facility 22'!$J$101=0,"-",'Health Facility 22'!$J$101)</f>
        <v>-</v>
      </c>
      <c r="ET25" s="255" t="str">
        <f>IF('Health Facility 22'!$J$102=0,"-",'Health Facility 22'!$J$102)</f>
        <v>-</v>
      </c>
      <c r="EU25" s="326" t="str">
        <f>IF('Health Facility 22'!$F$106=0,"-",'Health Facility 22'!$F$106)</f>
        <v>-</v>
      </c>
      <c r="EV25" s="326" t="str">
        <f>IF('Health Facility 22'!$G$106=0,"-",'Health Facility 22'!$G$106)</f>
        <v>-</v>
      </c>
      <c r="EW25" s="326" t="str">
        <f>IF('Health Facility 22'!$H$106=0,"-",'Health Facility 22'!$H$106)</f>
        <v>-</v>
      </c>
      <c r="EX25" s="326" t="str">
        <f>IF('Health Facility 22'!$I$106=0,"-",'Health Facility 22'!$I$106)</f>
        <v>-</v>
      </c>
      <c r="EY25" s="255" t="str">
        <f>IF('Health Facility 22'!$F$107=0,"-",'Health Facility 22'!$F$107)</f>
        <v>-</v>
      </c>
      <c r="EZ25" s="255" t="str">
        <f>IF('Health Facility 22'!$G$107=0,"-",'Health Facility 22'!$G$107)</f>
        <v>-</v>
      </c>
      <c r="FA25" s="255" t="str">
        <f>IF('Health Facility 22'!$H$107=0,"-",'Health Facility 22'!$H$107)</f>
        <v>-</v>
      </c>
      <c r="FB25" s="255" t="str">
        <f>IF('Health Facility 22'!$I$107=0,"-",'Health Facility 22'!$I$107)</f>
        <v>-</v>
      </c>
      <c r="FC25" s="255" t="str">
        <f>IF('Health Facility 22'!$J$109=0,"-",'Health Facility 22'!$J$109)</f>
        <v>-</v>
      </c>
      <c r="FD25" s="255" t="str">
        <f>IF('Health Facility 22'!$J$110=0,"-",'Health Facility 22'!$J$110)</f>
        <v>-</v>
      </c>
      <c r="FE25" s="255" t="str">
        <f>IF('Health Facility 22'!$J$112=0,"-",'Health Facility 22'!$J$112)</f>
        <v>-</v>
      </c>
      <c r="FF25" s="255" t="str">
        <f>IF('Health Facility 22'!$J$113=0,"-",'Health Facility 22'!$J$113)</f>
        <v>-</v>
      </c>
      <c r="FG25" s="255" t="str">
        <f>IF('Health Facility 22'!$J$114=0,"-",'Health Facility 22'!$J$114)</f>
        <v>-</v>
      </c>
      <c r="FH25" s="255" t="str">
        <f>IF('Health Facility 22'!$J$115=0,"-",'Health Facility 22'!$J$115)</f>
        <v>-</v>
      </c>
      <c r="FI25" s="255" t="str">
        <f>IF('Health Facility 22'!$J$116=0,"-",'Health Facility 22'!$J$116)</f>
        <v>-</v>
      </c>
      <c r="FJ25" s="255" t="str">
        <f>IF('Health Facility 22'!$J$117=0,"-",'Health Facility 22'!$J$117)</f>
        <v>-</v>
      </c>
      <c r="FK25" s="255" t="str">
        <f>IF('Health Facility 22'!$J$118=0,"-",'Health Facility 22'!$J$118)</f>
        <v>-</v>
      </c>
      <c r="FL25" s="255" t="str">
        <f>IF('Health Facility 22'!$J$119=0,"-",'Health Facility 22'!$J$119)</f>
        <v>-</v>
      </c>
      <c r="FM25" s="255" t="str">
        <f>IF('Health Facility 22'!$J$120=0,"-",'Health Facility 22'!$J$120)</f>
        <v>-</v>
      </c>
      <c r="FN25" s="255" t="str">
        <f>IF('Health Facility 22'!$J$121=0,"-",'Health Facility 22'!$J$121)</f>
        <v>-</v>
      </c>
      <c r="FO25" s="255" t="str">
        <f>IF('Health Facility 22'!$J$122=0,"-",'Health Facility 22'!$J$122)</f>
        <v>-</v>
      </c>
      <c r="FP25" s="383" t="str">
        <f>IF('Health Facility 22'!$J$123=0,"-",'Health Facility 22'!$J$123)</f>
        <v>-</v>
      </c>
      <c r="FQ25" s="382" t="str">
        <f>IF('Health Facility 22'!$B$127=0,"-",'Health Facility 22'!$B$127)</f>
        <v>-</v>
      </c>
      <c r="FR25" s="382" t="str">
        <f>IF('Health Facility 22'!$E$127=0,"-",'Health Facility 22'!$E$127)</f>
        <v>-</v>
      </c>
      <c r="FS25" s="382" t="str">
        <f>IF('Health Facility 22'!$H$127=0,"-",'Health Facility 22'!$H$127)</f>
        <v>-</v>
      </c>
      <c r="FT25" s="382" t="str">
        <f>IF('Health Facility 22'!$J$127=0,"-",'Health Facility 22'!$J$127)</f>
        <v>-</v>
      </c>
      <c r="FU25" s="382" t="str">
        <f>IF('Health Facility 22'!$K$127=0,"-",'Health Facility 22'!$K$127)</f>
        <v>-</v>
      </c>
      <c r="FV25" s="382" t="str">
        <f>IF('Health Facility 22'!$B$128=0,"-",'Health Facility 22'!$B$128)</f>
        <v>-</v>
      </c>
      <c r="FW25" s="382" t="str">
        <f>IF('Health Facility 22'!$E$128=0,"-",'Health Facility 22'!$E$128)</f>
        <v>-</v>
      </c>
      <c r="FX25" s="382" t="str">
        <f>IF('Health Facility 22'!$H$128=0,"-",'Health Facility 22'!$H$128)</f>
        <v>-</v>
      </c>
      <c r="FY25" s="382" t="str">
        <f>IF('Health Facility 22'!$J$128=0,"-",'Health Facility 22'!$J$128)</f>
        <v>-</v>
      </c>
      <c r="FZ25" s="382" t="str">
        <f>IF('Health Facility 22'!$K$128=0,"-",'Health Facility 22'!$K$128)</f>
        <v>-</v>
      </c>
      <c r="GA25" s="382" t="str">
        <f>IF('Health Facility 22'!$B$129=0,"-",'Health Facility 22'!$B$129)</f>
        <v>-</v>
      </c>
      <c r="GB25" s="382" t="str">
        <f>IF('Health Facility 22'!$E$129=0,"-",'Health Facility 22'!$E$129)</f>
        <v>-</v>
      </c>
      <c r="GC25" s="382" t="str">
        <f>IF('Health Facility 22'!$H$129=0,"-",'Health Facility 22'!$H$129)</f>
        <v>-</v>
      </c>
      <c r="GD25" s="382" t="str">
        <f>IF('Health Facility 22'!$J$129=0,"-",'Health Facility 22'!$J$129)</f>
        <v>-</v>
      </c>
      <c r="GE25" s="382" t="str">
        <f>IF('Health Facility 22'!$K$129=0,"-",'Health Facility 22'!$K$129)</f>
        <v>-</v>
      </c>
      <c r="GF25" s="382" t="str">
        <f>IF('Health Facility 22'!$B$130=0,"-",'Health Facility 22'!$B$130)</f>
        <v>-</v>
      </c>
      <c r="GG25" s="382" t="str">
        <f>IF('Health Facility 22'!$E$130=0,"-",'Health Facility 22'!$E$130)</f>
        <v>-</v>
      </c>
      <c r="GH25" s="382" t="str">
        <f>IF('Health Facility 22'!$H$130=0,"-",'Health Facility 22'!$H$130)</f>
        <v>-</v>
      </c>
      <c r="GI25" s="382" t="str">
        <f>IF('Health Facility 22'!$J$130=0,"-",'Health Facility 22'!$J$130)</f>
        <v>-</v>
      </c>
      <c r="GJ25" s="386" t="str">
        <f>IF('Health Facility 22'!$K$130=0,"-",'Health Facility 22'!$K$130)</f>
        <v>-</v>
      </c>
      <c r="GK25" s="20"/>
      <c r="GL25" s="20"/>
      <c r="GM25" s="20"/>
      <c r="GN25" s="20"/>
      <c r="GO25" s="20"/>
      <c r="GP25" s="20"/>
      <c r="GQ25" s="20"/>
      <c r="GR25" s="20"/>
    </row>
    <row r="26" spans="1:200" x14ac:dyDescent="0.3">
      <c r="A26" s="253" t="s">
        <v>124</v>
      </c>
      <c r="B26" s="255" t="str">
        <f>IF('Health Facility 23'!$D$7=0,"-",'Health Facility 23'!$D$7)</f>
        <v>-</v>
      </c>
      <c r="C26" s="255" t="str">
        <f>IF('Health Facility 23'!$D$8=0,"-",'Health Facility 23'!$D$8)</f>
        <v>-</v>
      </c>
      <c r="D26" s="255" t="str">
        <f>IF('Health Facility 23'!$D$9=0,"-",'Health Facility 23'!$D$9)</f>
        <v>-</v>
      </c>
      <c r="E26" s="255" t="str">
        <f>IF('Health Facility 23'!$D$10=0,"-",'Health Facility 23'!$D$10)</f>
        <v>-</v>
      </c>
      <c r="F26" s="255" t="str">
        <f>IF('Health Facility 23'!$D$11=0,"-",'Health Facility 23'!$D$11)</f>
        <v>-</v>
      </c>
      <c r="G26" s="255" t="str">
        <f>IF('Health Facility 23'!$J$7=0,"-",'Health Facility 23'!$J$7)</f>
        <v>-</v>
      </c>
      <c r="H26" s="255" t="str">
        <f>IF('Health Facility 23'!$J$8=0,"-",'Health Facility 23'!$J$8)</f>
        <v>-</v>
      </c>
      <c r="I26" s="255" t="str">
        <f>IF('Health Facility 23'!$J$9=0,"-",'Health Facility 23'!$J$9)</f>
        <v>-</v>
      </c>
      <c r="J26" s="255" t="str">
        <f>IF('Health Facility 23'!$J$10=0,"-",'Health Facility 23'!$J$10)</f>
        <v>-</v>
      </c>
      <c r="K26" s="255" t="str">
        <f>IF('Health Facility 23'!$J$11=0,"-",'Health Facility 23'!$J$11)</f>
        <v>-</v>
      </c>
      <c r="L26" s="255" t="str">
        <f>IF('Health Facility 23'!$H$15=0,"-",'Health Facility 23'!$H$15)</f>
        <v>-</v>
      </c>
      <c r="M26" s="255" t="str">
        <f>IF('Health Facility 23'!$I$15=0,"-",'Health Facility 23'!$I$15)</f>
        <v>-</v>
      </c>
      <c r="N26" s="255" t="str">
        <f>IF('Health Facility 23'!$G$17=0,"-",'Health Facility 23'!$G$17)</f>
        <v>-</v>
      </c>
      <c r="O26" s="255" t="str">
        <f>IF('Health Facility 23'!$H$17=0,"-",'Health Facility 23'!$H$17)</f>
        <v>-</v>
      </c>
      <c r="P26" s="255" t="str">
        <f>IF('Health Facility 23'!$I$17=0,"-",'Health Facility 23'!$I$17)</f>
        <v>-</v>
      </c>
      <c r="Q26" s="255" t="str">
        <f>IF('Health Facility 23'!$D$20=0,"-",'Health Facility 23'!$D$20)</f>
        <v>-</v>
      </c>
      <c r="R26" s="255" t="str">
        <f>IF('Health Facility 23'!$D$21=0,"-",'Health Facility 23'!$D$21)</f>
        <v>-</v>
      </c>
      <c r="S26" s="255" t="str">
        <f>IF('Health Facility 23'!$D$22=0,"-",'Health Facility 23'!$D$22)</f>
        <v>-</v>
      </c>
      <c r="T26" s="255" t="str">
        <f>IF('Health Facility 23'!$D$23=0,"-",'Health Facility 23'!$D$23)</f>
        <v>-</v>
      </c>
      <c r="U26" s="255" t="str">
        <f>IF('Health Facility 23'!$D$24=0,"-",'Health Facility 23'!$D$24)</f>
        <v>-</v>
      </c>
      <c r="V26" s="255" t="str">
        <f>IF('Health Facility 23'!$D$25=0,"-",'Health Facility 23'!$D$25)</f>
        <v>-</v>
      </c>
      <c r="W26" s="255" t="str">
        <f>IF('Health Facility 23'!$D$26=0,"-",'Health Facility 23'!$D$26)</f>
        <v>-</v>
      </c>
      <c r="X26" s="255" t="str">
        <f>IF('Health Facility 23'!$D$27=0,"-",'Health Facility 23'!$D$27)</f>
        <v>-</v>
      </c>
      <c r="Y26" s="255" t="str">
        <f>IF('Health Facility 23'!$H$20=0,"-",'Health Facility 23'!$H$20)</f>
        <v>-</v>
      </c>
      <c r="Z26" s="255" t="str">
        <f>IF('Health Facility 23'!$H$21=0,"-",'Health Facility 23'!$H$21)</f>
        <v>-</v>
      </c>
      <c r="AA26" s="255" t="str">
        <f>IF('Health Facility 23'!$H$22=0,"-",'Health Facility 23'!$H$22)</f>
        <v>-</v>
      </c>
      <c r="AB26" s="255" t="str">
        <f>IF('Health Facility 23'!$H$23=0,"-",'Health Facility 23'!$H$23)</f>
        <v>-</v>
      </c>
      <c r="AC26" s="255" t="str">
        <f>IF('Health Facility 23'!$H$24=0,"-",'Health Facility 23'!$H$24)</f>
        <v>-</v>
      </c>
      <c r="AD26" s="255" t="str">
        <f>IF('Health Facility 23'!$H$25=0,"-",'Health Facility 23'!$H$25)</f>
        <v>-</v>
      </c>
      <c r="AE26" s="255" t="str">
        <f>IF('Health Facility 23'!$H$26=0,"-",'Health Facility 23'!$H$26)</f>
        <v>-</v>
      </c>
      <c r="AF26" s="255" t="str">
        <f>IF('Health Facility 23'!$I$20=0,"-",'Health Facility 23'!$I$20)</f>
        <v>-</v>
      </c>
      <c r="AG26" s="255" t="str">
        <f>IF('Health Facility 23'!$I$21=0,"-",'Health Facility 23'!$I$21)</f>
        <v>-</v>
      </c>
      <c r="AH26" s="255" t="str">
        <f>IF('Health Facility 23'!$I$22=0,"-",'Health Facility 23'!$I$22)</f>
        <v>-</v>
      </c>
      <c r="AI26" s="255" t="str">
        <f>IF('Health Facility 23'!$I$23=0,"-",'Health Facility 23'!$I$23)</f>
        <v>-</v>
      </c>
      <c r="AJ26" s="255" t="str">
        <f>IF('Health Facility 23'!$I$24=0,"-",'Health Facility 23'!$I$24)</f>
        <v>-</v>
      </c>
      <c r="AK26" s="255" t="str">
        <f>IF('Health Facility 23'!$I$25=0,"-",'Health Facility 23'!$I$25)</f>
        <v>-</v>
      </c>
      <c r="AL26" s="255" t="str">
        <f>IF('Health Facility 23'!$I$26=0,"-",'Health Facility 23'!$I$26)</f>
        <v>-</v>
      </c>
      <c r="AM26" s="255" t="str">
        <f>IF('Health Facility 23'!$J$20=0,"-",'Health Facility 23'!$J$20)</f>
        <v>-</v>
      </c>
      <c r="AN26" s="255" t="str">
        <f>IF('Health Facility 23'!$J$21=0,"-",'Health Facility 23'!$J$21)</f>
        <v>-</v>
      </c>
      <c r="AO26" s="255" t="str">
        <f>IF('Health Facility 23'!$J$22=0,"-",'Health Facility 23'!$J$22)</f>
        <v>-</v>
      </c>
      <c r="AP26" s="255" t="str">
        <f>IF('Health Facility 23'!$J$23=0,"-",'Health Facility 23'!$J$23)</f>
        <v>-</v>
      </c>
      <c r="AQ26" s="255" t="str">
        <f>IF('Health Facility 23'!$J$24=0,"-",'Health Facility 23'!$J$24)</f>
        <v>-</v>
      </c>
      <c r="AR26" s="255" t="str">
        <f>IF('Health Facility 23'!$J$25=0,"-",'Health Facility 23'!$J$25)</f>
        <v>-</v>
      </c>
      <c r="AS26" s="255" t="str">
        <f>IF('Health Facility 23'!$J$26=0,"-",'Health Facility 23'!$J$26)</f>
        <v>-</v>
      </c>
      <c r="AT26" s="255" t="str">
        <f>IF('Health Facility 23'!$G$31=0,"-",'Health Facility 23'!$G$31)</f>
        <v>-</v>
      </c>
      <c r="AU26" s="255" t="str">
        <f>IF('Health Facility 23'!$H$31=0,"-",'Health Facility 23'!$H$31)</f>
        <v>-</v>
      </c>
      <c r="AV26" s="255" t="str">
        <f>IF('Health Facility 23'!$I$31=0,"-",'Health Facility 23'!$I$31)</f>
        <v>-</v>
      </c>
      <c r="AW26" s="255" t="str">
        <f>IF('Health Facility 23'!$D$32=0,"-",'Health Facility 23'!$D$32)</f>
        <v>Select type</v>
      </c>
      <c r="AX26" s="255" t="str">
        <f>IF('Health Facility 23'!$D$33=0,"-",'Health Facility 23'!$D$33)</f>
        <v>Select indicator</v>
      </c>
      <c r="AY26" s="328" t="str">
        <f>IF('Health Facility 23'!$G$34=0,"-",'Health Facility 23'!$G$34)</f>
        <v>-</v>
      </c>
      <c r="AZ26" s="328" t="str">
        <f>IF('Health Facility 23'!$H$34=0,"-",'Health Facility 23'!$H$34)</f>
        <v>-</v>
      </c>
      <c r="BA26" s="328" t="str">
        <f>IF('Health Facility 23'!$I$34=0,"-",'Health Facility 23'!$I$34)</f>
        <v>-</v>
      </c>
      <c r="BB26" s="328" t="str">
        <f>IF('Health Facility 23'!$G$35=0,"-",'Health Facility 23'!$G$35)</f>
        <v>-</v>
      </c>
      <c r="BC26" s="328" t="str">
        <f>IF('Health Facility 23'!$H$35=0,"-",'Health Facility 23'!$H$35)</f>
        <v>-</v>
      </c>
      <c r="BD26" s="328" t="str">
        <f>IF('Health Facility 23'!$I$35=0,"-",'Health Facility 23'!$I$35)</f>
        <v>-</v>
      </c>
      <c r="BE26" s="328" t="str">
        <f>IF('Health Facility 23'!$G$36=0,"-",'Health Facility 23'!$G$36)</f>
        <v>-</v>
      </c>
      <c r="BF26" s="328" t="str">
        <f>IF('Health Facility 23'!$H$36=0,"-",'Health Facility 23'!$H$36)</f>
        <v>-</v>
      </c>
      <c r="BG26" s="328" t="str">
        <f>IF('Health Facility 23'!$I$36=0,"-",'Health Facility 23'!$I$36)</f>
        <v>-</v>
      </c>
      <c r="BH26" s="255" t="str">
        <f>IF('Health Facility 23'!$G$39=0,"-",'Health Facility 23'!$G$39)</f>
        <v>-</v>
      </c>
      <c r="BI26" s="255" t="str">
        <f>IF('Health Facility 23'!$H$39=0,"-",'Health Facility 23'!$H$39)</f>
        <v>-</v>
      </c>
      <c r="BJ26" s="255" t="str">
        <f>IF('Health Facility 23'!$I$39=0,"-",'Health Facility 23'!$I$39)</f>
        <v>-</v>
      </c>
      <c r="BK26" s="255" t="str">
        <f>IF('Health Facility 23'!$G$40=0,"-",'Health Facility 23'!$G$40)</f>
        <v>-</v>
      </c>
      <c r="BL26" s="255" t="str">
        <f>IF('Health Facility 23'!$H$40=0,"-",'Health Facility 23'!$H$40)</f>
        <v>-</v>
      </c>
      <c r="BM26" s="255" t="str">
        <f>IF('Health Facility 23'!$I$40=0,"-",'Health Facility 23'!$I$40)</f>
        <v>-</v>
      </c>
      <c r="BN26" s="255" t="str">
        <f>IF('Health Facility 23'!$D$41=0,"-",'Health Facility 23'!$D$41)</f>
        <v>Select type</v>
      </c>
      <c r="BO26" s="255" t="str">
        <f>IF('Health Facility 23'!$D$42=0,"-",'Health Facility 23'!$D$42)</f>
        <v>Select indicator</v>
      </c>
      <c r="BP26" s="328" t="str">
        <f>IF('Health Facility 23'!$G$43=0,"-",'Health Facility 23'!$G$43)</f>
        <v>-</v>
      </c>
      <c r="BQ26" s="328" t="str">
        <f>IF('Health Facility 23'!$H$43=0,"-",'Health Facility 23'!$H$43)</f>
        <v>-</v>
      </c>
      <c r="BR26" s="328" t="str">
        <f>IF('Health Facility 23'!$I$43=0,"-",'Health Facility 23'!$I$43)</f>
        <v>-</v>
      </c>
      <c r="BS26" s="328" t="str">
        <f>IF('Health Facility 23'!$G$44=0,"-",'Health Facility 23'!$G$44)</f>
        <v>-</v>
      </c>
      <c r="BT26" s="328" t="str">
        <f>IF('Health Facility 23'!$H$44=0,"-",'Health Facility 23'!$H$44)</f>
        <v>-</v>
      </c>
      <c r="BU26" s="328" t="str">
        <f>IF('Health Facility 23'!$I$44=0,"-",'Health Facility 23'!$I$44)</f>
        <v>-</v>
      </c>
      <c r="BV26" s="328" t="str">
        <f>IF('Health Facility 23'!$G$45=0,"-",'Health Facility 23'!$G$45)</f>
        <v>-</v>
      </c>
      <c r="BW26" s="328" t="str">
        <f>IF('Health Facility 23'!$H$45=0,"-",'Health Facility 23'!$H$45)</f>
        <v>-</v>
      </c>
      <c r="BX26" s="328" t="str">
        <f>IF('Health Facility 23'!$I$45=0,"-",'Health Facility 23'!$I$45)</f>
        <v>-</v>
      </c>
      <c r="BY26" s="255" t="str">
        <f>IF('Health Facility 23'!$G$48=0,"-",'Health Facility 23'!$G$48)</f>
        <v>-</v>
      </c>
      <c r="BZ26" s="255" t="str">
        <f>IF('Health Facility 23'!$H$48=0,"-",'Health Facility 23'!$H$48)</f>
        <v>-</v>
      </c>
      <c r="CA26" s="255" t="str">
        <f>IF('Health Facility 23'!$I$48=0,"-",'Health Facility 23'!$I$48)</f>
        <v>-</v>
      </c>
      <c r="CB26" s="255" t="str">
        <f>IF('Health Facility 23'!$G$49=0,"-",'Health Facility 23'!$G$49)</f>
        <v>-</v>
      </c>
      <c r="CC26" s="255" t="str">
        <f>IF('Health Facility 23'!$H$49=0,"-",'Health Facility 23'!$H$49)</f>
        <v>-</v>
      </c>
      <c r="CD26" s="255" t="str">
        <f>IF('Health Facility 23'!$I$49=0,"-",'Health Facility 23'!$I$49)</f>
        <v>-</v>
      </c>
      <c r="CE26" s="255" t="str">
        <f>IF('Health Facility 23'!$D$50=0,"-",'Health Facility 23'!$D$50)</f>
        <v>Select type</v>
      </c>
      <c r="CF26" s="255" t="str">
        <f>IF('Health Facility 23'!$D$51=0,"-",'Health Facility 23'!$D$51)</f>
        <v>Select indicator</v>
      </c>
      <c r="CG26" s="328" t="str">
        <f>IF('Health Facility 23'!$G$52=0,"-",'Health Facility 23'!$G$52)</f>
        <v>-</v>
      </c>
      <c r="CH26" s="328" t="str">
        <f>IF('Health Facility 23'!$H$52=0,"-",'Health Facility 23'!$H$52)</f>
        <v>-</v>
      </c>
      <c r="CI26" s="328" t="str">
        <f>IF('Health Facility 23'!$I$52=0,"-",'Health Facility 23'!$I$52)</f>
        <v>-</v>
      </c>
      <c r="CJ26" s="328" t="str">
        <f>IF('Health Facility 23'!$G$53=0,"-",'Health Facility 23'!$G$53)</f>
        <v>-</v>
      </c>
      <c r="CK26" s="328" t="str">
        <f>IF('Health Facility 23'!$H$53=0,"-",'Health Facility 23'!$H$53)</f>
        <v>-</v>
      </c>
      <c r="CL26" s="328" t="str">
        <f>IF('Health Facility 23'!$I$53=0,"-",'Health Facility 23'!$I$53)</f>
        <v>-</v>
      </c>
      <c r="CM26" s="328" t="str">
        <f>IF('Health Facility 23'!$G$54=0,"-",'Health Facility 23'!$G$54)</f>
        <v>-</v>
      </c>
      <c r="CN26" s="328" t="str">
        <f>IF('Health Facility 23'!$H$54=0,"-",'Health Facility 23'!$H$54)</f>
        <v>-</v>
      </c>
      <c r="CO26" s="328" t="str">
        <f>IF('Health Facility 23'!$I$54=0,"-",'Health Facility 23'!$I$54)</f>
        <v>-</v>
      </c>
      <c r="CP26" s="255" t="str">
        <f>IF('Health Facility 23'!$G$57=0,"-",'Health Facility 23'!$G$57)</f>
        <v>-</v>
      </c>
      <c r="CQ26" s="255" t="str">
        <f>IF('Health Facility 23'!$H$57=0,"-",'Health Facility 23'!$H$57)</f>
        <v>-</v>
      </c>
      <c r="CR26" s="255" t="str">
        <f>IF('Health Facility 23'!$I$57=0,"-",'Health Facility 23'!$I$57)</f>
        <v>-</v>
      </c>
      <c r="CS26" s="255" t="str">
        <f>IF('Health Facility 23'!$G$58=0,"-",'Health Facility 23'!$G$58)</f>
        <v>-</v>
      </c>
      <c r="CT26" s="255" t="str">
        <f>IF('Health Facility 23'!$H$58=0,"-",'Health Facility 23'!$H$58)</f>
        <v>-</v>
      </c>
      <c r="CU26" s="255" t="str">
        <f>IF('Health Facility 23'!$I$58=0,"-",'Health Facility 23'!$I$58)</f>
        <v>-</v>
      </c>
      <c r="CV26" s="255" t="str">
        <f>IF('Health Facility 23'!$D$59=0,"-",'Health Facility 23'!$D$59)</f>
        <v>Malaria_treatment</v>
      </c>
      <c r="CW26" s="255" t="str">
        <f>IF('Health Facility 23'!$D$60=0,"-",'Health Facility 23'!$D$60)</f>
        <v>4.1:  Number of children (&lt; 5) with confirmed malaria receiving ACT</v>
      </c>
      <c r="CX26" s="328" t="str">
        <f>IF('Health Facility 23'!$G$61=0,"-",'Health Facility 23'!$G$61)</f>
        <v>-</v>
      </c>
      <c r="CY26" s="328" t="str">
        <f>IF('Health Facility 23'!$H$61=0,"-",'Health Facility 23'!$H$61)</f>
        <v>-</v>
      </c>
      <c r="CZ26" s="328" t="str">
        <f>IF('Health Facility 23'!$I$61=0,"-",'Health Facility 23'!$I$61)</f>
        <v>-</v>
      </c>
      <c r="DA26" s="328" t="str">
        <f>IF('Health Facility 23'!$G$62=0,"-",'Health Facility 23'!$G$62)</f>
        <v>-</v>
      </c>
      <c r="DB26" s="328" t="str">
        <f>IF('Health Facility 23'!$H$62=0,"-",'Health Facility 23'!$H$62)</f>
        <v>-</v>
      </c>
      <c r="DC26" s="328" t="str">
        <f>IF('Health Facility 23'!$I$62=0,"-",'Health Facility 23'!$I$62)</f>
        <v>-</v>
      </c>
      <c r="DD26" s="328" t="str">
        <f>IF('Health Facility 23'!$G$63=0,"-",'Health Facility 23'!$G$63)</f>
        <v>-</v>
      </c>
      <c r="DE26" s="328" t="str">
        <f>IF('Health Facility 23'!$H$63=0,"-",'Health Facility 23'!$H$63)</f>
        <v>-</v>
      </c>
      <c r="DF26" s="328" t="str">
        <f>IF('Health Facility 23'!$I$63=0,"-",'Health Facility 23'!$I$63)</f>
        <v>-</v>
      </c>
      <c r="DG26" s="255" t="str">
        <f>IF('Health Facility 23'!$G$66=0,"-",'Health Facility 23'!$G$66)</f>
        <v>-</v>
      </c>
      <c r="DH26" s="255" t="str">
        <f>IF('Health Facility 23'!$H$66=0,"-",'Health Facility 23'!$H$66)</f>
        <v>-</v>
      </c>
      <c r="DI26" s="255" t="str">
        <f>IF('Health Facility 23'!$I$66=0,"-",'Health Facility 23'!$I$66)</f>
        <v>-</v>
      </c>
      <c r="DJ26" s="255" t="str">
        <f>IF('Health Facility 23'!$G$67=0,"-",'Health Facility 23'!$G$67)</f>
        <v>-</v>
      </c>
      <c r="DK26" s="255" t="str">
        <f>IF('Health Facility 23'!$H$67=0,"-",'Health Facility 23'!$H$67)</f>
        <v>-</v>
      </c>
      <c r="DL26" s="255" t="str">
        <f>IF('Health Facility 23'!$I$67=0,"-",'Health Facility 23'!$I$67)</f>
        <v>-</v>
      </c>
      <c r="DM26" s="255" t="str">
        <f>IF('Health Facility 23'!$D$68=0,"-",'Health Facility 23'!$D$68)</f>
        <v>Malaria_commodity_availability</v>
      </c>
      <c r="DN26" s="255" t="str">
        <f>IF('Health Facility 23'!$D$69=0,"-",'Health Facility 23'!$D$69)</f>
        <v>5.1:  Stock out of ACTs for 7 consecutive days in the past month</v>
      </c>
      <c r="DO26" s="328" t="str">
        <f>IF('Health Facility 23'!$G$70=0,"-",'Health Facility 23'!$G$70)</f>
        <v>-</v>
      </c>
      <c r="DP26" s="328" t="str">
        <f>IF('Health Facility 23'!$H$70=0,"-",'Health Facility 23'!$H$70)</f>
        <v>-</v>
      </c>
      <c r="DQ26" s="328" t="str">
        <f>IF('Health Facility 23'!$I$70=0,"-",'Health Facility 23'!$I$70)</f>
        <v>-</v>
      </c>
      <c r="DR26" s="328" t="str">
        <f>IF('Health Facility 23'!$G$71=0,"-",'Health Facility 23'!$G$71)</f>
        <v>-</v>
      </c>
      <c r="DS26" s="328" t="str">
        <f>IF('Health Facility 23'!$H$71=0,"-",'Health Facility 23'!$H$71)</f>
        <v>-</v>
      </c>
      <c r="DT26" s="328" t="str">
        <f>IF('Health Facility 23'!$I$71=0,"-",'Health Facility 23'!$I$71)</f>
        <v>-</v>
      </c>
      <c r="DU26" s="328" t="str">
        <f>IF('Health Facility 23'!$G$72=0,"-",'Health Facility 23'!$G$72)</f>
        <v>-</v>
      </c>
      <c r="DV26" s="328" t="str">
        <f>IF('Health Facility 23'!$H$72=0,"-",'Health Facility 23'!$H$72)</f>
        <v>-</v>
      </c>
      <c r="DW26" s="328" t="str">
        <f>IF('Health Facility 23'!$I$72=0,"-",'Health Facility 23'!$I$72)</f>
        <v>-</v>
      </c>
      <c r="DX26" s="328" t="str">
        <f>IF('Health Facility 23'!$G$75=0,"-",'Health Facility 23'!$G$75)</f>
        <v>-</v>
      </c>
      <c r="DY26" s="328" t="str">
        <f>IF('Health Facility 23'!$H$75=0,"-",'Health Facility 23'!$H$75)</f>
        <v>-</v>
      </c>
      <c r="DZ26" s="328" t="str">
        <f>IF('Health Facility 23'!$I$75=0,"-",'Health Facility 23'!$I$75)</f>
        <v>-</v>
      </c>
      <c r="EA26" s="328" t="str">
        <f>IF('Health Facility 23'!$G$76=0,"-",'Health Facility 23'!$G$76)</f>
        <v>-</v>
      </c>
      <c r="EB26" s="328" t="str">
        <f>IF('Health Facility 23'!$H$76=0,"-",'Health Facility 23'!$H$76)</f>
        <v>-</v>
      </c>
      <c r="EC26" s="328" t="str">
        <f>IF('Health Facility 23'!$I$76=0,"-",'Health Facility 23'!$I$76)</f>
        <v>-</v>
      </c>
      <c r="ED26" s="255" t="str">
        <f>IF('Health Facility 23'!$A$80=0,"-",'Health Facility 23'!$A$80)</f>
        <v>A — Malaria case register : Laboratory register (quality target = 90%)</v>
      </c>
      <c r="EE26" s="255" t="str">
        <f>IF('Health Facility 23'!$J$82=0,"-",'Health Facility 23'!$J$82)</f>
        <v>-</v>
      </c>
      <c r="EF26" s="255" t="str">
        <f>IF('Health Facility 23'!$J$83=0,"-",'Health Facility 23'!$J$83)</f>
        <v>-</v>
      </c>
      <c r="EG26" s="255" t="str">
        <f>IF('Health Facility 23'!$A$85=0,"-",'Health Facility 23'!$A$85)</f>
        <v>B — Malaria case register : Pharmacy dispensation log (quality target = 90%)</v>
      </c>
      <c r="EH26" s="255" t="str">
        <f>IF('Health Facility 23'!$J$87=0,"-",'Health Facility 23'!$J$87)</f>
        <v>-</v>
      </c>
      <c r="EI26" s="255" t="str">
        <f>IF('Health Facility 23'!$J$88=0,"-",'Health Facility 23'!$J$88)</f>
        <v>-</v>
      </c>
      <c r="EJ26" s="255" t="str">
        <f>IF('Health Facility 23'!$A$90=0,"-",'Health Facility 23'!$A$90)</f>
        <v>C — Malaria case register : ACT stock management log (quality target:  &gt;=90%, &lt;=110%)</v>
      </c>
      <c r="EK26" s="255" t="str">
        <f>IF('Health Facility 23'!$J$91=0,"-",'Health Facility 23'!$J$91)</f>
        <v>-</v>
      </c>
      <c r="EL26" s="255" t="str">
        <f>IF('Health Facility 23'!$J$92=0,"-",'Health Facility 23'!$J$92)</f>
        <v>-</v>
      </c>
      <c r="EM26" s="255" t="str">
        <f>IF('Health Facility 23'!$J$93=0,"-",'Health Facility 23'!$J$93)</f>
        <v>-</v>
      </c>
      <c r="EN26" s="255" t="str">
        <f>IF('Health Facility 23'!$J$94=0,"-",'Health Facility 23'!$J$94)</f>
        <v>-</v>
      </c>
      <c r="EO26" s="255" t="str">
        <f>IF('Health Facility 23'!$J$97=0,"-",'Health Facility 23'!$J$97)</f>
        <v>-</v>
      </c>
      <c r="EP26" s="255" t="str">
        <f>IF('Health Facility 23'!$J$98=0,"-",'Health Facility 23'!$J$98)</f>
        <v>-</v>
      </c>
      <c r="EQ26" s="255" t="str">
        <f>IF('Health Facility 23'!$H$99=0,"-",'Health Facility 23'!$H$99)</f>
        <v>Select type</v>
      </c>
      <c r="ER26" s="255" t="str">
        <f>IF('Health Facility 23'!$H$100=0,"-",'Health Facility 23'!$H$100)</f>
        <v>Select indicator</v>
      </c>
      <c r="ES26" s="255" t="str">
        <f>IF('Health Facility 23'!$J$101=0,"-",'Health Facility 23'!$J$101)</f>
        <v>-</v>
      </c>
      <c r="ET26" s="255" t="str">
        <f>IF('Health Facility 23'!$J$102=0,"-",'Health Facility 23'!$J$102)</f>
        <v>-</v>
      </c>
      <c r="EU26" s="326" t="str">
        <f>IF('Health Facility 23'!$F$106=0,"-",'Health Facility 23'!$F$106)</f>
        <v>-</v>
      </c>
      <c r="EV26" s="326" t="str">
        <f>IF('Health Facility 23'!$G$106=0,"-",'Health Facility 23'!$G$106)</f>
        <v>-</v>
      </c>
      <c r="EW26" s="326" t="str">
        <f>IF('Health Facility 23'!$H$106=0,"-",'Health Facility 23'!$H$106)</f>
        <v>-</v>
      </c>
      <c r="EX26" s="326" t="str">
        <f>IF('Health Facility 23'!$I$106=0,"-",'Health Facility 23'!$I$106)</f>
        <v>-</v>
      </c>
      <c r="EY26" s="255" t="str">
        <f>IF('Health Facility 23'!$F$107=0,"-",'Health Facility 23'!$F$107)</f>
        <v>-</v>
      </c>
      <c r="EZ26" s="255" t="str">
        <f>IF('Health Facility 23'!$G$107=0,"-",'Health Facility 23'!$G$107)</f>
        <v>-</v>
      </c>
      <c r="FA26" s="255" t="str">
        <f>IF('Health Facility 23'!$H$107=0,"-",'Health Facility 23'!$H$107)</f>
        <v>-</v>
      </c>
      <c r="FB26" s="255" t="str">
        <f>IF('Health Facility 23'!$I$107=0,"-",'Health Facility 23'!$I$107)</f>
        <v>-</v>
      </c>
      <c r="FC26" s="255" t="str">
        <f>IF('Health Facility 23'!$J$109=0,"-",'Health Facility 23'!$J$109)</f>
        <v>-</v>
      </c>
      <c r="FD26" s="255" t="str">
        <f>IF('Health Facility 23'!$J$110=0,"-",'Health Facility 23'!$J$110)</f>
        <v>-</v>
      </c>
      <c r="FE26" s="255" t="str">
        <f>IF('Health Facility 23'!$J$112=0,"-",'Health Facility 23'!$J$112)</f>
        <v>-</v>
      </c>
      <c r="FF26" s="255" t="str">
        <f>IF('Health Facility 23'!$J$113=0,"-",'Health Facility 23'!$J$113)</f>
        <v>-</v>
      </c>
      <c r="FG26" s="255" t="str">
        <f>IF('Health Facility 23'!$J$114=0,"-",'Health Facility 23'!$J$114)</f>
        <v>-</v>
      </c>
      <c r="FH26" s="255" t="str">
        <f>IF('Health Facility 23'!$J$115=0,"-",'Health Facility 23'!$J$115)</f>
        <v>-</v>
      </c>
      <c r="FI26" s="255" t="str">
        <f>IF('Health Facility 23'!$J$116=0,"-",'Health Facility 23'!$J$116)</f>
        <v>-</v>
      </c>
      <c r="FJ26" s="255" t="str">
        <f>IF('Health Facility 23'!$J$117=0,"-",'Health Facility 23'!$J$117)</f>
        <v>-</v>
      </c>
      <c r="FK26" s="255" t="str">
        <f>IF('Health Facility 23'!$J$118=0,"-",'Health Facility 23'!$J$118)</f>
        <v>-</v>
      </c>
      <c r="FL26" s="255" t="str">
        <f>IF('Health Facility 23'!$J$119=0,"-",'Health Facility 23'!$J$119)</f>
        <v>-</v>
      </c>
      <c r="FM26" s="255" t="str">
        <f>IF('Health Facility 23'!$J$120=0,"-",'Health Facility 23'!$J$120)</f>
        <v>-</v>
      </c>
      <c r="FN26" s="255" t="str">
        <f>IF('Health Facility 23'!$J$121=0,"-",'Health Facility 23'!$J$121)</f>
        <v>-</v>
      </c>
      <c r="FO26" s="255" t="str">
        <f>IF('Health Facility 23'!$J$122=0,"-",'Health Facility 23'!$J$122)</f>
        <v>-</v>
      </c>
      <c r="FP26" s="383" t="str">
        <f>IF('Health Facility 23'!$J$123=0,"-",'Health Facility 23'!$J$123)</f>
        <v>-</v>
      </c>
      <c r="FQ26" s="382" t="str">
        <f>IF('Health Facility 23'!$B$127=0,"-",'Health Facility 23'!$B$127)</f>
        <v>-</v>
      </c>
      <c r="FR26" s="382" t="str">
        <f>IF('Health Facility 23'!$E$127=0,"-",'Health Facility 23'!$E$127)</f>
        <v>-</v>
      </c>
      <c r="FS26" s="382" t="str">
        <f>IF('Health Facility 23'!$H$127=0,"-",'Health Facility 23'!$H$127)</f>
        <v>-</v>
      </c>
      <c r="FT26" s="382" t="str">
        <f>IF('Health Facility 23'!$J$127=0,"-",'Health Facility 23'!$J$127)</f>
        <v>-</v>
      </c>
      <c r="FU26" s="382" t="str">
        <f>IF('Health Facility 23'!$K$127=0,"-",'Health Facility 23'!$K$127)</f>
        <v>-</v>
      </c>
      <c r="FV26" s="382" t="str">
        <f>IF('Health Facility 23'!$B$128=0,"-",'Health Facility 23'!$B$128)</f>
        <v>-</v>
      </c>
      <c r="FW26" s="382" t="str">
        <f>IF('Health Facility 23'!$E$128=0,"-",'Health Facility 23'!$E$128)</f>
        <v>-</v>
      </c>
      <c r="FX26" s="382" t="str">
        <f>IF('Health Facility 23'!$H$128=0,"-",'Health Facility 23'!$H$128)</f>
        <v>-</v>
      </c>
      <c r="FY26" s="382" t="str">
        <f>IF('Health Facility 23'!$J$128=0,"-",'Health Facility 23'!$J$128)</f>
        <v>-</v>
      </c>
      <c r="FZ26" s="382" t="str">
        <f>IF('Health Facility 23'!$K$128=0,"-",'Health Facility 23'!$K$128)</f>
        <v>-</v>
      </c>
      <c r="GA26" s="382" t="str">
        <f>IF('Health Facility 23'!$B$129=0,"-",'Health Facility 23'!$B$129)</f>
        <v>-</v>
      </c>
      <c r="GB26" s="382" t="str">
        <f>IF('Health Facility 23'!$E$129=0,"-",'Health Facility 23'!$E$129)</f>
        <v>-</v>
      </c>
      <c r="GC26" s="382" t="str">
        <f>IF('Health Facility 23'!$H$129=0,"-",'Health Facility 23'!$H$129)</f>
        <v>-</v>
      </c>
      <c r="GD26" s="382" t="str">
        <f>IF('Health Facility 23'!$J$129=0,"-",'Health Facility 23'!$J$129)</f>
        <v>-</v>
      </c>
      <c r="GE26" s="382" t="str">
        <f>IF('Health Facility 23'!$K$129=0,"-",'Health Facility 23'!$K$129)</f>
        <v>-</v>
      </c>
      <c r="GF26" s="382" t="str">
        <f>IF('Health Facility 23'!$B$130=0,"-",'Health Facility 23'!$B$130)</f>
        <v>-</v>
      </c>
      <c r="GG26" s="382" t="str">
        <f>IF('Health Facility 23'!$E$130=0,"-",'Health Facility 23'!$E$130)</f>
        <v>-</v>
      </c>
      <c r="GH26" s="382" t="str">
        <f>IF('Health Facility 23'!$H$130=0,"-",'Health Facility 23'!$H$130)</f>
        <v>-</v>
      </c>
      <c r="GI26" s="382" t="str">
        <f>IF('Health Facility 23'!$J$130=0,"-",'Health Facility 23'!$J$130)</f>
        <v>-</v>
      </c>
      <c r="GJ26" s="386" t="str">
        <f>IF('Health Facility 23'!$K$130=0,"-",'Health Facility 23'!$K$130)</f>
        <v>-</v>
      </c>
      <c r="GK26" s="20"/>
      <c r="GL26" s="20"/>
      <c r="GM26" s="20"/>
      <c r="GN26" s="20"/>
      <c r="GO26" s="20"/>
      <c r="GP26" s="20"/>
      <c r="GQ26" s="20"/>
      <c r="GR26" s="20"/>
    </row>
    <row r="27" spans="1:200" ht="15" thickBot="1" x14ac:dyDescent="0.35">
      <c r="A27" s="267" t="s">
        <v>125</v>
      </c>
      <c r="B27" s="259" t="str">
        <f>IF('Health Facility 24'!$D$7=0,"-",'Health Facility 24'!$D$7)</f>
        <v>-</v>
      </c>
      <c r="C27" s="259" t="str">
        <f>IF('Health Facility 24'!$D$8=0,"-",'Health Facility 24'!$D$8)</f>
        <v>-</v>
      </c>
      <c r="D27" s="259" t="str">
        <f>IF('Health Facility 24'!$D$9=0,"-",'Health Facility 24'!$D$9)</f>
        <v>-</v>
      </c>
      <c r="E27" s="259" t="str">
        <f>IF('Health Facility 24'!$D$10=0,"-",'Health Facility 24'!$D$10)</f>
        <v>-</v>
      </c>
      <c r="F27" s="259" t="str">
        <f>IF('Health Facility 24'!$D$11=0,"-",'Health Facility 24'!$D$11)</f>
        <v>-</v>
      </c>
      <c r="G27" s="259" t="str">
        <f>IF('Health Facility 24'!$J$7=0,"-",'Health Facility 24'!$J$7)</f>
        <v>-</v>
      </c>
      <c r="H27" s="259" t="str">
        <f>IF('Health Facility 24'!$J$8=0,"-",'Health Facility 24'!$J$8)</f>
        <v>-</v>
      </c>
      <c r="I27" s="259" t="str">
        <f>IF('Health Facility 24'!$J$9=0,"-",'Health Facility 24'!$J$9)</f>
        <v>-</v>
      </c>
      <c r="J27" s="259" t="str">
        <f>IF('Health Facility 24'!$J$10=0,"-",'Health Facility 24'!$J$10)</f>
        <v>-</v>
      </c>
      <c r="K27" s="259" t="str">
        <f>IF('Health Facility 24'!$J$11=0,"-",'Health Facility 24'!$J$11)</f>
        <v>-</v>
      </c>
      <c r="L27" s="259" t="str">
        <f>IF('Health Facility 24'!$H$15=0,"-",'Health Facility 24'!$H$15)</f>
        <v>-</v>
      </c>
      <c r="M27" s="259" t="str">
        <f>IF('Health Facility 24'!$I$15=0,"-",'Health Facility 24'!$I$15)</f>
        <v>-</v>
      </c>
      <c r="N27" s="259" t="str">
        <f>IF('Health Facility 24'!$G$17=0,"-",'Health Facility 24'!$G$17)</f>
        <v>-</v>
      </c>
      <c r="O27" s="259" t="str">
        <f>IF('Health Facility 24'!$H$17=0,"-",'Health Facility 24'!$H$17)</f>
        <v>-</v>
      </c>
      <c r="P27" s="259" t="str">
        <f>IF('Health Facility 24'!$I$17=0,"-",'Health Facility 24'!$I$17)</f>
        <v>-</v>
      </c>
      <c r="Q27" s="259" t="str">
        <f>IF('Health Facility 24'!$D$20=0,"-",'Health Facility 24'!$D$20)</f>
        <v>-</v>
      </c>
      <c r="R27" s="259" t="str">
        <f>IF('Health Facility 24'!$D$21=0,"-",'Health Facility 24'!$D$21)</f>
        <v>-</v>
      </c>
      <c r="S27" s="259" t="str">
        <f>IF('Health Facility 24'!$D$22=0,"-",'Health Facility 24'!$D$22)</f>
        <v>-</v>
      </c>
      <c r="T27" s="259" t="str">
        <f>IF('Health Facility 24'!$D$23=0,"-",'Health Facility 24'!$D$23)</f>
        <v>-</v>
      </c>
      <c r="U27" s="259" t="str">
        <f>IF('Health Facility 24'!$D$24=0,"-",'Health Facility 24'!$D$24)</f>
        <v>-</v>
      </c>
      <c r="V27" s="259" t="str">
        <f>IF('Health Facility 24'!$D$25=0,"-",'Health Facility 24'!$D$25)</f>
        <v>-</v>
      </c>
      <c r="W27" s="259" t="str">
        <f>IF('Health Facility 24'!$D$26=0,"-",'Health Facility 24'!$D$26)</f>
        <v>-</v>
      </c>
      <c r="X27" s="259" t="str">
        <f>IF('Health Facility 24'!$D$27=0,"-",'Health Facility 24'!$D$27)</f>
        <v>-</v>
      </c>
      <c r="Y27" s="259" t="str">
        <f>IF('Health Facility 24'!$H$20=0,"-",'Health Facility 24'!$H$20)</f>
        <v>-</v>
      </c>
      <c r="Z27" s="259" t="str">
        <f>IF('Health Facility 24'!$H$21=0,"-",'Health Facility 24'!$H$21)</f>
        <v>-</v>
      </c>
      <c r="AA27" s="259" t="str">
        <f>IF('Health Facility 24'!$H$22=0,"-",'Health Facility 24'!$H$22)</f>
        <v>-</v>
      </c>
      <c r="AB27" s="259" t="str">
        <f>IF('Health Facility 24'!$H$23=0,"-",'Health Facility 24'!$H$23)</f>
        <v>-</v>
      </c>
      <c r="AC27" s="259" t="str">
        <f>IF('Health Facility 24'!$H$24=0,"-",'Health Facility 24'!$H$24)</f>
        <v>-</v>
      </c>
      <c r="AD27" s="259" t="str">
        <f>IF('Health Facility 24'!$H$25=0,"-",'Health Facility 24'!$H$25)</f>
        <v>-</v>
      </c>
      <c r="AE27" s="259" t="str">
        <f>IF('Health Facility 24'!$H$26=0,"-",'Health Facility 24'!$H$26)</f>
        <v>-</v>
      </c>
      <c r="AF27" s="259" t="str">
        <f>IF('Health Facility 24'!$I$20=0,"-",'Health Facility 24'!$I$20)</f>
        <v>-</v>
      </c>
      <c r="AG27" s="259" t="str">
        <f>IF('Health Facility 24'!$I$21=0,"-",'Health Facility 24'!$I$21)</f>
        <v>-</v>
      </c>
      <c r="AH27" s="259" t="str">
        <f>IF('Health Facility 24'!$I$22=0,"-",'Health Facility 24'!$I$22)</f>
        <v>-</v>
      </c>
      <c r="AI27" s="259" t="str">
        <f>IF('Health Facility 24'!$I$23=0,"-",'Health Facility 24'!$I$23)</f>
        <v>-</v>
      </c>
      <c r="AJ27" s="259" t="str">
        <f>IF('Health Facility 24'!$I$24=0,"-",'Health Facility 24'!$I$24)</f>
        <v>-</v>
      </c>
      <c r="AK27" s="259" t="str">
        <f>IF('Health Facility 24'!$I$25=0,"-",'Health Facility 24'!$I$25)</f>
        <v>-</v>
      </c>
      <c r="AL27" s="259" t="str">
        <f>IF('Health Facility 24'!$I$26=0,"-",'Health Facility 24'!$I$26)</f>
        <v>-</v>
      </c>
      <c r="AM27" s="259" t="str">
        <f>IF('Health Facility 24'!$J$20=0,"-",'Health Facility 24'!$J$20)</f>
        <v>-</v>
      </c>
      <c r="AN27" s="259" t="str">
        <f>IF('Health Facility 24'!$J$21=0,"-",'Health Facility 24'!$J$21)</f>
        <v>-</v>
      </c>
      <c r="AO27" s="259" t="str">
        <f>IF('Health Facility 24'!$J$22=0,"-",'Health Facility 24'!$J$22)</f>
        <v>-</v>
      </c>
      <c r="AP27" s="259" t="str">
        <f>IF('Health Facility 24'!$J$23=0,"-",'Health Facility 24'!$J$23)</f>
        <v>-</v>
      </c>
      <c r="AQ27" s="259" t="str">
        <f>IF('Health Facility 24'!$J$24=0,"-",'Health Facility 24'!$J$24)</f>
        <v>-</v>
      </c>
      <c r="AR27" s="259" t="str">
        <f>IF('Health Facility 24'!$J$25=0,"-",'Health Facility 24'!$J$25)</f>
        <v>-</v>
      </c>
      <c r="AS27" s="259" t="str">
        <f>IF('Health Facility 24'!$J$26=0,"-",'Health Facility 24'!$J$26)</f>
        <v>-</v>
      </c>
      <c r="AT27" s="259" t="str">
        <f>IF('Health Facility 24'!$G$31=0,"-",'Health Facility 24'!$G$31)</f>
        <v>-</v>
      </c>
      <c r="AU27" s="259" t="str">
        <f>IF('Health Facility 24'!$H$31=0,"-",'Health Facility 24'!$H$31)</f>
        <v>-</v>
      </c>
      <c r="AV27" s="259" t="str">
        <f>IF('Health Facility 24'!$I$31=0,"-",'Health Facility 24'!$I$31)</f>
        <v>-</v>
      </c>
      <c r="AW27" s="259" t="str">
        <f>IF('Health Facility 24'!$D$32=0,"-",'Health Facility 24'!$D$32)</f>
        <v>Select type</v>
      </c>
      <c r="AX27" s="259" t="str">
        <f>IF('Health Facility 24'!$D$33=0,"-",'Health Facility 24'!$D$33)</f>
        <v>Select indicator</v>
      </c>
      <c r="AY27" s="329" t="str">
        <f>IF('Health Facility 24'!$G$34=0,"-",'Health Facility 24'!$G$34)</f>
        <v>-</v>
      </c>
      <c r="AZ27" s="329" t="str">
        <f>IF('Health Facility 24'!$H$34=0,"-",'Health Facility 24'!$H$34)</f>
        <v>-</v>
      </c>
      <c r="BA27" s="329" t="str">
        <f>IF('Health Facility 24'!$I$34=0,"-",'Health Facility 24'!$I$34)</f>
        <v>-</v>
      </c>
      <c r="BB27" s="329" t="str">
        <f>IF('Health Facility 24'!$G$35=0,"-",'Health Facility 24'!$G$35)</f>
        <v>-</v>
      </c>
      <c r="BC27" s="329" t="str">
        <f>IF('Health Facility 24'!$H$35=0,"-",'Health Facility 24'!$H$35)</f>
        <v>-</v>
      </c>
      <c r="BD27" s="329" t="str">
        <f>IF('Health Facility 24'!$I$35=0,"-",'Health Facility 24'!$I$35)</f>
        <v>-</v>
      </c>
      <c r="BE27" s="329" t="str">
        <f>IF('Health Facility 24'!$G$36=0,"-",'Health Facility 24'!$G$36)</f>
        <v>-</v>
      </c>
      <c r="BF27" s="329" t="str">
        <f>IF('Health Facility 24'!$H$36=0,"-",'Health Facility 24'!$H$36)</f>
        <v>-</v>
      </c>
      <c r="BG27" s="329" t="str">
        <f>IF('Health Facility 24'!$I$36=0,"-",'Health Facility 24'!$I$36)</f>
        <v>-</v>
      </c>
      <c r="BH27" s="259" t="str">
        <f>IF('Health Facility 24'!$G$39=0,"-",'Health Facility 24'!$G$39)</f>
        <v>-</v>
      </c>
      <c r="BI27" s="259" t="str">
        <f>IF('Health Facility 24'!$H$39=0,"-",'Health Facility 24'!$H$39)</f>
        <v>-</v>
      </c>
      <c r="BJ27" s="259" t="str">
        <f>IF('Health Facility 24'!$I$39=0,"-",'Health Facility 24'!$I$39)</f>
        <v>-</v>
      </c>
      <c r="BK27" s="259" t="str">
        <f>IF('Health Facility 24'!$G$40=0,"-",'Health Facility 24'!$G$40)</f>
        <v>-</v>
      </c>
      <c r="BL27" s="259" t="str">
        <f>IF('Health Facility 24'!$H$40=0,"-",'Health Facility 24'!$H$40)</f>
        <v>-</v>
      </c>
      <c r="BM27" s="259" t="str">
        <f>IF('Health Facility 24'!$I$40=0,"-",'Health Facility 24'!$I$40)</f>
        <v>-</v>
      </c>
      <c r="BN27" s="259" t="str">
        <f>IF('Health Facility 24'!$D$41=0,"-",'Health Facility 24'!$D$41)</f>
        <v>Select type</v>
      </c>
      <c r="BO27" s="259" t="str">
        <f>IF('Health Facility 24'!$D$42=0,"-",'Health Facility 24'!$D$42)</f>
        <v>Select indicator</v>
      </c>
      <c r="BP27" s="259" t="str">
        <f>IF('Health Facility 24'!$G$43=0,"-",'Health Facility 24'!$G$43)</f>
        <v>-</v>
      </c>
      <c r="BQ27" s="259" t="str">
        <f>IF('Health Facility 24'!$H$43=0,"-",'Health Facility 24'!$H$43)</f>
        <v>-</v>
      </c>
      <c r="BR27" s="259" t="str">
        <f>IF('Health Facility 24'!$I$43=0,"-",'Health Facility 24'!$I$43)</f>
        <v>-</v>
      </c>
      <c r="BS27" s="259" t="str">
        <f>IF('Health Facility 24'!$G$44=0,"-",'Health Facility 24'!$G$44)</f>
        <v>-</v>
      </c>
      <c r="BT27" s="259" t="str">
        <f>IF('Health Facility 24'!$H$44=0,"-",'Health Facility 24'!$H$44)</f>
        <v>-</v>
      </c>
      <c r="BU27" s="259" t="str">
        <f>IF('Health Facility 24'!$I$44=0,"-",'Health Facility 24'!$I$44)</f>
        <v>-</v>
      </c>
      <c r="BV27" s="259" t="str">
        <f>IF('Health Facility 24'!$G$45=0,"-",'Health Facility 24'!$G$45)</f>
        <v>-</v>
      </c>
      <c r="BW27" s="259" t="str">
        <f>IF('Health Facility 24'!$H$45=0,"-",'Health Facility 24'!$H$45)</f>
        <v>-</v>
      </c>
      <c r="BX27" s="259" t="str">
        <f>IF('Health Facility 24'!$I$45=0,"-",'Health Facility 24'!$I$45)</f>
        <v>-</v>
      </c>
      <c r="BY27" s="259" t="str">
        <f>IF('Health Facility 24'!$G$48=0,"-",'Health Facility 24'!$G$48)</f>
        <v>-</v>
      </c>
      <c r="BZ27" s="259" t="str">
        <f>IF('Health Facility 24'!$H$48=0,"-",'Health Facility 24'!$H$48)</f>
        <v>-</v>
      </c>
      <c r="CA27" s="259" t="str">
        <f>IF('Health Facility 24'!$I$48=0,"-",'Health Facility 24'!$I$48)</f>
        <v>-</v>
      </c>
      <c r="CB27" s="259" t="str">
        <f>IF('Health Facility 24'!$G$49=0,"-",'Health Facility 24'!$G$49)</f>
        <v>-</v>
      </c>
      <c r="CC27" s="259" t="str">
        <f>IF('Health Facility 24'!$H$49=0,"-",'Health Facility 24'!$H$49)</f>
        <v>-</v>
      </c>
      <c r="CD27" s="259" t="str">
        <f>IF('Health Facility 24'!$I$49=0,"-",'Health Facility 24'!$I$49)</f>
        <v>-</v>
      </c>
      <c r="CE27" s="259" t="str">
        <f>IF('Health Facility 24'!$D$50=0,"-",'Health Facility 24'!$D$50)</f>
        <v>Select type</v>
      </c>
      <c r="CF27" s="259" t="str">
        <f>IF('Health Facility 24'!$D$51=0,"-",'Health Facility 24'!$D$51)</f>
        <v>Select indicator</v>
      </c>
      <c r="CG27" s="329" t="str">
        <f>IF('Health Facility 24'!$G$52=0,"-",'Health Facility 24'!$G$52)</f>
        <v>-</v>
      </c>
      <c r="CH27" s="329" t="str">
        <f>IF('Health Facility 24'!$H$52=0,"-",'Health Facility 24'!$H$52)</f>
        <v>-</v>
      </c>
      <c r="CI27" s="329" t="str">
        <f>IF('Health Facility 24'!$I$52=0,"-",'Health Facility 24'!$I$52)</f>
        <v>-</v>
      </c>
      <c r="CJ27" s="329" t="str">
        <f>IF('Health Facility 24'!$G$53=0,"-",'Health Facility 24'!$G$53)</f>
        <v>-</v>
      </c>
      <c r="CK27" s="329" t="str">
        <f>IF('Health Facility 24'!$H$53=0,"-",'Health Facility 24'!$H$53)</f>
        <v>-</v>
      </c>
      <c r="CL27" s="329" t="str">
        <f>IF('Health Facility 24'!$I$53=0,"-",'Health Facility 24'!$I$53)</f>
        <v>-</v>
      </c>
      <c r="CM27" s="329" t="str">
        <f>IF('Health Facility 24'!$G$54=0,"-",'Health Facility 24'!$G$54)</f>
        <v>-</v>
      </c>
      <c r="CN27" s="329" t="str">
        <f>IF('Health Facility 24'!$H$54=0,"-",'Health Facility 24'!$H$54)</f>
        <v>-</v>
      </c>
      <c r="CO27" s="329" t="str">
        <f>IF('Health Facility 24'!$I$54=0,"-",'Health Facility 24'!$I$54)</f>
        <v>-</v>
      </c>
      <c r="CP27" s="259" t="str">
        <f>IF('Health Facility 24'!$G$57=0,"-",'Health Facility 24'!$G$57)</f>
        <v>-</v>
      </c>
      <c r="CQ27" s="259" t="str">
        <f>IF('Health Facility 24'!$H$57=0,"-",'Health Facility 24'!$H$57)</f>
        <v>-</v>
      </c>
      <c r="CR27" s="259" t="str">
        <f>IF('Health Facility 24'!$I$57=0,"-",'Health Facility 24'!$I$57)</f>
        <v>-</v>
      </c>
      <c r="CS27" s="259" t="str">
        <f>IF('Health Facility 24'!$G$58=0,"-",'Health Facility 24'!$G$58)</f>
        <v>-</v>
      </c>
      <c r="CT27" s="259" t="str">
        <f>IF('Health Facility 24'!$H$58=0,"-",'Health Facility 24'!$H$58)</f>
        <v>-</v>
      </c>
      <c r="CU27" s="259" t="str">
        <f>IF('Health Facility 24'!$I$58=0,"-",'Health Facility 24'!$I$58)</f>
        <v>-</v>
      </c>
      <c r="CV27" s="259" t="str">
        <f>IF('Health Facility 24'!$D$59=0,"-",'Health Facility 24'!$D$59)</f>
        <v>Malaria_treatment</v>
      </c>
      <c r="CW27" s="259" t="str">
        <f>IF('Health Facility 24'!$D$60=0,"-",'Health Facility 24'!$D$60)</f>
        <v>4.1:  Number of children (&lt; 5) with confirmed malaria receiving ACT</v>
      </c>
      <c r="CX27" s="329" t="str">
        <f>IF('Health Facility 24'!$G$61=0,"-",'Health Facility 24'!$G$61)</f>
        <v>-</v>
      </c>
      <c r="CY27" s="329" t="str">
        <f>IF('Health Facility 24'!$H$61=0,"-",'Health Facility 24'!$H$61)</f>
        <v>-</v>
      </c>
      <c r="CZ27" s="329" t="str">
        <f>IF('Health Facility 24'!$I$61=0,"-",'Health Facility 24'!$I$61)</f>
        <v>-</v>
      </c>
      <c r="DA27" s="329" t="str">
        <f>IF('Health Facility 24'!$G$62=0,"-",'Health Facility 24'!$G$62)</f>
        <v>-</v>
      </c>
      <c r="DB27" s="329" t="str">
        <f>IF('Health Facility 24'!$H$62=0,"-",'Health Facility 24'!$H$62)</f>
        <v>-</v>
      </c>
      <c r="DC27" s="329" t="str">
        <f>IF('Health Facility 24'!$I$62=0,"-",'Health Facility 24'!$I$62)</f>
        <v>-</v>
      </c>
      <c r="DD27" s="329" t="str">
        <f>IF('Health Facility 24'!$G$63=0,"-",'Health Facility 24'!$G$63)</f>
        <v>-</v>
      </c>
      <c r="DE27" s="329" t="str">
        <f>IF('Health Facility 24'!$H$63=0,"-",'Health Facility 24'!$H$63)</f>
        <v>-</v>
      </c>
      <c r="DF27" s="329" t="str">
        <f>IF('Health Facility 24'!$I$63=0,"-",'Health Facility 24'!$I$63)</f>
        <v>-</v>
      </c>
      <c r="DG27" s="259" t="str">
        <f>IF('Health Facility 24'!$G$66=0,"-",'Health Facility 24'!$G$66)</f>
        <v>-</v>
      </c>
      <c r="DH27" s="259" t="str">
        <f>IF('Health Facility 24'!$H$66=0,"-",'Health Facility 24'!$H$66)</f>
        <v>-</v>
      </c>
      <c r="DI27" s="259" t="str">
        <f>IF('Health Facility 24'!$I$66=0,"-",'Health Facility 24'!$I$66)</f>
        <v>-</v>
      </c>
      <c r="DJ27" s="259" t="str">
        <f>IF('Health Facility 24'!$G$67=0,"-",'Health Facility 24'!$G$67)</f>
        <v>-</v>
      </c>
      <c r="DK27" s="259" t="str">
        <f>IF('Health Facility 24'!$H$67=0,"-",'Health Facility 24'!$H$67)</f>
        <v>-</v>
      </c>
      <c r="DL27" s="259" t="str">
        <f>IF('Health Facility 24'!$I$67=0,"-",'Health Facility 24'!$I$67)</f>
        <v>-</v>
      </c>
      <c r="DM27" s="259" t="str">
        <f>IF('Health Facility 24'!$D$68=0,"-",'Health Facility 24'!$D$68)</f>
        <v>Malaria_commodity_availability</v>
      </c>
      <c r="DN27" s="259" t="str">
        <f>IF('Health Facility 24'!$D$69=0,"-",'Health Facility 24'!$D$69)</f>
        <v>5.1:  Stock out of ACTs for 7 consecutive days in the past month</v>
      </c>
      <c r="DO27" s="329" t="str">
        <f>IF('Health Facility 24'!$G$70=0,"-",'Health Facility 24'!$G$70)</f>
        <v>-</v>
      </c>
      <c r="DP27" s="329" t="str">
        <f>IF('Health Facility 24'!$H$70=0,"-",'Health Facility 24'!$H$70)</f>
        <v>-</v>
      </c>
      <c r="DQ27" s="329" t="str">
        <f>IF('Health Facility 24'!$I$70=0,"-",'Health Facility 24'!$I$70)</f>
        <v>-</v>
      </c>
      <c r="DR27" s="329" t="str">
        <f>IF('Health Facility 24'!$G$71=0,"-",'Health Facility 24'!$G$71)</f>
        <v>-</v>
      </c>
      <c r="DS27" s="329" t="str">
        <f>IF('Health Facility 24'!$H$71=0,"-",'Health Facility 24'!$H$71)</f>
        <v>-</v>
      </c>
      <c r="DT27" s="329" t="str">
        <f>IF('Health Facility 24'!$I$71=0,"-",'Health Facility 24'!$I$71)</f>
        <v>-</v>
      </c>
      <c r="DU27" s="329" t="str">
        <f>IF('Health Facility 24'!$G$72=0,"-",'Health Facility 24'!$G$72)</f>
        <v>-</v>
      </c>
      <c r="DV27" s="329" t="str">
        <f>IF('Health Facility 24'!$H$72=0,"-",'Health Facility 24'!$H$72)</f>
        <v>-</v>
      </c>
      <c r="DW27" s="329" t="str">
        <f>IF('Health Facility 24'!$I$72=0,"-",'Health Facility 24'!$I$72)</f>
        <v>-</v>
      </c>
      <c r="DX27" s="329" t="str">
        <f>IF('Health Facility 24'!$G$75=0,"-",'Health Facility 24'!$G$75)</f>
        <v>-</v>
      </c>
      <c r="DY27" s="329" t="str">
        <f>IF('Health Facility 24'!$H$75=0,"-",'Health Facility 24'!$H$75)</f>
        <v>-</v>
      </c>
      <c r="DZ27" s="329" t="str">
        <f>IF('Health Facility 24'!$I$75=0,"-",'Health Facility 24'!$I$75)</f>
        <v>-</v>
      </c>
      <c r="EA27" s="329" t="str">
        <f>IF('Health Facility 24'!$G$76=0,"-",'Health Facility 24'!$G$76)</f>
        <v>-</v>
      </c>
      <c r="EB27" s="329" t="str">
        <f>IF('Health Facility 24'!$H$76=0,"-",'Health Facility 24'!$H$76)</f>
        <v>-</v>
      </c>
      <c r="EC27" s="329" t="str">
        <f>IF('Health Facility 24'!$I$76=0,"-",'Health Facility 24'!$I$76)</f>
        <v>-</v>
      </c>
      <c r="ED27" s="259" t="str">
        <f>IF('Health Facility 24'!$A$80=0,"-",'Health Facility 24'!$A$80)</f>
        <v>A — Malaria case register : Laboratory register (quality target = 90%)</v>
      </c>
      <c r="EE27" s="259" t="str">
        <f>IF('Health Facility 24'!$J$82=0,"-",'Health Facility 24'!$J$82)</f>
        <v>-</v>
      </c>
      <c r="EF27" s="259" t="str">
        <f>IF('Health Facility 24'!$J$83=0,"-",'Health Facility 24'!$J$83)</f>
        <v>-</v>
      </c>
      <c r="EG27" s="259" t="str">
        <f>IF('Health Facility 24'!$A$85=0,"-",'Health Facility 24'!$A$85)</f>
        <v>B — Malaria case register : Pharmacy dispensation log (quality target = 90%)</v>
      </c>
      <c r="EH27" s="259" t="str">
        <f>IF('Health Facility 24'!$J$87=0,"-",'Health Facility 24'!$J$87)</f>
        <v>-</v>
      </c>
      <c r="EI27" s="259" t="str">
        <f>IF('Health Facility 24'!$J$88=0,"-",'Health Facility 24'!$J$88)</f>
        <v>-</v>
      </c>
      <c r="EJ27" s="259" t="str">
        <f>IF('Health Facility 24'!$A$90=0,"-",'Health Facility 24'!$A$90)</f>
        <v>C — Malaria case register : ACT stock management log (quality target:  &gt;=90%, &lt;=110%)</v>
      </c>
      <c r="EK27" s="259" t="str">
        <f>IF('Health Facility 24'!$J$91=0,"-",'Health Facility 24'!$J$91)</f>
        <v>-</v>
      </c>
      <c r="EL27" s="259" t="str">
        <f>IF('Health Facility 24'!$J$92=0,"-",'Health Facility 24'!$J$92)</f>
        <v>-</v>
      </c>
      <c r="EM27" s="259" t="str">
        <f>IF('Health Facility 24'!$J$93=0,"-",'Health Facility 24'!$J$93)</f>
        <v>-</v>
      </c>
      <c r="EN27" s="259" t="str">
        <f>IF('Health Facility 24'!$J$94=0,"-",'Health Facility 24'!$J$94)</f>
        <v>-</v>
      </c>
      <c r="EO27" s="259" t="str">
        <f>IF('Health Facility 24'!$J$97=0,"-",'Health Facility 24'!$J$97)</f>
        <v>-</v>
      </c>
      <c r="EP27" s="259" t="str">
        <f>IF('Health Facility 24'!$J$98=0,"-",'Health Facility 24'!$J$98)</f>
        <v>-</v>
      </c>
      <c r="EQ27" s="259" t="str">
        <f>IF('Health Facility 24'!$H$99=0,"-",'Health Facility 24'!$H$99)</f>
        <v>Select type</v>
      </c>
      <c r="ER27" s="259" t="str">
        <f>IF('Health Facility 24'!$H$100=0,"-",'Health Facility 24'!$H$100)</f>
        <v>Select indicator</v>
      </c>
      <c r="ES27" s="259" t="str">
        <f>IF('Health Facility 24'!$J$101=0,"-",'Health Facility 24'!$J$101)</f>
        <v>-</v>
      </c>
      <c r="ET27" s="259" t="str">
        <f>IF('Health Facility 24'!$J$102=0,"-",'Health Facility 24'!$J$102)</f>
        <v>-</v>
      </c>
      <c r="EU27" s="327" t="str">
        <f>IF('Health Facility 24'!$F$106=0,"-",'Health Facility 24'!$F$106)</f>
        <v>-</v>
      </c>
      <c r="EV27" s="327" t="str">
        <f>IF('Health Facility 24'!$G$106=0,"-",'Health Facility 24'!$G$106)</f>
        <v>-</v>
      </c>
      <c r="EW27" s="327" t="str">
        <f>IF('Health Facility 24'!$H$106=0,"-",'Health Facility 24'!$H$106)</f>
        <v>-</v>
      </c>
      <c r="EX27" s="327" t="str">
        <f>IF('Health Facility 24'!$I$106=0,"-",'Health Facility 24'!$I$106)</f>
        <v>-</v>
      </c>
      <c r="EY27" s="259" t="str">
        <f>IF('Health Facility 24'!$F$107=0,"-",'Health Facility 24'!$F$107)</f>
        <v>-</v>
      </c>
      <c r="EZ27" s="259" t="str">
        <f>IF('Health Facility 24'!$G$107=0,"-",'Health Facility 24'!$G$107)</f>
        <v>-</v>
      </c>
      <c r="FA27" s="259" t="str">
        <f>IF('Health Facility 24'!$H$107=0,"-",'Health Facility 24'!$H$107)</f>
        <v>-</v>
      </c>
      <c r="FB27" s="259" t="str">
        <f>IF('Health Facility 24'!$I$107=0,"-",'Health Facility 24'!$I$107)</f>
        <v>-</v>
      </c>
      <c r="FC27" s="259" t="str">
        <f>IF('Health Facility 24'!$J$109=0,"-",'Health Facility 24'!$J$109)</f>
        <v>-</v>
      </c>
      <c r="FD27" s="259" t="str">
        <f>IF('Health Facility 24'!$J$110=0,"-",'Health Facility 24'!$J$110)</f>
        <v>-</v>
      </c>
      <c r="FE27" s="259" t="str">
        <f>IF('Health Facility 24'!$J$112=0,"-",'Health Facility 24'!$J$112)</f>
        <v>-</v>
      </c>
      <c r="FF27" s="259" t="str">
        <f>IF('Health Facility 24'!$J$113=0,"-",'Health Facility 24'!$J$113)</f>
        <v>-</v>
      </c>
      <c r="FG27" s="259" t="str">
        <f>IF('Health Facility 24'!$J$114=0,"-",'Health Facility 24'!$J$114)</f>
        <v>-</v>
      </c>
      <c r="FH27" s="259" t="str">
        <f>IF('Health Facility 24'!$J$115=0,"-",'Health Facility 24'!$J$115)</f>
        <v>-</v>
      </c>
      <c r="FI27" s="259" t="str">
        <f>IF('Health Facility 24'!$J$116=0,"-",'Health Facility 24'!$J$116)</f>
        <v>-</v>
      </c>
      <c r="FJ27" s="259" t="str">
        <f>IF('Health Facility 24'!$J$117=0,"-",'Health Facility 24'!$J$117)</f>
        <v>-</v>
      </c>
      <c r="FK27" s="259" t="str">
        <f>IF('Health Facility 24'!$J$118=0,"-",'Health Facility 24'!$J$118)</f>
        <v>-</v>
      </c>
      <c r="FL27" s="259" t="str">
        <f>IF('Health Facility 24'!$J$119=0,"-",'Health Facility 24'!$J$119)</f>
        <v>-</v>
      </c>
      <c r="FM27" s="259" t="str">
        <f>IF('Health Facility 24'!$J$120=0,"-",'Health Facility 24'!$J$120)</f>
        <v>-</v>
      </c>
      <c r="FN27" s="259" t="str">
        <f>IF('Health Facility 24'!$J$121=0,"-",'Health Facility 24'!$J$121)</f>
        <v>-</v>
      </c>
      <c r="FO27" s="259" t="str">
        <f>IF('Health Facility 24'!$J$122=0,"-",'Health Facility 24'!$J$122)</f>
        <v>-</v>
      </c>
      <c r="FP27" s="384" t="str">
        <f>IF('Health Facility 24'!$J$123=0,"-",'Health Facility 24'!$J$123)</f>
        <v>-</v>
      </c>
      <c r="FQ27" s="387" t="str">
        <f>IF('Health Facility 24'!$B$127=0,"-",'Health Facility 24'!$B$127)</f>
        <v>-</v>
      </c>
      <c r="FR27" s="387" t="str">
        <f>IF('Health Facility 24'!$E$127=0,"-",'Health Facility 24'!$E$127)</f>
        <v>-</v>
      </c>
      <c r="FS27" s="387" t="str">
        <f>IF('Health Facility 24'!$H$127=0,"-",'Health Facility 24'!$H$127)</f>
        <v>-</v>
      </c>
      <c r="FT27" s="387" t="str">
        <f>IF('Health Facility 24'!$J$127=0,"-",'Health Facility 24'!$J$127)</f>
        <v>-</v>
      </c>
      <c r="FU27" s="387" t="str">
        <f>IF('Health Facility 24'!$K$127=0,"-",'Health Facility 24'!$K$127)</f>
        <v>-</v>
      </c>
      <c r="FV27" s="387" t="str">
        <f>IF('Health Facility 24'!$B$128=0,"-",'Health Facility 24'!$B$128)</f>
        <v>-</v>
      </c>
      <c r="FW27" s="387" t="str">
        <f>IF('Health Facility 24'!$E$128=0,"-",'Health Facility 24'!$E$128)</f>
        <v>-</v>
      </c>
      <c r="FX27" s="387" t="str">
        <f>IF('Health Facility 24'!$H$128=0,"-",'Health Facility 24'!$H$128)</f>
        <v>-</v>
      </c>
      <c r="FY27" s="387" t="str">
        <f>IF('Health Facility 24'!$J$128=0,"-",'Health Facility 24'!$J$128)</f>
        <v>-</v>
      </c>
      <c r="FZ27" s="387" t="str">
        <f>IF('Health Facility 24'!$K$128=0,"-",'Health Facility 24'!$K$128)</f>
        <v>-</v>
      </c>
      <c r="GA27" s="387" t="str">
        <f>IF('Health Facility 24'!$B$129=0,"-",'Health Facility 24'!$B$129)</f>
        <v>-</v>
      </c>
      <c r="GB27" s="387" t="str">
        <f>IF('Health Facility 24'!$E$129=0,"-",'Health Facility 24'!$E$129)</f>
        <v>-</v>
      </c>
      <c r="GC27" s="387" t="str">
        <f>IF('Health Facility 24'!$H$129=0,"-",'Health Facility 24'!$H$129)</f>
        <v>-</v>
      </c>
      <c r="GD27" s="387" t="str">
        <f>IF('Health Facility 24'!$J$129=0,"-",'Health Facility 24'!$J$129)</f>
        <v>-</v>
      </c>
      <c r="GE27" s="387" t="str">
        <f>IF('Health Facility 24'!$K$129=0,"-",'Health Facility 24'!$K$129)</f>
        <v>-</v>
      </c>
      <c r="GF27" s="387" t="str">
        <f>IF('Health Facility 24'!$B$130=0,"-",'Health Facility 24'!$B$130)</f>
        <v>-</v>
      </c>
      <c r="GG27" s="387" t="str">
        <f>IF('Health Facility 24'!$E$130=0,"-",'Health Facility 24'!$E$130)</f>
        <v>-</v>
      </c>
      <c r="GH27" s="387" t="str">
        <f>IF('Health Facility 24'!$H$130=0,"-",'Health Facility 24'!$H$130)</f>
        <v>-</v>
      </c>
      <c r="GI27" s="387" t="str">
        <f>IF('Health Facility 24'!$J$130=0,"-",'Health Facility 24'!$J$130)</f>
        <v>-</v>
      </c>
      <c r="GJ27" s="388" t="str">
        <f>IF('Health Facility 24'!$K$130=0,"-",'Health Facility 24'!$K$130)</f>
        <v>-</v>
      </c>
      <c r="GK27" s="20"/>
      <c r="GL27" s="20"/>
      <c r="GM27" s="20"/>
      <c r="GN27" s="20"/>
      <c r="GO27" s="20"/>
      <c r="GP27" s="20"/>
      <c r="GQ27" s="20"/>
      <c r="GR27" s="20"/>
    </row>
    <row r="28" spans="1:200" x14ac:dyDescent="0.3">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row>
    <row r="29" spans="1:200" x14ac:dyDescent="0.3">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row>
    <row r="30" spans="1:200" x14ac:dyDescent="0.3">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row>
    <row r="31" spans="1:200" x14ac:dyDescent="0.3">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row>
    <row r="32" spans="1:200" x14ac:dyDescent="0.3">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row>
    <row r="33" spans="1:200" x14ac:dyDescent="0.3">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row>
    <row r="34" spans="1:200" x14ac:dyDescent="0.3">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row>
    <row r="35" spans="1:200" x14ac:dyDescent="0.3">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row>
    <row r="36" spans="1:200" x14ac:dyDescent="0.3">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row>
    <row r="37" spans="1:200" x14ac:dyDescent="0.3">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row>
    <row r="38" spans="1:200" x14ac:dyDescent="0.3">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row>
    <row r="39" spans="1:200" x14ac:dyDescent="0.3">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row>
    <row r="40" spans="1:200" x14ac:dyDescent="0.3">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row>
    <row r="41" spans="1:200" x14ac:dyDescent="0.3">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row>
    <row r="42" spans="1:200" x14ac:dyDescent="0.3">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row>
    <row r="43" spans="1:200" x14ac:dyDescent="0.3">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row>
    <row r="44" spans="1:200" x14ac:dyDescent="0.3">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row>
    <row r="45" spans="1:200" x14ac:dyDescent="0.3">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row>
    <row r="46" spans="1:200" x14ac:dyDescent="0.3">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row>
    <row r="47" spans="1:200" x14ac:dyDescent="0.3">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row>
    <row r="48" spans="1:200" x14ac:dyDescent="0.3">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row>
    <row r="49" spans="1:200" x14ac:dyDescent="0.3">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row>
    <row r="50" spans="1:200" x14ac:dyDescent="0.3">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row>
    <row r="51" spans="1:200" x14ac:dyDescent="0.3">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row>
    <row r="52" spans="1:200" x14ac:dyDescent="0.3">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row>
    <row r="53" spans="1:200" x14ac:dyDescent="0.3">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row>
    <row r="54" spans="1:200" x14ac:dyDescent="0.3">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row>
    <row r="55" spans="1:200" x14ac:dyDescent="0.3">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row>
    <row r="56" spans="1:200" x14ac:dyDescent="0.3">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row>
    <row r="57" spans="1:200" x14ac:dyDescent="0.3">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row>
    <row r="58" spans="1:200" x14ac:dyDescent="0.3">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row>
    <row r="59" spans="1:200" x14ac:dyDescent="0.3">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row>
    <row r="60" spans="1:200" x14ac:dyDescent="0.3">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row>
    <row r="61" spans="1:200" x14ac:dyDescent="0.3">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row>
    <row r="62" spans="1:200" x14ac:dyDescent="0.3">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row>
    <row r="63" spans="1:200" x14ac:dyDescent="0.3">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row>
  </sheetData>
  <mergeCells count="17">
    <mergeCell ref="FQ1:GJ1"/>
    <mergeCell ref="ED1:EF1"/>
    <mergeCell ref="EG1:EI1"/>
    <mergeCell ref="EJ1:EP1"/>
    <mergeCell ref="FE1:FP1"/>
    <mergeCell ref="B1:K1"/>
    <mergeCell ref="AW1:BM1"/>
    <mergeCell ref="BN1:CD1"/>
    <mergeCell ref="CE1:CU1"/>
    <mergeCell ref="EQ1:FD1"/>
    <mergeCell ref="CV1:DL1"/>
    <mergeCell ref="DM1:EC1"/>
    <mergeCell ref="L1:M1"/>
    <mergeCell ref="N1:P1"/>
    <mergeCell ref="Q1:X1"/>
    <mergeCell ref="Y1:AS1"/>
    <mergeCell ref="AT1:AV1"/>
  </mergeCells>
  <hyperlinks>
    <hyperlink ref="A4" location="'Health Facility 1'!A1" display="1." xr:uid="{00000000-0004-0000-2600-000000000000}"/>
    <hyperlink ref="A5" location="'Health Facility 2'!A1" display="2." xr:uid="{00000000-0004-0000-2600-000001000000}"/>
    <hyperlink ref="A6" location="'Health Facility 3'!A1" display="3." xr:uid="{00000000-0004-0000-2600-000002000000}"/>
    <hyperlink ref="A7" location="'Health Facility 4'!A1" display="4." xr:uid="{00000000-0004-0000-2600-000003000000}"/>
    <hyperlink ref="A8" location="'Health Facility 5'!A1" display="5." xr:uid="{00000000-0004-0000-2600-000004000000}"/>
    <hyperlink ref="A9" location="'Health Facility 6'!A1" display="6." xr:uid="{00000000-0004-0000-2600-000005000000}"/>
    <hyperlink ref="A10" location="'Health Facility 7'!A1" display="7." xr:uid="{00000000-0004-0000-2600-000006000000}"/>
    <hyperlink ref="A11" location="'Health Facility 8'!A1" display="8." xr:uid="{00000000-0004-0000-2600-000007000000}"/>
    <hyperlink ref="A12" location="'Health Facility 9'!A1" display="9." xr:uid="{00000000-0004-0000-2600-000008000000}"/>
    <hyperlink ref="A13" location="'Health Facility 10'!A1" display="10." xr:uid="{00000000-0004-0000-2600-000009000000}"/>
    <hyperlink ref="A14" location="'Health Facility 11'!A1" display="11." xr:uid="{00000000-0004-0000-2600-00000A000000}"/>
    <hyperlink ref="A15" location="'Health Facility 12'!A1" display="12." xr:uid="{00000000-0004-0000-2600-00000B000000}"/>
    <hyperlink ref="A16" location="'Health Facility 13'!A1" display="13." xr:uid="{00000000-0004-0000-2600-00000C000000}"/>
    <hyperlink ref="A17" location="'Health Facility 14'!A1" display="14." xr:uid="{00000000-0004-0000-2600-00000D000000}"/>
    <hyperlink ref="A18" location="'Health Facility 15'!A1" display="15." xr:uid="{00000000-0004-0000-2600-00000E000000}"/>
    <hyperlink ref="A19" location="'Health Facility 16'!A1" display="16." xr:uid="{00000000-0004-0000-2600-00000F000000}"/>
    <hyperlink ref="A20" location="'Health Facility 17'!A1" display="17." xr:uid="{00000000-0004-0000-2600-000010000000}"/>
    <hyperlink ref="A21" location="'Health Facility 18'!A1" display="18." xr:uid="{00000000-0004-0000-2600-000011000000}"/>
    <hyperlink ref="A22" location="'Health Facility 19'!A1" display="19." xr:uid="{00000000-0004-0000-2600-000012000000}"/>
    <hyperlink ref="A23" location="'Health Facility 20'!A1" display="20." xr:uid="{00000000-0004-0000-2600-000013000000}"/>
    <hyperlink ref="A24" location="'Health Facility 21'!A1" display="21." xr:uid="{00000000-0004-0000-2600-000014000000}"/>
    <hyperlink ref="A25" location="'Health Facility 22'!A1" display="22." xr:uid="{00000000-0004-0000-2600-000015000000}"/>
    <hyperlink ref="A26" location="'Health Facility 23'!A1" display="23." xr:uid="{00000000-0004-0000-2600-000016000000}"/>
    <hyperlink ref="A27" location="'Health Facility 24'!A1" display="24." xr:uid="{00000000-0004-0000-2600-000017000000}"/>
  </hyperlinks>
  <pageMargins left="0.7" right="0.7" top="0.75" bottom="0.75" header="0.3" footer="0.3"/>
  <pageSetup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4"/>
  <dimension ref="A1:CE1017"/>
  <sheetViews>
    <sheetView zoomScale="40" zoomScaleNormal="40" zoomScaleSheetLayoutView="40" workbookViewId="0">
      <selection activeCell="E7" sqref="E7:E9"/>
    </sheetView>
  </sheetViews>
  <sheetFormatPr defaultColWidth="8.77734375" defaultRowHeight="14.4" x14ac:dyDescent="0.3"/>
  <cols>
    <col min="1" max="1" width="42.77734375" customWidth="1"/>
    <col min="2" max="2" width="2.44140625" customWidth="1"/>
    <col min="3" max="3" width="52.21875" customWidth="1"/>
    <col min="4" max="4" width="54.44140625" customWidth="1"/>
    <col min="5" max="7" width="30.77734375" customWidth="1"/>
    <col min="257" max="257" width="42.77734375" customWidth="1"/>
    <col min="258" max="258" width="2.44140625" customWidth="1"/>
    <col min="259" max="259" width="52.21875" customWidth="1"/>
    <col min="260" max="260" width="54.44140625" customWidth="1"/>
    <col min="261" max="263" width="30.77734375" customWidth="1"/>
    <col min="513" max="513" width="42.77734375" customWidth="1"/>
    <col min="514" max="514" width="2.44140625" customWidth="1"/>
    <col min="515" max="515" width="52.21875" customWidth="1"/>
    <col min="516" max="516" width="54.44140625" customWidth="1"/>
    <col min="517" max="519" width="30.77734375" customWidth="1"/>
    <col min="769" max="769" width="42.77734375" customWidth="1"/>
    <col min="770" max="770" width="2.44140625" customWidth="1"/>
    <col min="771" max="771" width="52.21875" customWidth="1"/>
    <col min="772" max="772" width="54.44140625" customWidth="1"/>
    <col min="773" max="775" width="30.77734375" customWidth="1"/>
    <col min="1025" max="1025" width="42.77734375" customWidth="1"/>
    <col min="1026" max="1026" width="2.44140625" customWidth="1"/>
    <col min="1027" max="1027" width="52.21875" customWidth="1"/>
    <col min="1028" max="1028" width="54.44140625" customWidth="1"/>
    <col min="1029" max="1031" width="30.77734375" customWidth="1"/>
    <col min="1281" max="1281" width="42.77734375" customWidth="1"/>
    <col min="1282" max="1282" width="2.44140625" customWidth="1"/>
    <col min="1283" max="1283" width="52.21875" customWidth="1"/>
    <col min="1284" max="1284" width="54.44140625" customWidth="1"/>
    <col min="1285" max="1287" width="30.77734375" customWidth="1"/>
    <col min="1537" max="1537" width="42.77734375" customWidth="1"/>
    <col min="1538" max="1538" width="2.44140625" customWidth="1"/>
    <col min="1539" max="1539" width="52.21875" customWidth="1"/>
    <col min="1540" max="1540" width="54.44140625" customWidth="1"/>
    <col min="1541" max="1543" width="30.77734375" customWidth="1"/>
    <col min="1793" max="1793" width="42.77734375" customWidth="1"/>
    <col min="1794" max="1794" width="2.44140625" customWidth="1"/>
    <col min="1795" max="1795" width="52.21875" customWidth="1"/>
    <col min="1796" max="1796" width="54.44140625" customWidth="1"/>
    <col min="1797" max="1799" width="30.77734375" customWidth="1"/>
    <col min="2049" max="2049" width="42.77734375" customWidth="1"/>
    <col min="2050" max="2050" width="2.44140625" customWidth="1"/>
    <col min="2051" max="2051" width="52.21875" customWidth="1"/>
    <col min="2052" max="2052" width="54.44140625" customWidth="1"/>
    <col min="2053" max="2055" width="30.77734375" customWidth="1"/>
    <col min="2305" max="2305" width="42.77734375" customWidth="1"/>
    <col min="2306" max="2306" width="2.44140625" customWidth="1"/>
    <col min="2307" max="2307" width="52.21875" customWidth="1"/>
    <col min="2308" max="2308" width="54.44140625" customWidth="1"/>
    <col min="2309" max="2311" width="30.77734375" customWidth="1"/>
    <col min="2561" max="2561" width="42.77734375" customWidth="1"/>
    <col min="2562" max="2562" width="2.44140625" customWidth="1"/>
    <col min="2563" max="2563" width="52.21875" customWidth="1"/>
    <col min="2564" max="2564" width="54.44140625" customWidth="1"/>
    <col min="2565" max="2567" width="30.77734375" customWidth="1"/>
    <col min="2817" max="2817" width="42.77734375" customWidth="1"/>
    <col min="2818" max="2818" width="2.44140625" customWidth="1"/>
    <col min="2819" max="2819" width="52.21875" customWidth="1"/>
    <col min="2820" max="2820" width="54.44140625" customWidth="1"/>
    <col min="2821" max="2823" width="30.77734375" customWidth="1"/>
    <col min="3073" max="3073" width="42.77734375" customWidth="1"/>
    <col min="3074" max="3074" width="2.44140625" customWidth="1"/>
    <col min="3075" max="3075" width="52.21875" customWidth="1"/>
    <col min="3076" max="3076" width="54.44140625" customWidth="1"/>
    <col min="3077" max="3079" width="30.77734375" customWidth="1"/>
    <col min="3329" max="3329" width="42.77734375" customWidth="1"/>
    <col min="3330" max="3330" width="2.44140625" customWidth="1"/>
    <col min="3331" max="3331" width="52.21875" customWidth="1"/>
    <col min="3332" max="3332" width="54.44140625" customWidth="1"/>
    <col min="3333" max="3335" width="30.77734375" customWidth="1"/>
    <col min="3585" max="3585" width="42.77734375" customWidth="1"/>
    <col min="3586" max="3586" width="2.44140625" customWidth="1"/>
    <col min="3587" max="3587" width="52.21875" customWidth="1"/>
    <col min="3588" max="3588" width="54.44140625" customWidth="1"/>
    <col min="3589" max="3591" width="30.77734375" customWidth="1"/>
    <col min="3841" max="3841" width="42.77734375" customWidth="1"/>
    <col min="3842" max="3842" width="2.44140625" customWidth="1"/>
    <col min="3843" max="3843" width="52.21875" customWidth="1"/>
    <col min="3844" max="3844" width="54.44140625" customWidth="1"/>
    <col min="3845" max="3847" width="30.77734375" customWidth="1"/>
    <col min="4097" max="4097" width="42.77734375" customWidth="1"/>
    <col min="4098" max="4098" width="2.44140625" customWidth="1"/>
    <col min="4099" max="4099" width="52.21875" customWidth="1"/>
    <col min="4100" max="4100" width="54.44140625" customWidth="1"/>
    <col min="4101" max="4103" width="30.77734375" customWidth="1"/>
    <col min="4353" max="4353" width="42.77734375" customWidth="1"/>
    <col min="4354" max="4354" width="2.44140625" customWidth="1"/>
    <col min="4355" max="4355" width="52.21875" customWidth="1"/>
    <col min="4356" max="4356" width="54.44140625" customWidth="1"/>
    <col min="4357" max="4359" width="30.77734375" customWidth="1"/>
    <col min="4609" max="4609" width="42.77734375" customWidth="1"/>
    <col min="4610" max="4610" width="2.44140625" customWidth="1"/>
    <col min="4611" max="4611" width="52.21875" customWidth="1"/>
    <col min="4612" max="4612" width="54.44140625" customWidth="1"/>
    <col min="4613" max="4615" width="30.77734375" customWidth="1"/>
    <col min="4865" max="4865" width="42.77734375" customWidth="1"/>
    <col min="4866" max="4866" width="2.44140625" customWidth="1"/>
    <col min="4867" max="4867" width="52.21875" customWidth="1"/>
    <col min="4868" max="4868" width="54.44140625" customWidth="1"/>
    <col min="4869" max="4871" width="30.77734375" customWidth="1"/>
    <col min="5121" max="5121" width="42.77734375" customWidth="1"/>
    <col min="5122" max="5122" width="2.44140625" customWidth="1"/>
    <col min="5123" max="5123" width="52.21875" customWidth="1"/>
    <col min="5124" max="5124" width="54.44140625" customWidth="1"/>
    <col min="5125" max="5127" width="30.77734375" customWidth="1"/>
    <col min="5377" max="5377" width="42.77734375" customWidth="1"/>
    <col min="5378" max="5378" width="2.44140625" customWidth="1"/>
    <col min="5379" max="5379" width="52.21875" customWidth="1"/>
    <col min="5380" max="5380" width="54.44140625" customWidth="1"/>
    <col min="5381" max="5383" width="30.77734375" customWidth="1"/>
    <col min="5633" max="5633" width="42.77734375" customWidth="1"/>
    <col min="5634" max="5634" width="2.44140625" customWidth="1"/>
    <col min="5635" max="5635" width="52.21875" customWidth="1"/>
    <col min="5636" max="5636" width="54.44140625" customWidth="1"/>
    <col min="5637" max="5639" width="30.77734375" customWidth="1"/>
    <col min="5889" max="5889" width="42.77734375" customWidth="1"/>
    <col min="5890" max="5890" width="2.44140625" customWidth="1"/>
    <col min="5891" max="5891" width="52.21875" customWidth="1"/>
    <col min="5892" max="5892" width="54.44140625" customWidth="1"/>
    <col min="5893" max="5895" width="30.77734375" customWidth="1"/>
    <col min="6145" max="6145" width="42.77734375" customWidth="1"/>
    <col min="6146" max="6146" width="2.44140625" customWidth="1"/>
    <col min="6147" max="6147" width="52.21875" customWidth="1"/>
    <col min="6148" max="6148" width="54.44140625" customWidth="1"/>
    <col min="6149" max="6151" width="30.77734375" customWidth="1"/>
    <col min="6401" max="6401" width="42.77734375" customWidth="1"/>
    <col min="6402" max="6402" width="2.44140625" customWidth="1"/>
    <col min="6403" max="6403" width="52.21875" customWidth="1"/>
    <col min="6404" max="6404" width="54.44140625" customWidth="1"/>
    <col min="6405" max="6407" width="30.77734375" customWidth="1"/>
    <col min="6657" max="6657" width="42.77734375" customWidth="1"/>
    <col min="6658" max="6658" width="2.44140625" customWidth="1"/>
    <col min="6659" max="6659" width="52.21875" customWidth="1"/>
    <col min="6660" max="6660" width="54.44140625" customWidth="1"/>
    <col min="6661" max="6663" width="30.77734375" customWidth="1"/>
    <col min="6913" max="6913" width="42.77734375" customWidth="1"/>
    <col min="6914" max="6914" width="2.44140625" customWidth="1"/>
    <col min="6915" max="6915" width="52.21875" customWidth="1"/>
    <col min="6916" max="6916" width="54.44140625" customWidth="1"/>
    <col min="6917" max="6919" width="30.77734375" customWidth="1"/>
    <col min="7169" max="7169" width="42.77734375" customWidth="1"/>
    <col min="7170" max="7170" width="2.44140625" customWidth="1"/>
    <col min="7171" max="7171" width="52.21875" customWidth="1"/>
    <col min="7172" max="7172" width="54.44140625" customWidth="1"/>
    <col min="7173" max="7175" width="30.77734375" customWidth="1"/>
    <col min="7425" max="7425" width="42.77734375" customWidth="1"/>
    <col min="7426" max="7426" width="2.44140625" customWidth="1"/>
    <col min="7427" max="7427" width="52.21875" customWidth="1"/>
    <col min="7428" max="7428" width="54.44140625" customWidth="1"/>
    <col min="7429" max="7431" width="30.77734375" customWidth="1"/>
    <col min="7681" max="7681" width="42.77734375" customWidth="1"/>
    <col min="7682" max="7682" width="2.44140625" customWidth="1"/>
    <col min="7683" max="7683" width="52.21875" customWidth="1"/>
    <col min="7684" max="7684" width="54.44140625" customWidth="1"/>
    <col min="7685" max="7687" width="30.77734375" customWidth="1"/>
    <col min="7937" max="7937" width="42.77734375" customWidth="1"/>
    <col min="7938" max="7938" width="2.44140625" customWidth="1"/>
    <col min="7939" max="7939" width="52.21875" customWidth="1"/>
    <col min="7940" max="7940" width="54.44140625" customWidth="1"/>
    <col min="7941" max="7943" width="30.77734375" customWidth="1"/>
    <col min="8193" max="8193" width="42.77734375" customWidth="1"/>
    <col min="8194" max="8194" width="2.44140625" customWidth="1"/>
    <col min="8195" max="8195" width="52.21875" customWidth="1"/>
    <col min="8196" max="8196" width="54.44140625" customWidth="1"/>
    <col min="8197" max="8199" width="30.77734375" customWidth="1"/>
    <col min="8449" max="8449" width="42.77734375" customWidth="1"/>
    <col min="8450" max="8450" width="2.44140625" customWidth="1"/>
    <col min="8451" max="8451" width="52.21875" customWidth="1"/>
    <col min="8452" max="8452" width="54.44140625" customWidth="1"/>
    <col min="8453" max="8455" width="30.77734375" customWidth="1"/>
    <col min="8705" max="8705" width="42.77734375" customWidth="1"/>
    <col min="8706" max="8706" width="2.44140625" customWidth="1"/>
    <col min="8707" max="8707" width="52.21875" customWidth="1"/>
    <col min="8708" max="8708" width="54.44140625" customWidth="1"/>
    <col min="8709" max="8711" width="30.77734375" customWidth="1"/>
    <col min="8961" max="8961" width="42.77734375" customWidth="1"/>
    <col min="8962" max="8962" width="2.44140625" customWidth="1"/>
    <col min="8963" max="8963" width="52.21875" customWidth="1"/>
    <col min="8964" max="8964" width="54.44140625" customWidth="1"/>
    <col min="8965" max="8967" width="30.77734375" customWidth="1"/>
    <col min="9217" max="9217" width="42.77734375" customWidth="1"/>
    <col min="9218" max="9218" width="2.44140625" customWidth="1"/>
    <col min="9219" max="9219" width="52.21875" customWidth="1"/>
    <col min="9220" max="9220" width="54.44140625" customWidth="1"/>
    <col min="9221" max="9223" width="30.77734375" customWidth="1"/>
    <col min="9473" max="9473" width="42.77734375" customWidth="1"/>
    <col min="9474" max="9474" width="2.44140625" customWidth="1"/>
    <col min="9475" max="9475" width="52.21875" customWidth="1"/>
    <col min="9476" max="9476" width="54.44140625" customWidth="1"/>
    <col min="9477" max="9479" width="30.77734375" customWidth="1"/>
    <col min="9729" max="9729" width="42.77734375" customWidth="1"/>
    <col min="9730" max="9730" width="2.44140625" customWidth="1"/>
    <col min="9731" max="9731" width="52.21875" customWidth="1"/>
    <col min="9732" max="9732" width="54.44140625" customWidth="1"/>
    <col min="9733" max="9735" width="30.77734375" customWidth="1"/>
    <col min="9985" max="9985" width="42.77734375" customWidth="1"/>
    <col min="9986" max="9986" width="2.44140625" customWidth="1"/>
    <col min="9987" max="9987" width="52.21875" customWidth="1"/>
    <col min="9988" max="9988" width="54.44140625" customWidth="1"/>
    <col min="9989" max="9991" width="30.77734375" customWidth="1"/>
    <col min="10241" max="10241" width="42.77734375" customWidth="1"/>
    <col min="10242" max="10242" width="2.44140625" customWidth="1"/>
    <col min="10243" max="10243" width="52.21875" customWidth="1"/>
    <col min="10244" max="10244" width="54.44140625" customWidth="1"/>
    <col min="10245" max="10247" width="30.77734375" customWidth="1"/>
    <col min="10497" max="10497" width="42.77734375" customWidth="1"/>
    <col min="10498" max="10498" width="2.44140625" customWidth="1"/>
    <col min="10499" max="10499" width="52.21875" customWidth="1"/>
    <col min="10500" max="10500" width="54.44140625" customWidth="1"/>
    <col min="10501" max="10503" width="30.77734375" customWidth="1"/>
    <col min="10753" max="10753" width="42.77734375" customWidth="1"/>
    <col min="10754" max="10754" width="2.44140625" customWidth="1"/>
    <col min="10755" max="10755" width="52.21875" customWidth="1"/>
    <col min="10756" max="10756" width="54.44140625" customWidth="1"/>
    <col min="10757" max="10759" width="30.77734375" customWidth="1"/>
    <col min="11009" max="11009" width="42.77734375" customWidth="1"/>
    <col min="11010" max="11010" width="2.44140625" customWidth="1"/>
    <col min="11011" max="11011" width="52.21875" customWidth="1"/>
    <col min="11012" max="11012" width="54.44140625" customWidth="1"/>
    <col min="11013" max="11015" width="30.77734375" customWidth="1"/>
    <col min="11265" max="11265" width="42.77734375" customWidth="1"/>
    <col min="11266" max="11266" width="2.44140625" customWidth="1"/>
    <col min="11267" max="11267" width="52.21875" customWidth="1"/>
    <col min="11268" max="11268" width="54.44140625" customWidth="1"/>
    <col min="11269" max="11271" width="30.77734375" customWidth="1"/>
    <col min="11521" max="11521" width="42.77734375" customWidth="1"/>
    <col min="11522" max="11522" width="2.44140625" customWidth="1"/>
    <col min="11523" max="11523" width="52.21875" customWidth="1"/>
    <col min="11524" max="11524" width="54.44140625" customWidth="1"/>
    <col min="11525" max="11527" width="30.77734375" customWidth="1"/>
    <col min="11777" max="11777" width="42.77734375" customWidth="1"/>
    <col min="11778" max="11778" width="2.44140625" customWidth="1"/>
    <col min="11779" max="11779" width="52.21875" customWidth="1"/>
    <col min="11780" max="11780" width="54.44140625" customWidth="1"/>
    <col min="11781" max="11783" width="30.77734375" customWidth="1"/>
    <col min="12033" max="12033" width="42.77734375" customWidth="1"/>
    <col min="12034" max="12034" width="2.44140625" customWidth="1"/>
    <col min="12035" max="12035" width="52.21875" customWidth="1"/>
    <col min="12036" max="12036" width="54.44140625" customWidth="1"/>
    <col min="12037" max="12039" width="30.77734375" customWidth="1"/>
    <col min="12289" max="12289" width="42.77734375" customWidth="1"/>
    <col min="12290" max="12290" width="2.44140625" customWidth="1"/>
    <col min="12291" max="12291" width="52.21875" customWidth="1"/>
    <col min="12292" max="12292" width="54.44140625" customWidth="1"/>
    <col min="12293" max="12295" width="30.77734375" customWidth="1"/>
    <col min="12545" max="12545" width="42.77734375" customWidth="1"/>
    <col min="12546" max="12546" width="2.44140625" customWidth="1"/>
    <col min="12547" max="12547" width="52.21875" customWidth="1"/>
    <col min="12548" max="12548" width="54.44140625" customWidth="1"/>
    <col min="12549" max="12551" width="30.77734375" customWidth="1"/>
    <col min="12801" max="12801" width="42.77734375" customWidth="1"/>
    <col min="12802" max="12802" width="2.44140625" customWidth="1"/>
    <col min="12803" max="12803" width="52.21875" customWidth="1"/>
    <col min="12804" max="12804" width="54.44140625" customWidth="1"/>
    <col min="12805" max="12807" width="30.77734375" customWidth="1"/>
    <col min="13057" max="13057" width="42.77734375" customWidth="1"/>
    <col min="13058" max="13058" width="2.44140625" customWidth="1"/>
    <col min="13059" max="13059" width="52.21875" customWidth="1"/>
    <col min="13060" max="13060" width="54.44140625" customWidth="1"/>
    <col min="13061" max="13063" width="30.77734375" customWidth="1"/>
    <col min="13313" max="13313" width="42.77734375" customWidth="1"/>
    <col min="13314" max="13314" width="2.44140625" customWidth="1"/>
    <col min="13315" max="13315" width="52.21875" customWidth="1"/>
    <col min="13316" max="13316" width="54.44140625" customWidth="1"/>
    <col min="13317" max="13319" width="30.77734375" customWidth="1"/>
    <col min="13569" max="13569" width="42.77734375" customWidth="1"/>
    <col min="13570" max="13570" width="2.44140625" customWidth="1"/>
    <col min="13571" max="13571" width="52.21875" customWidth="1"/>
    <col min="13572" max="13572" width="54.44140625" customWidth="1"/>
    <col min="13573" max="13575" width="30.77734375" customWidth="1"/>
    <col min="13825" max="13825" width="42.77734375" customWidth="1"/>
    <col min="13826" max="13826" width="2.44140625" customWidth="1"/>
    <col min="13827" max="13827" width="52.21875" customWidth="1"/>
    <col min="13828" max="13828" width="54.44140625" customWidth="1"/>
    <col min="13829" max="13831" width="30.77734375" customWidth="1"/>
    <col min="14081" max="14081" width="42.77734375" customWidth="1"/>
    <col min="14082" max="14082" width="2.44140625" customWidth="1"/>
    <col min="14083" max="14083" width="52.21875" customWidth="1"/>
    <col min="14084" max="14084" width="54.44140625" customWidth="1"/>
    <col min="14085" max="14087" width="30.77734375" customWidth="1"/>
    <col min="14337" max="14337" width="42.77734375" customWidth="1"/>
    <col min="14338" max="14338" width="2.44140625" customWidth="1"/>
    <col min="14339" max="14339" width="52.21875" customWidth="1"/>
    <col min="14340" max="14340" width="54.44140625" customWidth="1"/>
    <col min="14341" max="14343" width="30.77734375" customWidth="1"/>
    <col min="14593" max="14593" width="42.77734375" customWidth="1"/>
    <col min="14594" max="14594" width="2.44140625" customWidth="1"/>
    <col min="14595" max="14595" width="52.21875" customWidth="1"/>
    <col min="14596" max="14596" width="54.44140625" customWidth="1"/>
    <col min="14597" max="14599" width="30.77734375" customWidth="1"/>
    <col min="14849" max="14849" width="42.77734375" customWidth="1"/>
    <col min="14850" max="14850" width="2.44140625" customWidth="1"/>
    <col min="14851" max="14851" width="52.21875" customWidth="1"/>
    <col min="14852" max="14852" width="54.44140625" customWidth="1"/>
    <col min="14853" max="14855" width="30.77734375" customWidth="1"/>
    <col min="15105" max="15105" width="42.77734375" customWidth="1"/>
    <col min="15106" max="15106" width="2.44140625" customWidth="1"/>
    <col min="15107" max="15107" width="52.21875" customWidth="1"/>
    <col min="15108" max="15108" width="54.44140625" customWidth="1"/>
    <col min="15109" max="15111" width="30.77734375" customWidth="1"/>
    <col min="15361" max="15361" width="42.77734375" customWidth="1"/>
    <col min="15362" max="15362" width="2.44140625" customWidth="1"/>
    <col min="15363" max="15363" width="52.21875" customWidth="1"/>
    <col min="15364" max="15364" width="54.44140625" customWidth="1"/>
    <col min="15365" max="15367" width="30.77734375" customWidth="1"/>
    <col min="15617" max="15617" width="42.77734375" customWidth="1"/>
    <col min="15618" max="15618" width="2.44140625" customWidth="1"/>
    <col min="15619" max="15619" width="52.21875" customWidth="1"/>
    <col min="15620" max="15620" width="54.44140625" customWidth="1"/>
    <col min="15621" max="15623" width="30.77734375" customWidth="1"/>
    <col min="15873" max="15873" width="42.77734375" customWidth="1"/>
    <col min="15874" max="15874" width="2.44140625" customWidth="1"/>
    <col min="15875" max="15875" width="52.21875" customWidth="1"/>
    <col min="15876" max="15876" width="54.44140625" customWidth="1"/>
    <col min="15877" max="15879" width="30.77734375" customWidth="1"/>
    <col min="16129" max="16129" width="42.77734375" customWidth="1"/>
    <col min="16130" max="16130" width="2.44140625" customWidth="1"/>
    <col min="16131" max="16131" width="52.21875" customWidth="1"/>
    <col min="16132" max="16132" width="54.44140625" customWidth="1"/>
    <col min="16133" max="16135" width="30.77734375" customWidth="1"/>
  </cols>
  <sheetData>
    <row r="1" spans="1:83" s="183" customFormat="1" x14ac:dyDescent="0.3">
      <c r="A1" s="822" t="s">
        <v>417</v>
      </c>
      <c r="B1" s="823"/>
      <c r="C1" s="823"/>
      <c r="D1" s="823"/>
      <c r="E1" s="823"/>
      <c r="F1" s="823"/>
      <c r="G1" s="824"/>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row>
    <row r="2" spans="1:83" s="183" customFormat="1" ht="28.5" customHeight="1" x14ac:dyDescent="0.3">
      <c r="A2" s="825"/>
      <c r="B2" s="826"/>
      <c r="C2" s="826"/>
      <c r="D2" s="826"/>
      <c r="E2" s="826"/>
      <c r="F2" s="826"/>
      <c r="G2" s="827"/>
      <c r="H2" s="20"/>
      <c r="I2" s="55" t="s">
        <v>131</v>
      </c>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BB2" s="183" t="e">
        <v>#REF!</v>
      </c>
      <c r="BN2" s="183" t="str">
        <f>'Health Facility 1'!A40&amp;" - "&amp;'Health Facility 1'!A52</f>
        <v xml:space="preserve"> - </v>
      </c>
      <c r="BZ2" s="184"/>
      <c r="CA2" s="184"/>
      <c r="CB2" s="184"/>
      <c r="CC2" s="184"/>
      <c r="CD2" s="184"/>
      <c r="CE2" s="184"/>
    </row>
    <row r="3" spans="1:83" s="183" customFormat="1" ht="40.049999999999997" customHeight="1" x14ac:dyDescent="0.3">
      <c r="A3" s="803" t="s">
        <v>0</v>
      </c>
      <c r="B3" s="804"/>
      <c r="C3" s="805"/>
      <c r="D3" s="806"/>
      <c r="E3" s="806"/>
      <c r="F3" s="806"/>
      <c r="G3" s="807"/>
      <c r="H3" s="20"/>
      <c r="I3" s="55" t="s">
        <v>132</v>
      </c>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row>
    <row r="4" spans="1:83" s="183" customFormat="1" ht="40.049999999999997" customHeight="1" x14ac:dyDescent="0.3">
      <c r="A4" s="803" t="s">
        <v>407</v>
      </c>
      <c r="B4" s="804"/>
      <c r="C4" s="805"/>
      <c r="D4" s="806"/>
      <c r="E4" s="806"/>
      <c r="F4" s="806"/>
      <c r="G4" s="807"/>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row>
    <row r="5" spans="1:83" s="183" customFormat="1" ht="40.049999999999997" customHeight="1" x14ac:dyDescent="0.3">
      <c r="A5" s="803" t="s">
        <v>409</v>
      </c>
      <c r="B5" s="804"/>
      <c r="C5" s="805"/>
      <c r="D5" s="806"/>
      <c r="E5" s="806"/>
      <c r="F5" s="806"/>
      <c r="G5" s="807"/>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row>
    <row r="6" spans="1:83" s="183" customFormat="1" ht="40.049999999999997" customHeight="1" x14ac:dyDescent="0.3">
      <c r="A6" s="803" t="s">
        <v>408</v>
      </c>
      <c r="B6" s="804"/>
      <c r="C6" s="805"/>
      <c r="D6" s="806"/>
      <c r="E6" s="806"/>
      <c r="F6" s="806"/>
      <c r="G6" s="807"/>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row>
    <row r="7" spans="1:83" s="183" customFormat="1" ht="14.25" customHeight="1" x14ac:dyDescent="0.3">
      <c r="A7" s="808" t="s">
        <v>377</v>
      </c>
      <c r="B7" s="809"/>
      <c r="C7" s="810"/>
      <c r="D7" s="817" t="s">
        <v>378</v>
      </c>
      <c r="E7" s="820" t="s">
        <v>379</v>
      </c>
      <c r="F7" s="820" t="s">
        <v>380</v>
      </c>
      <c r="G7" s="821" t="s">
        <v>70</v>
      </c>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row>
    <row r="8" spans="1:83" s="183" customFormat="1" ht="14.25" customHeight="1" x14ac:dyDescent="0.3">
      <c r="A8" s="811"/>
      <c r="B8" s="812"/>
      <c r="C8" s="813"/>
      <c r="D8" s="818"/>
      <c r="E8" s="820"/>
      <c r="F8" s="820"/>
      <c r="G8" s="821"/>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row>
    <row r="9" spans="1:83" s="183" customFormat="1" ht="14.25" customHeight="1" x14ac:dyDescent="0.3">
      <c r="A9" s="814"/>
      <c r="B9" s="815"/>
      <c r="C9" s="816"/>
      <c r="D9" s="819"/>
      <c r="E9" s="820"/>
      <c r="F9" s="820"/>
      <c r="G9" s="821"/>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row>
    <row r="10" spans="1:83" s="183" customFormat="1" ht="45" customHeight="1" x14ac:dyDescent="0.3">
      <c r="A10" s="791"/>
      <c r="B10" s="792"/>
      <c r="C10" s="793"/>
      <c r="D10" s="185"/>
      <c r="E10" s="186"/>
      <c r="F10" s="186"/>
      <c r="G10" s="187"/>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row>
    <row r="11" spans="1:83" s="183" customFormat="1" ht="45" customHeight="1" x14ac:dyDescent="0.3">
      <c r="A11" s="791"/>
      <c r="B11" s="792"/>
      <c r="C11" s="793"/>
      <c r="D11" s="185"/>
      <c r="E11" s="186"/>
      <c r="F11" s="186"/>
      <c r="G11" s="187"/>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row>
    <row r="12" spans="1:83" s="183" customFormat="1" ht="45" customHeight="1" x14ac:dyDescent="0.3">
      <c r="A12" s="791"/>
      <c r="B12" s="792"/>
      <c r="C12" s="793"/>
      <c r="D12" s="185"/>
      <c r="E12" s="186"/>
      <c r="F12" s="186"/>
      <c r="G12" s="187"/>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row>
    <row r="13" spans="1:83" s="183" customFormat="1" ht="45" customHeight="1" x14ac:dyDescent="0.3">
      <c r="A13" s="791"/>
      <c r="B13" s="792"/>
      <c r="C13" s="793"/>
      <c r="D13" s="185"/>
      <c r="E13" s="186"/>
      <c r="F13" s="186"/>
      <c r="G13" s="187"/>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row>
    <row r="14" spans="1:83" s="183" customFormat="1" ht="45" customHeight="1" x14ac:dyDescent="0.3">
      <c r="A14" s="791"/>
      <c r="B14" s="792"/>
      <c r="C14" s="793"/>
      <c r="D14" s="185"/>
      <c r="E14" s="186"/>
      <c r="F14" s="186"/>
      <c r="G14" s="187"/>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row>
    <row r="15" spans="1:83" s="183" customFormat="1" ht="45" customHeight="1" x14ac:dyDescent="0.3">
      <c r="A15" s="791"/>
      <c r="B15" s="792"/>
      <c r="C15" s="793"/>
      <c r="D15" s="185"/>
      <c r="E15" s="186"/>
      <c r="F15" s="186"/>
      <c r="G15" s="187"/>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row>
    <row r="16" spans="1:83" s="183" customFormat="1" ht="45" customHeight="1" x14ac:dyDescent="0.3">
      <c r="A16" s="791"/>
      <c r="B16" s="792"/>
      <c r="C16" s="793"/>
      <c r="D16" s="185"/>
      <c r="E16" s="186"/>
      <c r="F16" s="186"/>
      <c r="G16" s="187"/>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row>
    <row r="17" spans="1:38" s="183" customFormat="1" ht="45" customHeight="1" x14ac:dyDescent="0.3">
      <c r="A17" s="791"/>
      <c r="B17" s="792"/>
      <c r="C17" s="793"/>
      <c r="D17" s="185"/>
      <c r="E17" s="186"/>
      <c r="F17" s="186"/>
      <c r="G17" s="187"/>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row>
    <row r="18" spans="1:38" s="183" customFormat="1" ht="45" customHeight="1" thickBot="1" x14ac:dyDescent="0.35">
      <c r="A18" s="794" t="s">
        <v>381</v>
      </c>
      <c r="B18" s="795"/>
      <c r="C18" s="796"/>
      <c r="D18" s="188"/>
      <c r="E18" s="189"/>
      <c r="F18" s="189"/>
      <c r="G18" s="19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row>
    <row r="19" spans="1:38" s="183" customFormat="1" x14ac:dyDescent="0.3">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row>
    <row r="20" spans="1:38" s="183" customFormat="1" ht="15" thickBot="1" x14ac:dyDescent="0.35">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row>
    <row r="21" spans="1:38" s="183" customFormat="1" x14ac:dyDescent="0.3">
      <c r="A21" s="797" t="s">
        <v>427</v>
      </c>
      <c r="B21" s="798"/>
      <c r="C21" s="798"/>
      <c r="D21" s="798"/>
      <c r="E21" s="798"/>
      <c r="F21" s="798"/>
      <c r="G21" s="799"/>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row>
    <row r="22" spans="1:38" s="183" customFormat="1" ht="24.75" customHeight="1" x14ac:dyDescent="0.3">
      <c r="A22" s="800"/>
      <c r="B22" s="801"/>
      <c r="C22" s="801"/>
      <c r="D22" s="801"/>
      <c r="E22" s="801"/>
      <c r="F22" s="801"/>
      <c r="G22" s="802"/>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row>
    <row r="23" spans="1:38" s="183" customFormat="1" ht="32.25" customHeight="1" x14ac:dyDescent="0.3">
      <c r="A23" s="201" t="s">
        <v>382</v>
      </c>
      <c r="B23" s="202"/>
      <c r="C23" s="202" t="s">
        <v>371</v>
      </c>
      <c r="D23" s="202" t="s">
        <v>378</v>
      </c>
      <c r="E23" s="202" t="s">
        <v>379</v>
      </c>
      <c r="F23" s="202" t="s">
        <v>380</v>
      </c>
      <c r="G23" s="203" t="s">
        <v>70</v>
      </c>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row>
    <row r="24" spans="1:38" s="183" customFormat="1" ht="20.100000000000001" customHeight="1" x14ac:dyDescent="0.3">
      <c r="A24" s="198" t="s">
        <v>383</v>
      </c>
      <c r="B24" s="197">
        <v>1</v>
      </c>
      <c r="C24" s="195" t="str">
        <f>IF('Health Facility 1'!$B$127=0,"-",'Health Facility 1'!$B$127)</f>
        <v>-</v>
      </c>
      <c r="D24" s="195" t="str">
        <f>IF('Health Facility 1'!$E$127=0,"-",'Health Facility 1'!$E$127)</f>
        <v>-</v>
      </c>
      <c r="E24" s="195" t="str">
        <f>IF('Health Facility 1'!$H$127=0,"-",'Health Facility 1'!$H$127)</f>
        <v>-</v>
      </c>
      <c r="F24" s="195" t="str">
        <f>IF('Health Facility 1'!$J$127=0,"-",'Health Facility 1'!$J$127)</f>
        <v>-</v>
      </c>
      <c r="G24" s="196" t="str">
        <f>IF('Health Facility 1'!$K$127=0,"-",'Health Facility 1'!$K$127)</f>
        <v>-</v>
      </c>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row>
    <row r="25" spans="1:38" s="183" customFormat="1" ht="20.100000000000001" customHeight="1" x14ac:dyDescent="0.3">
      <c r="A25" s="786" t="str">
        <f>IF('Facility Information'!D14=0,"-",'Facility Information'!D14)</f>
        <v>-</v>
      </c>
      <c r="B25" s="194">
        <v>2</v>
      </c>
      <c r="C25" s="195" t="str">
        <f>IF('Health Facility 1'!$B$128=0,"-",'Health Facility 1'!$B$128)</f>
        <v>-</v>
      </c>
      <c r="D25" s="195" t="str">
        <f>IF('Health Facility 1'!$E$128=0,"-",'Health Facility 1'!$E$128)</f>
        <v>-</v>
      </c>
      <c r="E25" s="195" t="str">
        <f>IF('Health Facility 1'!$H$128=0,"-",'Health Facility 1'!$H$128)</f>
        <v>-</v>
      </c>
      <c r="F25" s="195" t="str">
        <f>IF('Health Facility 1'!$J$128=0,"-",'Health Facility 1'!$J$128)</f>
        <v>-</v>
      </c>
      <c r="G25" s="196" t="str">
        <f>IF('Health Facility 1'!$K$128=0,"-",'Health Facility 1'!$K$128)</f>
        <v>-</v>
      </c>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row>
    <row r="26" spans="1:38" s="183" customFormat="1" ht="20.100000000000001" customHeight="1" x14ac:dyDescent="0.3">
      <c r="A26" s="786"/>
      <c r="B26" s="194">
        <v>3</v>
      </c>
      <c r="C26" s="195" t="str">
        <f>IF('Health Facility 1'!$B$129=0,"-",'Health Facility 1'!$B$129)</f>
        <v>-</v>
      </c>
      <c r="D26" s="195" t="str">
        <f>IF('Health Facility 1'!$E$129=0,"-",'Health Facility 1'!$E$129)</f>
        <v>-</v>
      </c>
      <c r="E26" s="195" t="str">
        <f>IF('Health Facility 1'!$H$129=0,"-",'Health Facility 1'!$H$129)</f>
        <v>-</v>
      </c>
      <c r="F26" s="195" t="str">
        <f>IF('Health Facility 1'!$J$129=0,"-",'Health Facility 1'!$J$129)</f>
        <v>-</v>
      </c>
      <c r="G26" s="196" t="str">
        <f>IF('Health Facility 1'!$K$129=0,"-",'Health Facility 1'!$K$129)</f>
        <v>-</v>
      </c>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row>
    <row r="27" spans="1:38" s="183" customFormat="1" ht="20.100000000000001" customHeight="1" x14ac:dyDescent="0.3">
      <c r="A27" s="786"/>
      <c r="B27" s="194">
        <v>4</v>
      </c>
      <c r="C27" s="195" t="str">
        <f>IF('Health Facility 1'!$B$130=0,"-",'Health Facility 1'!$B$130)</f>
        <v>-</v>
      </c>
      <c r="D27" s="195" t="str">
        <f>IF('Health Facility 1'!$E$130=0,"-",'Health Facility 1'!$E$130)</f>
        <v>-</v>
      </c>
      <c r="E27" s="195" t="str">
        <f>IF('Health Facility 1'!$H$130=0,"-",'Health Facility 1'!$H$130)</f>
        <v>-</v>
      </c>
      <c r="F27" s="195" t="str">
        <f>IF('Health Facility 1'!$J$130=0,"-",'Health Facility 1'!$J$130)</f>
        <v>-</v>
      </c>
      <c r="G27" s="196" t="str">
        <f>IF('Health Facility 1'!$K$130=0,"-",'Health Facility 1'!$K$130)</f>
        <v>-</v>
      </c>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row>
    <row r="28" spans="1:38" s="183" customFormat="1" ht="20.100000000000001" customHeight="1" x14ac:dyDescent="0.3">
      <c r="A28" s="199" t="s">
        <v>384</v>
      </c>
      <c r="B28" s="191">
        <v>1</v>
      </c>
      <c r="C28" s="177" t="str">
        <f>IF('Health Facility 2'!$B$127=0,"-",'Health Facility 2'!$B$127)</f>
        <v>-</v>
      </c>
      <c r="D28" s="177" t="str">
        <f>IF('Health Facility 2'!$E$127=0,"-",'Health Facility 2'!$E$127)</f>
        <v>-</v>
      </c>
      <c r="E28" s="177" t="str">
        <f>IF('Health Facility 2'!$H$127=0,"-",'Health Facility 2'!$H$127)</f>
        <v>-</v>
      </c>
      <c r="F28" s="177" t="str">
        <f>IF('Health Facility 2'!$J$127=0,"-",'Health Facility 2'!$J$127)</f>
        <v>-</v>
      </c>
      <c r="G28" s="175" t="str">
        <f>IF('Health Facility 2'!$K$127=0,"-",'Health Facility 2'!$K$127)</f>
        <v>-</v>
      </c>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row>
    <row r="29" spans="1:38" s="183" customFormat="1" ht="20.100000000000001" customHeight="1" x14ac:dyDescent="0.3">
      <c r="A29" s="785" t="str">
        <f>IF('Facility Information'!D15=0,"-",'Facility Information'!D15)</f>
        <v>-</v>
      </c>
      <c r="B29" s="191">
        <v>2</v>
      </c>
      <c r="C29" s="177" t="str">
        <f>IF('Health Facility 2'!$B$128=0,"-",'Health Facility 2'!$B$128)</f>
        <v>-</v>
      </c>
      <c r="D29" s="177" t="str">
        <f>IF('Health Facility 2'!$E$128=0,"-",'Health Facility 2'!$E$128)</f>
        <v>-</v>
      </c>
      <c r="E29" s="177" t="str">
        <f>IF('Health Facility 2'!$H$128=0,"-",'Health Facility 2'!$H$128)</f>
        <v>-</v>
      </c>
      <c r="F29" s="177" t="str">
        <f>IF('Health Facility 2'!$J$128=0,"-",'Health Facility 2'!$J$128)</f>
        <v>-</v>
      </c>
      <c r="G29" s="175" t="str">
        <f>IF('Health Facility 2'!$K$128=0,"-",'Health Facility 2'!$K$128)</f>
        <v>-</v>
      </c>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row>
    <row r="30" spans="1:38" s="183" customFormat="1" ht="20.100000000000001" customHeight="1" x14ac:dyDescent="0.3">
      <c r="A30" s="785"/>
      <c r="B30" s="191">
        <v>3</v>
      </c>
      <c r="C30" s="177" t="str">
        <f>IF('Health Facility 2'!$B$129=0,"-",'Health Facility 2'!$B$129)</f>
        <v>-</v>
      </c>
      <c r="D30" s="177" t="str">
        <f>IF('Health Facility 2'!$E$129=0,"-",'Health Facility 2'!$E$129)</f>
        <v>-</v>
      </c>
      <c r="E30" s="177" t="str">
        <f>IF('Health Facility 2'!$H$129=0,"-",'Health Facility 2'!$H$129)</f>
        <v>-</v>
      </c>
      <c r="F30" s="177" t="str">
        <f>IF('Health Facility 2'!$J$129=0,"-",'Health Facility 2'!$J$129)</f>
        <v>-</v>
      </c>
      <c r="G30" s="175" t="str">
        <f>IF('Health Facility 2'!$K$129=0,"-",'Health Facility 2'!$K$129)</f>
        <v>-</v>
      </c>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row>
    <row r="31" spans="1:38" s="183" customFormat="1" ht="20.100000000000001" customHeight="1" x14ac:dyDescent="0.3">
      <c r="A31" s="785"/>
      <c r="B31" s="191">
        <v>4</v>
      </c>
      <c r="C31" s="177" t="str">
        <f>IF('Health Facility 2'!$B$130=0,"-",'Health Facility 2'!$B$130)</f>
        <v>-</v>
      </c>
      <c r="D31" s="177" t="str">
        <f>IF('Health Facility 2'!$E$130=0,"-",'Health Facility 2'!$E$130)</f>
        <v>-</v>
      </c>
      <c r="E31" s="177" t="str">
        <f>IF('Health Facility 2'!$H$130=0,"-",'Health Facility 2'!$H$130)</f>
        <v>-</v>
      </c>
      <c r="F31" s="177" t="str">
        <f>IF('Health Facility 2'!$J$130=0,"-",'Health Facility 2'!$J$130)</f>
        <v>-</v>
      </c>
      <c r="G31" s="175" t="str">
        <f>IF('Health Facility 2'!$K$130=0,"-",'Health Facility 2'!$K$130)</f>
        <v>-</v>
      </c>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row>
    <row r="32" spans="1:38" s="183" customFormat="1" ht="20.100000000000001" customHeight="1" x14ac:dyDescent="0.3">
      <c r="A32" s="198" t="s">
        <v>385</v>
      </c>
      <c r="B32" s="194">
        <v>1</v>
      </c>
      <c r="C32" s="195" t="str">
        <f>IF('Health Facility 3'!$B$127=0,"-",'Health Facility 3'!$B$127)</f>
        <v>-</v>
      </c>
      <c r="D32" s="195" t="str">
        <f>IF('Health Facility 3'!$E$127=0,"-",'Health Facility 3'!$E$127)</f>
        <v>-</v>
      </c>
      <c r="E32" s="195" t="str">
        <f>IF('Health Facility 3'!$H$127=0,"-",'Health Facility 3'!$H$127)</f>
        <v>-</v>
      </c>
      <c r="F32" s="195" t="str">
        <f>IF('Health Facility 3'!$J$127=0,"-",'Health Facility 3'!$J$127)</f>
        <v>-</v>
      </c>
      <c r="G32" s="196" t="str">
        <f>IF('Health Facility 3'!$K$127=0,"-",'Health Facility 3'!$K$127)</f>
        <v>-</v>
      </c>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row>
    <row r="33" spans="1:38" s="183" customFormat="1" ht="20.100000000000001" customHeight="1" x14ac:dyDescent="0.3">
      <c r="A33" s="786" t="str">
        <f>IF('Facility Information'!D16=0,"-",'Facility Information'!D16)</f>
        <v>-</v>
      </c>
      <c r="B33" s="194">
        <v>2</v>
      </c>
      <c r="C33" s="195" t="str">
        <f>IF('Health Facility 3'!$B$128=0,"-",'Health Facility 3'!$B$128)</f>
        <v>-</v>
      </c>
      <c r="D33" s="195" t="str">
        <f>IF('Health Facility 3'!$E$128=0,"-",'Health Facility 3'!$E$128)</f>
        <v>-</v>
      </c>
      <c r="E33" s="195" t="str">
        <f>IF('Health Facility 3'!$H$128=0,"-",'Health Facility 3'!$H$128)</f>
        <v>-</v>
      </c>
      <c r="F33" s="195" t="str">
        <f>IF('Health Facility 3'!$J$128=0,"-",'Health Facility 3'!$J$128)</f>
        <v>-</v>
      </c>
      <c r="G33" s="196" t="str">
        <f>IF('Health Facility 3'!$K$128=0,"-",'Health Facility 3'!$K$128)</f>
        <v>-</v>
      </c>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row>
    <row r="34" spans="1:38" s="183" customFormat="1" ht="20.100000000000001" customHeight="1" x14ac:dyDescent="0.3">
      <c r="A34" s="786"/>
      <c r="B34" s="194">
        <v>3</v>
      </c>
      <c r="C34" s="195" t="str">
        <f>IF('Health Facility 3'!$B$129=0,"-",'Health Facility 3'!$B$129)</f>
        <v>-</v>
      </c>
      <c r="D34" s="195" t="str">
        <f>IF('Health Facility 3'!$E$129=0,"-",'Health Facility 3'!$E$129)</f>
        <v>-</v>
      </c>
      <c r="E34" s="195" t="str">
        <f>IF('Health Facility 3'!$H$129=0,"-",'Health Facility 3'!$H$129)</f>
        <v>-</v>
      </c>
      <c r="F34" s="195" t="str">
        <f>IF('Health Facility 3'!$J$129=0,"-",'Health Facility 3'!$J$129)</f>
        <v>-</v>
      </c>
      <c r="G34" s="196" t="str">
        <f>IF('Health Facility 3'!$K$129=0,"-",'Health Facility 3'!$K$129)</f>
        <v>-</v>
      </c>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row>
    <row r="35" spans="1:38" s="183" customFormat="1" ht="20.100000000000001" customHeight="1" x14ac:dyDescent="0.3">
      <c r="A35" s="786"/>
      <c r="B35" s="194">
        <v>4</v>
      </c>
      <c r="C35" s="195" t="str">
        <f>IF('Health Facility 3'!$B$130=0,"-",'Health Facility 3'!$B$130)</f>
        <v>-</v>
      </c>
      <c r="D35" s="195" t="str">
        <f>IF('Health Facility 3'!$E$130=0,"-",'Health Facility 3'!$E$130)</f>
        <v>-</v>
      </c>
      <c r="E35" s="195" t="str">
        <f>IF('Health Facility 3'!$H$130=0,"-",'Health Facility 3'!$H$130)</f>
        <v>-</v>
      </c>
      <c r="F35" s="195" t="str">
        <f>IF('Health Facility 3'!$J$130=0,"-",'Health Facility 3'!$J$130)</f>
        <v>-</v>
      </c>
      <c r="G35" s="196" t="str">
        <f>IF('Health Facility 3'!$K$130=0,"-",'Health Facility 3'!$K$130)</f>
        <v>-</v>
      </c>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row>
    <row r="36" spans="1:38" s="183" customFormat="1" ht="20.100000000000001" customHeight="1" x14ac:dyDescent="0.3">
      <c r="A36" s="199" t="s">
        <v>386</v>
      </c>
      <c r="B36" s="191">
        <v>1</v>
      </c>
      <c r="C36" s="177" t="str">
        <f>IF('Health Facility 4'!$B$127=0,"-",'Health Facility 4'!$B$127)</f>
        <v>-</v>
      </c>
      <c r="D36" s="177" t="str">
        <f>IF('Health Facility 4'!$E$127=0,"-",'Health Facility 4'!$E$127)</f>
        <v>-</v>
      </c>
      <c r="E36" s="177" t="str">
        <f>IF('Health Facility 4'!$H$127=0,"-",'Health Facility 4'!$H$127)</f>
        <v>-</v>
      </c>
      <c r="F36" s="177" t="str">
        <f>IF('Health Facility 4'!$J$127=0,"-",'Health Facility 4'!$J$127)</f>
        <v>-</v>
      </c>
      <c r="G36" s="175" t="str">
        <f>IF('Health Facility 4'!$K$127=0,"-",'Health Facility 4'!$K$127)</f>
        <v>-</v>
      </c>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row>
    <row r="37" spans="1:38" s="183" customFormat="1" ht="20.100000000000001" customHeight="1" x14ac:dyDescent="0.3">
      <c r="A37" s="785" t="str">
        <f>IF('Facility Information'!D17=0,"-",'Facility Information'!D17)</f>
        <v>-</v>
      </c>
      <c r="B37" s="191">
        <v>2</v>
      </c>
      <c r="C37" s="177" t="str">
        <f>IF('Health Facility 4'!$B$128=0,"-",'Health Facility 4'!$B$128)</f>
        <v>-</v>
      </c>
      <c r="D37" s="177" t="str">
        <f>IF('Health Facility 4'!$E$128=0,"-",'Health Facility 4'!$E$128)</f>
        <v>-</v>
      </c>
      <c r="E37" s="177" t="str">
        <f>IF('Health Facility 4'!$H$128=0,"-",'Health Facility 4'!$H$128)</f>
        <v>-</v>
      </c>
      <c r="F37" s="177" t="str">
        <f>IF('Health Facility 4'!$J$128=0,"-",'Health Facility 4'!$J$128)</f>
        <v>-</v>
      </c>
      <c r="G37" s="175" t="str">
        <f>IF('Health Facility 4'!$K$128=0,"-",'Health Facility 4'!$K$128)</f>
        <v>-</v>
      </c>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row>
    <row r="38" spans="1:38" s="183" customFormat="1" ht="20.100000000000001" customHeight="1" x14ac:dyDescent="0.3">
      <c r="A38" s="785"/>
      <c r="B38" s="191">
        <v>3</v>
      </c>
      <c r="C38" s="177" t="str">
        <f>IF('Health Facility 4'!$B$129=0,"-",'Health Facility 4'!$B$129)</f>
        <v>-</v>
      </c>
      <c r="D38" s="177" t="str">
        <f>IF('Health Facility 4'!$E$129=0,"-",'Health Facility 4'!$E$129)</f>
        <v>-</v>
      </c>
      <c r="E38" s="177" t="str">
        <f>IF('Health Facility 4'!$H$129=0,"-",'Health Facility 4'!$H$129)</f>
        <v>-</v>
      </c>
      <c r="F38" s="177" t="str">
        <f>IF('Health Facility 4'!$J$129=0,"-",'Health Facility 4'!$J$129)</f>
        <v>-</v>
      </c>
      <c r="G38" s="175" t="str">
        <f>IF('Health Facility 4'!$K$129=0,"-",'Health Facility 4'!$K$129)</f>
        <v>-</v>
      </c>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row>
    <row r="39" spans="1:38" s="183" customFormat="1" ht="20.100000000000001" customHeight="1" x14ac:dyDescent="0.3">
      <c r="A39" s="785"/>
      <c r="B39" s="191">
        <v>4</v>
      </c>
      <c r="C39" s="177" t="str">
        <f>IF('Health Facility 4'!$B$130=0,"-",'Health Facility 4'!$B$130)</f>
        <v>-</v>
      </c>
      <c r="D39" s="177" t="str">
        <f>IF('Health Facility 4'!$E$130=0,"-",'Health Facility 4'!$E$130)</f>
        <v>-</v>
      </c>
      <c r="E39" s="177" t="str">
        <f>IF('Health Facility 4'!$H$130=0,"-",'Health Facility 4'!$H$130)</f>
        <v>-</v>
      </c>
      <c r="F39" s="177" t="str">
        <f>IF('Health Facility 4'!$J$130=0,"-",'Health Facility 4'!$J$130)</f>
        <v>-</v>
      </c>
      <c r="G39" s="175" t="str">
        <f>IF('Health Facility 4'!$K$130=0,"-",'Health Facility 4'!$K$130)</f>
        <v>-</v>
      </c>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row>
    <row r="40" spans="1:38" s="183" customFormat="1" ht="20.100000000000001" customHeight="1" x14ac:dyDescent="0.3">
      <c r="A40" s="198" t="s">
        <v>387</v>
      </c>
      <c r="B40" s="194">
        <v>1</v>
      </c>
      <c r="C40" s="195" t="str">
        <f>IF('Health Facility 5'!$B$127=0,"-",'Health Facility 5'!$B$127)</f>
        <v>-</v>
      </c>
      <c r="D40" s="195" t="str">
        <f>IF('Health Facility 5'!$E$127=0,"-",'Health Facility 5'!$E$127)</f>
        <v>-</v>
      </c>
      <c r="E40" s="195" t="str">
        <f>IF('Health Facility 5'!$H$127=0,"-",'Health Facility 5'!$H$127)</f>
        <v>-</v>
      </c>
      <c r="F40" s="195" t="str">
        <f>IF('Health Facility 5'!$J$127=0,"-",'Health Facility 5'!$J$127)</f>
        <v>-</v>
      </c>
      <c r="G40" s="196" t="str">
        <f>IF('Health Facility 5'!$K$127=0,"-",'Health Facility 5'!$K$127)</f>
        <v>-</v>
      </c>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row>
    <row r="41" spans="1:38" s="183" customFormat="1" ht="20.100000000000001" customHeight="1" x14ac:dyDescent="0.3">
      <c r="A41" s="786" t="str">
        <f>IF('Facility Information'!D18=0,"-",'Facility Information'!D18)</f>
        <v>-</v>
      </c>
      <c r="B41" s="194">
        <v>2</v>
      </c>
      <c r="C41" s="195" t="str">
        <f>IF('Health Facility 5'!$B$128=0,"-",'Health Facility 5'!$B$128)</f>
        <v>-</v>
      </c>
      <c r="D41" s="195" t="str">
        <f>IF('Health Facility 5'!$E$128=0,"-",'Health Facility 5'!$E$128)</f>
        <v>-</v>
      </c>
      <c r="E41" s="195" t="str">
        <f>IF('Health Facility 5'!$H$128=0,"-",'Health Facility 5'!$H$128)</f>
        <v>-</v>
      </c>
      <c r="F41" s="195" t="str">
        <f>IF('Health Facility 5'!$J$128=0,"-",'Health Facility 5'!$J$128)</f>
        <v>-</v>
      </c>
      <c r="G41" s="196" t="str">
        <f>IF('Health Facility 5'!$K$128=0,"-",'Health Facility 5'!$K$128)</f>
        <v>-</v>
      </c>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row>
    <row r="42" spans="1:38" s="183" customFormat="1" ht="20.100000000000001" customHeight="1" x14ac:dyDescent="0.3">
      <c r="A42" s="786"/>
      <c r="B42" s="194">
        <v>3</v>
      </c>
      <c r="C42" s="195" t="str">
        <f>IF('Health Facility 5'!$B$129=0,"-",'Health Facility 5'!$B$129)</f>
        <v>-</v>
      </c>
      <c r="D42" s="195" t="str">
        <f>IF('Health Facility 5'!$E$129=0,"-",'Health Facility 5'!$E$129)</f>
        <v>-</v>
      </c>
      <c r="E42" s="195" t="str">
        <f>IF('Health Facility 5'!$H$129=0,"-",'Health Facility 5'!$H$129)</f>
        <v>-</v>
      </c>
      <c r="F42" s="195" t="str">
        <f>IF('Health Facility 5'!$J$129=0,"-",'Health Facility 5'!$J$129)</f>
        <v>-</v>
      </c>
      <c r="G42" s="196" t="str">
        <f>IF('Health Facility 5'!$K$129=0,"-",'Health Facility 5'!$K$129)</f>
        <v>-</v>
      </c>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row>
    <row r="43" spans="1:38" s="183" customFormat="1" ht="20.100000000000001" customHeight="1" x14ac:dyDescent="0.3">
      <c r="A43" s="786"/>
      <c r="B43" s="194">
        <v>4</v>
      </c>
      <c r="C43" s="195" t="str">
        <f>IF('Health Facility 5'!$B$130=0,"-",'Health Facility 5'!$B$130)</f>
        <v>-</v>
      </c>
      <c r="D43" s="195" t="str">
        <f>IF('Health Facility 5'!$E$130=0,"-",'Health Facility 5'!$E$130)</f>
        <v>-</v>
      </c>
      <c r="E43" s="195" t="str">
        <f>IF('Health Facility 5'!$H$130=0,"-",'Health Facility 5'!$H$130)</f>
        <v>-</v>
      </c>
      <c r="F43" s="195" t="str">
        <f>IF('Health Facility 5'!$J$130=0,"-",'Health Facility 5'!$J$130)</f>
        <v>-</v>
      </c>
      <c r="G43" s="196" t="str">
        <f>IF('Health Facility 5'!$K$130=0,"-",'Health Facility 5'!$K$130)</f>
        <v>-</v>
      </c>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row>
    <row r="44" spans="1:38" s="183" customFormat="1" ht="20.100000000000001" customHeight="1" x14ac:dyDescent="0.3">
      <c r="A44" s="199" t="s">
        <v>388</v>
      </c>
      <c r="B44" s="191">
        <v>1</v>
      </c>
      <c r="C44" s="177" t="str">
        <f>IF('Health Facility 6'!$B$127=0,"-",'Health Facility 6'!$B$127)</f>
        <v>-</v>
      </c>
      <c r="D44" s="177" t="str">
        <f>IF('Health Facility 6'!$E$127=0,"-",'Health Facility 6'!$E$127)</f>
        <v>-</v>
      </c>
      <c r="E44" s="177" t="str">
        <f>IF('Health Facility 6'!$H$127=0,"-",'Health Facility 6'!$H$127)</f>
        <v>-</v>
      </c>
      <c r="F44" s="177" t="str">
        <f>IF('Health Facility 6'!$J$127=0,"-",'Health Facility 6'!$J$127)</f>
        <v>-</v>
      </c>
      <c r="G44" s="175" t="str">
        <f>IF('Health Facility 6'!$K$127=0,"-",'Health Facility 6'!$K$127)</f>
        <v>-</v>
      </c>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row>
    <row r="45" spans="1:38" s="183" customFormat="1" ht="20.100000000000001" customHeight="1" x14ac:dyDescent="0.3">
      <c r="A45" s="785" t="str">
        <f>IF('Facility Information'!D19=0,"-",'Facility Information'!D19)</f>
        <v>-</v>
      </c>
      <c r="B45" s="191">
        <v>2</v>
      </c>
      <c r="C45" s="177" t="str">
        <f>IF('Health Facility 6'!$B$128=0,"-",'Health Facility 6'!$B$128)</f>
        <v>-</v>
      </c>
      <c r="D45" s="177" t="str">
        <f>IF('Health Facility 6'!$E$128=0,"-",'Health Facility 6'!$E$128)</f>
        <v>-</v>
      </c>
      <c r="E45" s="177" t="str">
        <f>IF('Health Facility 6'!$H$128=0,"-",'Health Facility 6'!$H$128)</f>
        <v>-</v>
      </c>
      <c r="F45" s="177" t="str">
        <f>IF('Health Facility 6'!$J$128=0,"-",'Health Facility 6'!$J$128)</f>
        <v>-</v>
      </c>
      <c r="G45" s="175" t="str">
        <f>IF('Health Facility 6'!$K$128=0,"-",'Health Facility 6'!$K$128)</f>
        <v>-</v>
      </c>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row>
    <row r="46" spans="1:38" s="183" customFormat="1" ht="20.100000000000001" customHeight="1" x14ac:dyDescent="0.3">
      <c r="A46" s="785"/>
      <c r="B46" s="191">
        <v>3</v>
      </c>
      <c r="C46" s="177" t="str">
        <f>IF('Health Facility 6'!$B$129=0,"-",'Health Facility 6'!$B$129)</f>
        <v>-</v>
      </c>
      <c r="D46" s="177" t="str">
        <f>IF('Health Facility 6'!$E$129=0,"-",'Health Facility 6'!$E$129)</f>
        <v>-</v>
      </c>
      <c r="E46" s="177" t="str">
        <f>IF('Health Facility 6'!$H$129=0,"-",'Health Facility 6'!$H$129)</f>
        <v>-</v>
      </c>
      <c r="F46" s="177" t="str">
        <f>IF('Health Facility 6'!$J$129=0,"-",'Health Facility 6'!$J$129)</f>
        <v>-</v>
      </c>
      <c r="G46" s="175" t="str">
        <f>IF('Health Facility 6'!$K$129=0,"-",'Health Facility 6'!$K$129)</f>
        <v>-</v>
      </c>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row>
    <row r="47" spans="1:38" s="183" customFormat="1" ht="20.100000000000001" customHeight="1" x14ac:dyDescent="0.3">
      <c r="A47" s="785"/>
      <c r="B47" s="191">
        <v>4</v>
      </c>
      <c r="C47" s="177" t="str">
        <f>IF('Health Facility 6'!$B$130=0,"-",'Health Facility 6'!$B$130)</f>
        <v>-</v>
      </c>
      <c r="D47" s="177" t="str">
        <f>IF('Health Facility 6'!$E$130=0,"-",'Health Facility 6'!$E$130)</f>
        <v>-</v>
      </c>
      <c r="E47" s="177" t="str">
        <f>IF('Health Facility 6'!$H$130=0,"-",'Health Facility 6'!$H$130)</f>
        <v>-</v>
      </c>
      <c r="F47" s="177" t="str">
        <f>IF('Health Facility 6'!$J$130=0,"-",'Health Facility 6'!$J$130)</f>
        <v>-</v>
      </c>
      <c r="G47" s="175" t="str">
        <f>IF('Health Facility 6'!$K$130=0,"-",'Health Facility 6'!$K$130)</f>
        <v>-</v>
      </c>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row>
    <row r="48" spans="1:38" s="183" customFormat="1" ht="20.100000000000001" customHeight="1" x14ac:dyDescent="0.3">
      <c r="A48" s="198" t="s">
        <v>389</v>
      </c>
      <c r="B48" s="194">
        <v>1</v>
      </c>
      <c r="C48" s="195" t="str">
        <f>IF('Health Facility 7'!$B$127=0,"-",'Health Facility 7'!$B$127)</f>
        <v>-</v>
      </c>
      <c r="D48" s="195" t="str">
        <f>IF('Health Facility 7'!$E$127=0,"-",'Health Facility 7'!$E$127)</f>
        <v>-</v>
      </c>
      <c r="E48" s="195" t="str">
        <f>IF('Health Facility 7'!$H$127=0,"-",'Health Facility 7'!$H$127)</f>
        <v>-</v>
      </c>
      <c r="F48" s="195" t="str">
        <f>IF('Health Facility 7'!$J$127=0,"-",'Health Facility 7'!$J$127)</f>
        <v>-</v>
      </c>
      <c r="G48" s="196" t="str">
        <f>IF('Health Facility 7'!$K$127=0,"-",'Health Facility 7'!$K$127)</f>
        <v>-</v>
      </c>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row>
    <row r="49" spans="1:38" s="183" customFormat="1" ht="20.100000000000001" customHeight="1" x14ac:dyDescent="0.3">
      <c r="A49" s="786" t="str">
        <f>IF('Facility Information'!D20=0,"-",'Facility Information'!D20)</f>
        <v>-</v>
      </c>
      <c r="B49" s="194">
        <v>2</v>
      </c>
      <c r="C49" s="195" t="str">
        <f>IF('Health Facility 7'!$B$128=0,"-",'Health Facility 7'!$B$128)</f>
        <v>-</v>
      </c>
      <c r="D49" s="195" t="str">
        <f>IF('Health Facility 7'!$E$128=0,"-",'Health Facility 7'!$E$128)</f>
        <v>-</v>
      </c>
      <c r="E49" s="195" t="str">
        <f>IF('Health Facility 7'!$H$128=0,"-",'Health Facility 7'!$H$128)</f>
        <v>-</v>
      </c>
      <c r="F49" s="195" t="str">
        <f>IF('Health Facility 7'!$J$128=0,"-",'Health Facility 7'!$J$128)</f>
        <v>-</v>
      </c>
      <c r="G49" s="196" t="str">
        <f>IF('Health Facility 7'!$K$128=0,"-",'Health Facility 7'!$K$128)</f>
        <v>-</v>
      </c>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row>
    <row r="50" spans="1:38" s="183" customFormat="1" ht="20.100000000000001" customHeight="1" x14ac:dyDescent="0.3">
      <c r="A50" s="786"/>
      <c r="B50" s="194">
        <v>3</v>
      </c>
      <c r="C50" s="195" t="str">
        <f>IF('Health Facility 7'!$B$129=0,"-",'Health Facility 7'!$B$129)</f>
        <v>-</v>
      </c>
      <c r="D50" s="195" t="str">
        <f>IF('Health Facility 7'!$E$129=0,"-",'Health Facility 7'!$E$129)</f>
        <v>-</v>
      </c>
      <c r="E50" s="195" t="str">
        <f>IF('Health Facility 7'!$H$129=0,"-",'Health Facility 7'!$H$129)</f>
        <v>-</v>
      </c>
      <c r="F50" s="195" t="str">
        <f>IF('Health Facility 7'!$J$129=0,"-",'Health Facility 7'!$J$129)</f>
        <v>-</v>
      </c>
      <c r="G50" s="196" t="str">
        <f>IF('Health Facility 7'!$K$129=0,"-",'Health Facility 7'!$K$129)</f>
        <v>-</v>
      </c>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row>
    <row r="51" spans="1:38" s="183" customFormat="1" ht="20.100000000000001" customHeight="1" x14ac:dyDescent="0.3">
      <c r="A51" s="786"/>
      <c r="B51" s="194">
        <v>4</v>
      </c>
      <c r="C51" s="195" t="str">
        <f>IF('Health Facility 7'!$B$130=0,"-",'Health Facility 7'!$B$130)</f>
        <v>-</v>
      </c>
      <c r="D51" s="195" t="str">
        <f>IF('Health Facility 7'!$E$130=0,"-",'Health Facility 7'!$E$130)</f>
        <v>-</v>
      </c>
      <c r="E51" s="195" t="str">
        <f>IF('Health Facility 7'!$H$130=0,"-",'Health Facility 7'!$H$130)</f>
        <v>-</v>
      </c>
      <c r="F51" s="195" t="str">
        <f>IF('Health Facility 7'!$J$130=0,"-",'Health Facility 7'!$J$130)</f>
        <v>-</v>
      </c>
      <c r="G51" s="196" t="str">
        <f>IF('Health Facility 7'!$K$130=0,"-",'Health Facility 7'!$K$130)</f>
        <v>-</v>
      </c>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row>
    <row r="52" spans="1:38" s="183" customFormat="1" ht="20.100000000000001" customHeight="1" x14ac:dyDescent="0.3">
      <c r="A52" s="199" t="s">
        <v>390</v>
      </c>
      <c r="B52" s="191">
        <v>1</v>
      </c>
      <c r="C52" s="177" t="str">
        <f>IF('Health Facility 8'!$B$127=0,"-",'Health Facility 8'!$B$127)</f>
        <v>-</v>
      </c>
      <c r="D52" s="177" t="str">
        <f>IF('Health Facility 8'!$E$127=0,"-",'Health Facility 8'!$E$127)</f>
        <v>-</v>
      </c>
      <c r="E52" s="177" t="str">
        <f>IF('Health Facility 8'!$H$127=0,"-",'Health Facility 8'!$H$127)</f>
        <v>-</v>
      </c>
      <c r="F52" s="177" t="str">
        <f>IF('Health Facility 8'!$J$127=0,"-",'Health Facility 8'!$J$127)</f>
        <v>-</v>
      </c>
      <c r="G52" s="175" t="str">
        <f>IF('Health Facility 8'!$K$127=0,"-",'Health Facility 8'!$K$127)</f>
        <v>-</v>
      </c>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row>
    <row r="53" spans="1:38" s="183" customFormat="1" ht="20.100000000000001" customHeight="1" x14ac:dyDescent="0.3">
      <c r="A53" s="785" t="str">
        <f>IF('Facility Information'!D21=0,"-",'Facility Information'!D21)</f>
        <v>-</v>
      </c>
      <c r="B53" s="191">
        <v>2</v>
      </c>
      <c r="C53" s="177" t="str">
        <f>IF('Health Facility 8'!$B$128=0,"-",'Health Facility 8'!$B$128)</f>
        <v>-</v>
      </c>
      <c r="D53" s="177" t="str">
        <f>IF('Health Facility 8'!$E$128=0,"-",'Health Facility 8'!$E$128)</f>
        <v>-</v>
      </c>
      <c r="E53" s="177" t="str">
        <f>IF('Health Facility 8'!$H$128=0,"-",'Health Facility 8'!$H$128)</f>
        <v>-</v>
      </c>
      <c r="F53" s="177" t="str">
        <f>IF('Health Facility 8'!$J$128=0,"-",'Health Facility 8'!$J$128)</f>
        <v>-</v>
      </c>
      <c r="G53" s="175" t="str">
        <f>IF('Health Facility 8'!$K$128=0,"-",'Health Facility 8'!$K$128)</f>
        <v>-</v>
      </c>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row>
    <row r="54" spans="1:38" s="183" customFormat="1" ht="20.100000000000001" customHeight="1" x14ac:dyDescent="0.3">
      <c r="A54" s="785"/>
      <c r="B54" s="191">
        <v>3</v>
      </c>
      <c r="C54" s="177" t="str">
        <f>IF('Health Facility 8'!$B$129=0,"-",'Health Facility 8'!$B$129)</f>
        <v>-</v>
      </c>
      <c r="D54" s="177" t="str">
        <f>IF('Health Facility 8'!$E$129=0,"-",'Health Facility 8'!$E$129)</f>
        <v>-</v>
      </c>
      <c r="E54" s="177" t="str">
        <f>IF('Health Facility 8'!$H$129=0,"-",'Health Facility 8'!$H$129)</f>
        <v>-</v>
      </c>
      <c r="F54" s="177" t="str">
        <f>IF('Health Facility 8'!$J$129=0,"-",'Health Facility 8'!$J$129)</f>
        <v>-</v>
      </c>
      <c r="G54" s="175" t="str">
        <f>IF('Health Facility 8'!$K$129=0,"-",'Health Facility 8'!$K$129)</f>
        <v>-</v>
      </c>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row>
    <row r="55" spans="1:38" s="183" customFormat="1" ht="20.100000000000001" customHeight="1" x14ac:dyDescent="0.3">
      <c r="A55" s="785"/>
      <c r="B55" s="191">
        <v>4</v>
      </c>
      <c r="C55" s="177" t="str">
        <f>IF('Health Facility 8'!$B$130=0,"-",'Health Facility 8'!$B$130)</f>
        <v>-</v>
      </c>
      <c r="D55" s="177" t="str">
        <f>IF('Health Facility 8'!$E$130=0,"-",'Health Facility 8'!$E$130)</f>
        <v>-</v>
      </c>
      <c r="E55" s="177" t="str">
        <f>IF('Health Facility 8'!$H$130=0,"-",'Health Facility 8'!$H$130)</f>
        <v>-</v>
      </c>
      <c r="F55" s="177" t="str">
        <f>IF('Health Facility 8'!$J$130=0,"-",'Health Facility 8'!$J$130)</f>
        <v>-</v>
      </c>
      <c r="G55" s="175" t="str">
        <f>IF('Health Facility 8'!$K$130=0,"-",'Health Facility 8'!$K$130)</f>
        <v>-</v>
      </c>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row>
    <row r="56" spans="1:38" s="183" customFormat="1" ht="20.100000000000001" hidden="1" customHeight="1" x14ac:dyDescent="0.3">
      <c r="A56" s="198" t="s">
        <v>391</v>
      </c>
      <c r="B56" s="194">
        <v>1</v>
      </c>
      <c r="C56" s="195" t="str">
        <f>IF('Health Facility 9'!$B$127=0,"-",'Health Facility 9'!$B$127)</f>
        <v>-</v>
      </c>
      <c r="D56" s="195" t="str">
        <f>IF('Health Facility 9'!$E$127=0,"-",'Health Facility 9'!$E$127)</f>
        <v>-</v>
      </c>
      <c r="E56" s="195" t="str">
        <f>IF('Health Facility 9'!$H$127=0,"-",'Health Facility 9'!$H$127)</f>
        <v>-</v>
      </c>
      <c r="F56" s="195" t="str">
        <f>IF('Health Facility 9'!$J$127=0,"-",'Health Facility 9'!$J$127)</f>
        <v>-</v>
      </c>
      <c r="G56" s="196" t="str">
        <f>IF('Health Facility 9'!$K$127=0,"-",'Health Facility 9'!$K$127)</f>
        <v>-</v>
      </c>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row>
    <row r="57" spans="1:38" s="183" customFormat="1" ht="20.100000000000001" hidden="1" customHeight="1" x14ac:dyDescent="0.3">
      <c r="A57" s="786" t="str">
        <f>IF('Facility Information'!D22=0,"-",'Facility Information'!D22)</f>
        <v>-</v>
      </c>
      <c r="B57" s="194">
        <v>2</v>
      </c>
      <c r="C57" s="195" t="str">
        <f>IF('Health Facility 9'!$B$128=0,"-",'Health Facility 9'!$B$128)</f>
        <v>-</v>
      </c>
      <c r="D57" s="195" t="str">
        <f>IF('Health Facility 9'!$E$128=0,"-",'Health Facility 9'!$E$128)</f>
        <v>-</v>
      </c>
      <c r="E57" s="195" t="str">
        <f>IF('Health Facility 9'!$H$128=0,"-",'Health Facility 9'!$H$128)</f>
        <v>-</v>
      </c>
      <c r="F57" s="195" t="str">
        <f>IF('Health Facility 9'!$J$128=0,"-",'Health Facility 9'!$J$128)</f>
        <v>-</v>
      </c>
      <c r="G57" s="196" t="str">
        <f>IF('Health Facility 9'!$K$128=0,"-",'Health Facility 9'!$K$128)</f>
        <v>-</v>
      </c>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row>
    <row r="58" spans="1:38" s="183" customFormat="1" ht="20.100000000000001" hidden="1" customHeight="1" x14ac:dyDescent="0.3">
      <c r="A58" s="786"/>
      <c r="B58" s="194">
        <v>3</v>
      </c>
      <c r="C58" s="195" t="str">
        <f>IF('Health Facility 9'!$B$129=0,"-",'Health Facility 9'!$B$129)</f>
        <v>-</v>
      </c>
      <c r="D58" s="195" t="str">
        <f>IF('Health Facility 9'!$E$129=0,"-",'Health Facility 9'!$E$129)</f>
        <v>-</v>
      </c>
      <c r="E58" s="195" t="str">
        <f>IF('Health Facility 9'!$H$129=0,"-",'Health Facility 9'!$H$129)</f>
        <v>-</v>
      </c>
      <c r="F58" s="195" t="str">
        <f>IF('Health Facility 9'!$J$129=0,"-",'Health Facility 9'!$J$129)</f>
        <v>-</v>
      </c>
      <c r="G58" s="196" t="str">
        <f>IF('Health Facility 9'!$K$129=0,"-",'Health Facility 9'!$K$129)</f>
        <v>-</v>
      </c>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row>
    <row r="59" spans="1:38" s="183" customFormat="1" ht="20.100000000000001" hidden="1" customHeight="1" x14ac:dyDescent="0.3">
      <c r="A59" s="786"/>
      <c r="B59" s="194">
        <v>4</v>
      </c>
      <c r="C59" s="195" t="str">
        <f>IF('Health Facility 9'!$B$130=0,"-",'Health Facility 9'!$B$130)</f>
        <v>-</v>
      </c>
      <c r="D59" s="195" t="str">
        <f>IF('Health Facility 9'!$E$130=0,"-",'Health Facility 9'!$E$130)</f>
        <v>-</v>
      </c>
      <c r="E59" s="195" t="str">
        <f>IF('Health Facility 9'!$H$130=0,"-",'Health Facility 9'!$H$130)</f>
        <v>-</v>
      </c>
      <c r="F59" s="195" t="str">
        <f>IF('Health Facility 9'!$J$130=0,"-",'Health Facility 9'!$J$130)</f>
        <v>-</v>
      </c>
      <c r="G59" s="196" t="str">
        <f>IF('Health Facility 9'!$K$130=0,"-",'Health Facility 9'!$K$130)</f>
        <v>-</v>
      </c>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row>
    <row r="60" spans="1:38" s="183" customFormat="1" ht="20.100000000000001" hidden="1" customHeight="1" x14ac:dyDescent="0.3">
      <c r="A60" s="199" t="s">
        <v>392</v>
      </c>
      <c r="B60" s="191">
        <v>1</v>
      </c>
      <c r="C60" s="177" t="str">
        <f>IF('Health Facility 10'!$B$127=0,"-",'Health Facility 10'!$B$127)</f>
        <v>-</v>
      </c>
      <c r="D60" s="177" t="str">
        <f>IF('Health Facility 10'!$E$127=0,"-",'Health Facility 10'!$E$127)</f>
        <v>-</v>
      </c>
      <c r="E60" s="177" t="str">
        <f>IF('Health Facility 10'!$H$127=0,"-",'Health Facility 10'!$H$127)</f>
        <v>-</v>
      </c>
      <c r="F60" s="177" t="str">
        <f>IF('Health Facility 10'!$J$127=0,"-",'Health Facility 10'!$J$127)</f>
        <v>-</v>
      </c>
      <c r="G60" s="175" t="str">
        <f>IF('Health Facility 10'!$K$127=0,"-",'Health Facility 10'!$K$127)</f>
        <v>-</v>
      </c>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row>
    <row r="61" spans="1:38" s="183" customFormat="1" ht="20.100000000000001" hidden="1" customHeight="1" x14ac:dyDescent="0.3">
      <c r="A61" s="785" t="str">
        <f>IF('Facility Information'!D23=0,"-",'Facility Information'!D23)</f>
        <v>-</v>
      </c>
      <c r="B61" s="191">
        <v>2</v>
      </c>
      <c r="C61" s="177" t="str">
        <f>IF('Health Facility 10'!$B$128=0,"-",'Health Facility 10'!$B$128)</f>
        <v>-</v>
      </c>
      <c r="D61" s="177" t="str">
        <f>IF('Health Facility 10'!$E$128=0,"-",'Health Facility 10'!$E$128)</f>
        <v>-</v>
      </c>
      <c r="E61" s="177" t="str">
        <f>IF('Health Facility 10'!$H$128=0,"-",'Health Facility 10'!$H$128)</f>
        <v>-</v>
      </c>
      <c r="F61" s="177" t="str">
        <f>IF('Health Facility 10'!$J$128=0,"-",'Health Facility 10'!$J$128)</f>
        <v>-</v>
      </c>
      <c r="G61" s="175" t="str">
        <f>IF('Health Facility 10'!$K$128=0,"-",'Health Facility 10'!$K$128)</f>
        <v>-</v>
      </c>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row>
    <row r="62" spans="1:38" s="183" customFormat="1" ht="20.100000000000001" hidden="1" customHeight="1" x14ac:dyDescent="0.3">
      <c r="A62" s="785"/>
      <c r="B62" s="191">
        <v>3</v>
      </c>
      <c r="C62" s="177" t="str">
        <f>IF('Health Facility 10'!$B$129=0,"-",'Health Facility 10'!$B$129)</f>
        <v>-</v>
      </c>
      <c r="D62" s="177" t="str">
        <f>IF('Health Facility 10'!$E$129=0,"-",'Health Facility 10'!$E$129)</f>
        <v>-</v>
      </c>
      <c r="E62" s="177" t="str">
        <f>IF('Health Facility 10'!$H$129=0,"-",'Health Facility 10'!$H$129)</f>
        <v>-</v>
      </c>
      <c r="F62" s="177" t="str">
        <f>IF('Health Facility 10'!$J$129=0,"-",'Health Facility 10'!$J$129)</f>
        <v>-</v>
      </c>
      <c r="G62" s="175" t="str">
        <f>IF('Health Facility 10'!$K$129=0,"-",'Health Facility 10'!$K$129)</f>
        <v>-</v>
      </c>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row>
    <row r="63" spans="1:38" s="183" customFormat="1" ht="20.100000000000001" hidden="1" customHeight="1" x14ac:dyDescent="0.3">
      <c r="A63" s="785"/>
      <c r="B63" s="191">
        <v>4</v>
      </c>
      <c r="C63" s="177" t="str">
        <f>IF('Health Facility 10'!$B$130=0,"-",'Health Facility 10'!$B$130)</f>
        <v>-</v>
      </c>
      <c r="D63" s="177" t="str">
        <f>IF('Health Facility 10'!$E$130=0,"-",'Health Facility 10'!$E$130)</f>
        <v>-</v>
      </c>
      <c r="E63" s="177" t="str">
        <f>IF('Health Facility 10'!$H$130=0,"-",'Health Facility 10'!$H$130)</f>
        <v>-</v>
      </c>
      <c r="F63" s="177" t="str">
        <f>IF('Health Facility 10'!$J$130=0,"-",'Health Facility 10'!$J$130)</f>
        <v>-</v>
      </c>
      <c r="G63" s="175" t="str">
        <f>IF('Health Facility 10'!$K$130=0,"-",'Health Facility 10'!$K$130)</f>
        <v>-</v>
      </c>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row>
    <row r="64" spans="1:38" s="183" customFormat="1" ht="20.100000000000001" hidden="1" customHeight="1" x14ac:dyDescent="0.3">
      <c r="A64" s="198" t="s">
        <v>393</v>
      </c>
      <c r="B64" s="194">
        <v>1</v>
      </c>
      <c r="C64" s="195" t="str">
        <f>IF('Health Facility 11'!$B$127=0,"-",'Health Facility 11'!$B$127)</f>
        <v>-</v>
      </c>
      <c r="D64" s="195" t="str">
        <f>IF('Health Facility 11'!$E$127=0,"-",'Health Facility 11'!$E$127)</f>
        <v>-</v>
      </c>
      <c r="E64" s="195" t="str">
        <f>IF('Health Facility 11'!$H$127=0,"-",'Health Facility 11'!$H$127)</f>
        <v>-</v>
      </c>
      <c r="F64" s="195" t="str">
        <f>IF('Health Facility 11'!$J$127=0,"-",'Health Facility 11'!$J$127)</f>
        <v>-</v>
      </c>
      <c r="G64" s="196" t="str">
        <f>IF('Health Facility 11'!$K$127=0,"-",'Health Facility 11'!$K$127)</f>
        <v>-</v>
      </c>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row>
    <row r="65" spans="1:38" s="183" customFormat="1" ht="20.100000000000001" hidden="1" customHeight="1" x14ac:dyDescent="0.3">
      <c r="A65" s="786" t="str">
        <f>IF('Facility Information'!D24=0,"-",'Facility Information'!D24)</f>
        <v>-</v>
      </c>
      <c r="B65" s="194">
        <v>2</v>
      </c>
      <c r="C65" s="195" t="str">
        <f>IF('Health Facility 11'!$B$128=0,"-",'Health Facility 11'!$B$128)</f>
        <v>-</v>
      </c>
      <c r="D65" s="195" t="str">
        <f>IF('Health Facility 11'!$E$128=0,"-",'Health Facility 11'!$E$128)</f>
        <v>-</v>
      </c>
      <c r="E65" s="195" t="str">
        <f>IF('Health Facility 11'!$H$128=0,"-",'Health Facility 11'!$H$128)</f>
        <v>-</v>
      </c>
      <c r="F65" s="195" t="str">
        <f>IF('Health Facility 11'!$J$128=0,"-",'Health Facility 11'!$J$128)</f>
        <v>-</v>
      </c>
      <c r="G65" s="196" t="str">
        <f>IF('Health Facility 11'!$K$128=0,"-",'Health Facility 11'!$K$128)</f>
        <v>-</v>
      </c>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row>
    <row r="66" spans="1:38" s="183" customFormat="1" ht="20.100000000000001" hidden="1" customHeight="1" x14ac:dyDescent="0.3">
      <c r="A66" s="786"/>
      <c r="B66" s="194">
        <v>3</v>
      </c>
      <c r="C66" s="195" t="str">
        <f>IF('Health Facility 11'!$B$129=0,"-",'Health Facility 11'!$B$129)</f>
        <v>-</v>
      </c>
      <c r="D66" s="195" t="str">
        <f>IF('Health Facility 11'!$E$129=0,"-",'Health Facility 11'!$E$129)</f>
        <v>-</v>
      </c>
      <c r="E66" s="195" t="str">
        <f>IF('Health Facility 11'!$H$129=0,"-",'Health Facility 11'!$H$129)</f>
        <v>-</v>
      </c>
      <c r="F66" s="195" t="str">
        <f>IF('Health Facility 11'!$J$129=0,"-",'Health Facility 11'!$J$129)</f>
        <v>-</v>
      </c>
      <c r="G66" s="196" t="str">
        <f>IF('Health Facility 11'!$K$129=0,"-",'Health Facility 11'!$K$129)</f>
        <v>-</v>
      </c>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row>
    <row r="67" spans="1:38" s="183" customFormat="1" ht="20.100000000000001" hidden="1" customHeight="1" x14ac:dyDescent="0.3">
      <c r="A67" s="786"/>
      <c r="B67" s="194">
        <v>4</v>
      </c>
      <c r="C67" s="195" t="str">
        <f>IF('Health Facility 11'!$B$130=0,"-",'Health Facility 11'!$B$130)</f>
        <v>-</v>
      </c>
      <c r="D67" s="195" t="str">
        <f>IF('Health Facility 11'!$E$130=0,"-",'Health Facility 11'!$E$130)</f>
        <v>-</v>
      </c>
      <c r="E67" s="195" t="str">
        <f>IF('Health Facility 11'!$H$130=0,"-",'Health Facility 11'!$H$130)</f>
        <v>-</v>
      </c>
      <c r="F67" s="195" t="str">
        <f>IF('Health Facility 11'!$J$130=0,"-",'Health Facility 11'!$J$130)</f>
        <v>-</v>
      </c>
      <c r="G67" s="196" t="str">
        <f>IF('Health Facility 11'!$K$130=0,"-",'Health Facility 11'!$K$130)</f>
        <v>-</v>
      </c>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row>
    <row r="68" spans="1:38" s="183" customFormat="1" ht="20.100000000000001" hidden="1" customHeight="1" x14ac:dyDescent="0.3">
      <c r="A68" s="199" t="s">
        <v>394</v>
      </c>
      <c r="B68" s="191">
        <v>1</v>
      </c>
      <c r="C68" s="177" t="str">
        <f>IF('Health Facility 12'!$B$127=0,"-",'Health Facility 12'!$B$127)</f>
        <v>-</v>
      </c>
      <c r="D68" s="177" t="str">
        <f>IF('Health Facility 12'!$E$127=0,"-",'Health Facility 12'!$E$127)</f>
        <v>-</v>
      </c>
      <c r="E68" s="177" t="str">
        <f>IF('Health Facility 12'!$H$127=0,"-",'Health Facility 12'!$H$127)</f>
        <v>-</v>
      </c>
      <c r="F68" s="177" t="str">
        <f>IF('Health Facility 12'!$J$127=0,"-",'Health Facility 12'!$J$127)</f>
        <v>-</v>
      </c>
      <c r="G68" s="175" t="str">
        <f>IF('Health Facility 12'!$K$127=0,"-",'Health Facility 12'!$K$127)</f>
        <v>-</v>
      </c>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row>
    <row r="69" spans="1:38" s="183" customFormat="1" ht="20.100000000000001" hidden="1" customHeight="1" x14ac:dyDescent="0.3">
      <c r="A69" s="785" t="str">
        <f>IF('Facility Information'!D25=0,"-",'Facility Information'!D25)</f>
        <v>-</v>
      </c>
      <c r="B69" s="191">
        <v>2</v>
      </c>
      <c r="C69" s="177" t="str">
        <f>IF('Health Facility 12'!$B$128=0,"-",'Health Facility 12'!$B$128)</f>
        <v>-</v>
      </c>
      <c r="D69" s="177" t="str">
        <f>IF('Health Facility 12'!$E$128=0,"-",'Health Facility 12'!$E$128)</f>
        <v>-</v>
      </c>
      <c r="E69" s="177" t="str">
        <f>IF('Health Facility 12'!$H$128=0,"-",'Health Facility 12'!$H$128)</f>
        <v>-</v>
      </c>
      <c r="F69" s="177" t="str">
        <f>IF('Health Facility 12'!$J$128=0,"-",'Health Facility 12'!$J$128)</f>
        <v>-</v>
      </c>
      <c r="G69" s="175" t="str">
        <f>IF('Health Facility 12'!$K$128=0,"-",'Health Facility 12'!$K$128)</f>
        <v>-</v>
      </c>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row>
    <row r="70" spans="1:38" s="183" customFormat="1" ht="20.100000000000001" hidden="1" customHeight="1" x14ac:dyDescent="0.3">
      <c r="A70" s="785"/>
      <c r="B70" s="191">
        <v>3</v>
      </c>
      <c r="C70" s="177" t="str">
        <f>IF('Health Facility 12'!$B$129=0,"-",'Health Facility 12'!$B$129)</f>
        <v>-</v>
      </c>
      <c r="D70" s="177" t="str">
        <f>IF('Health Facility 12'!$E$129=0,"-",'Health Facility 12'!$E$129)</f>
        <v>-</v>
      </c>
      <c r="E70" s="177" t="str">
        <f>IF('Health Facility 12'!$H$129=0,"-",'Health Facility 12'!$H$129)</f>
        <v>-</v>
      </c>
      <c r="F70" s="177" t="str">
        <f>IF('Health Facility 12'!$J$129=0,"-",'Health Facility 12'!$J$129)</f>
        <v>-</v>
      </c>
      <c r="G70" s="175" t="str">
        <f>IF('Health Facility 12'!$K$129=0,"-",'Health Facility 12'!$K$129)</f>
        <v>-</v>
      </c>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row>
    <row r="71" spans="1:38" s="183" customFormat="1" ht="20.100000000000001" hidden="1" customHeight="1" x14ac:dyDescent="0.3">
      <c r="A71" s="785"/>
      <c r="B71" s="191">
        <v>4</v>
      </c>
      <c r="C71" s="177" t="str">
        <f>IF('Health Facility 12'!$B$130=0,"-",'Health Facility 12'!$B$130)</f>
        <v>-</v>
      </c>
      <c r="D71" s="177" t="str">
        <f>IF('Health Facility 12'!$E$130=0,"-",'Health Facility 12'!$E$130)</f>
        <v>-</v>
      </c>
      <c r="E71" s="177" t="str">
        <f>IF('Health Facility 12'!$H$130=0,"-",'Health Facility 12'!$H$130)</f>
        <v>-</v>
      </c>
      <c r="F71" s="177" t="str">
        <f>IF('Health Facility 12'!$J$130=0,"-",'Health Facility 12'!$J$130)</f>
        <v>-</v>
      </c>
      <c r="G71" s="175" t="str">
        <f>IF('Health Facility 12'!$K$130=0,"-",'Health Facility 12'!$K$130)</f>
        <v>-</v>
      </c>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row>
    <row r="72" spans="1:38" s="183" customFormat="1" ht="20.100000000000001" hidden="1" customHeight="1" x14ac:dyDescent="0.3">
      <c r="A72" s="198" t="s">
        <v>395</v>
      </c>
      <c r="B72" s="194">
        <v>1</v>
      </c>
      <c r="C72" s="195" t="str">
        <f>IF('Health Facility 13'!$B$127=0,"-",'Health Facility 13'!$B$127)</f>
        <v>-</v>
      </c>
      <c r="D72" s="195" t="str">
        <f>IF('Health Facility 13'!$E$127=0,"-",'Health Facility 13'!$E$127)</f>
        <v>-</v>
      </c>
      <c r="E72" s="195" t="str">
        <f>IF('Health Facility 13'!$H$127=0,"-",'Health Facility 13'!$H$127)</f>
        <v>-</v>
      </c>
      <c r="F72" s="195" t="str">
        <f>IF('Health Facility 13'!$J$127=0,"-",'Health Facility 13'!$J$127)</f>
        <v>-</v>
      </c>
      <c r="G72" s="196" t="str">
        <f>IF('Health Facility 13'!$K$127=0,"-",'Health Facility 13'!$K$127)</f>
        <v>-</v>
      </c>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row>
    <row r="73" spans="1:38" s="183" customFormat="1" ht="20.100000000000001" hidden="1" customHeight="1" x14ac:dyDescent="0.3">
      <c r="A73" s="786" t="str">
        <f>IF('Facility Information'!D26=0,"-",'Facility Information'!D26)</f>
        <v>-</v>
      </c>
      <c r="B73" s="194">
        <v>2</v>
      </c>
      <c r="C73" s="195" t="str">
        <f>IF('Health Facility 13'!$B$128=0,"-",'Health Facility 13'!$B$128)</f>
        <v>-</v>
      </c>
      <c r="D73" s="195" t="str">
        <f>IF('Health Facility 13'!$E$128=0,"-",'Health Facility 13'!$E$128)</f>
        <v>-</v>
      </c>
      <c r="E73" s="195" t="str">
        <f>IF('Health Facility 13'!$H$128=0,"-",'Health Facility 13'!$H$128)</f>
        <v>-</v>
      </c>
      <c r="F73" s="195" t="str">
        <f>IF('Health Facility 13'!$J$128=0,"-",'Health Facility 13'!$J$128)</f>
        <v>-</v>
      </c>
      <c r="G73" s="196" t="str">
        <f>IF('Health Facility 13'!$K$128=0,"-",'Health Facility 13'!$K$128)</f>
        <v>-</v>
      </c>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row>
    <row r="74" spans="1:38" s="183" customFormat="1" ht="20.100000000000001" hidden="1" customHeight="1" x14ac:dyDescent="0.3">
      <c r="A74" s="786"/>
      <c r="B74" s="194">
        <v>3</v>
      </c>
      <c r="C74" s="195" t="str">
        <f>IF('Health Facility 13'!$B$129=0,"-",'Health Facility 13'!$B$129)</f>
        <v>-</v>
      </c>
      <c r="D74" s="195" t="str">
        <f>IF('Health Facility 13'!$E$129=0,"-",'Health Facility 13'!$E$129)</f>
        <v>-</v>
      </c>
      <c r="E74" s="195" t="str">
        <f>IF('Health Facility 13'!$H$129=0,"-",'Health Facility 13'!$H$129)</f>
        <v>-</v>
      </c>
      <c r="F74" s="195" t="str">
        <f>IF('Health Facility 13'!$J$129=0,"-",'Health Facility 13'!$J$129)</f>
        <v>-</v>
      </c>
      <c r="G74" s="196" t="str">
        <f>IF('Health Facility 13'!$K$129=0,"-",'Health Facility 13'!$K$129)</f>
        <v>-</v>
      </c>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row>
    <row r="75" spans="1:38" s="183" customFormat="1" ht="20.100000000000001" hidden="1" customHeight="1" x14ac:dyDescent="0.3">
      <c r="A75" s="786"/>
      <c r="B75" s="194">
        <v>4</v>
      </c>
      <c r="C75" s="195" t="str">
        <f>IF('Health Facility 13'!$B$130=0,"-",'Health Facility 13'!$B$130)</f>
        <v>-</v>
      </c>
      <c r="D75" s="195" t="str">
        <f>IF('Health Facility 13'!$E$130=0,"-",'Health Facility 13'!$E$130)</f>
        <v>-</v>
      </c>
      <c r="E75" s="195" t="str">
        <f>IF('Health Facility 13'!$H$130=0,"-",'Health Facility 13'!$H$130)</f>
        <v>-</v>
      </c>
      <c r="F75" s="195" t="str">
        <f>IF('Health Facility 13'!$J$130=0,"-",'Health Facility 13'!$J$130)</f>
        <v>-</v>
      </c>
      <c r="G75" s="196" t="str">
        <f>IF('Health Facility 13'!$K$130=0,"-",'Health Facility 13'!$K$130)</f>
        <v>-</v>
      </c>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row>
    <row r="76" spans="1:38" s="183" customFormat="1" ht="20.100000000000001" hidden="1" customHeight="1" x14ac:dyDescent="0.3">
      <c r="A76" s="199" t="s">
        <v>396</v>
      </c>
      <c r="B76" s="191">
        <v>1</v>
      </c>
      <c r="C76" s="177" t="str">
        <f>IF('Health Facility 14'!$B$127=0,"-",'Health Facility 14'!$B$127)</f>
        <v>-</v>
      </c>
      <c r="D76" s="177" t="str">
        <f>IF('Health Facility 14'!$E$127=0,"-",'Health Facility 14'!$E$127)</f>
        <v>-</v>
      </c>
      <c r="E76" s="177" t="str">
        <f>IF('Health Facility 14'!$H$127=0,"-",'Health Facility 14'!$H$127)</f>
        <v>-</v>
      </c>
      <c r="F76" s="177" t="str">
        <f>IF('Health Facility 14'!$J$127=0,"-",'Health Facility 14'!$J$127)</f>
        <v>-</v>
      </c>
      <c r="G76" s="175" t="str">
        <f>IF('Health Facility 14'!$K$127=0,"-",'Health Facility 14'!$K$127)</f>
        <v>-</v>
      </c>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row>
    <row r="77" spans="1:38" s="183" customFormat="1" ht="20.100000000000001" hidden="1" customHeight="1" x14ac:dyDescent="0.3">
      <c r="A77" s="785" t="str">
        <f>IF('Facility Information'!D27=0,"-",'Facility Information'!D27)</f>
        <v>-</v>
      </c>
      <c r="B77" s="191">
        <v>2</v>
      </c>
      <c r="C77" s="177" t="str">
        <f>IF('Health Facility 14'!$B$128=0,"-",'Health Facility 14'!$B$128)</f>
        <v>-</v>
      </c>
      <c r="D77" s="177" t="str">
        <f>IF('Health Facility 14'!$E$128=0,"-",'Health Facility 14'!$E$128)</f>
        <v>-</v>
      </c>
      <c r="E77" s="177" t="str">
        <f>IF('Health Facility 14'!$H$128=0,"-",'Health Facility 14'!$H$128)</f>
        <v>-</v>
      </c>
      <c r="F77" s="177" t="str">
        <f>IF('Health Facility 14'!$J$128=0,"-",'Health Facility 14'!$J$128)</f>
        <v>-</v>
      </c>
      <c r="G77" s="175" t="str">
        <f>IF('Health Facility 14'!$K$128=0,"-",'Health Facility 14'!$K$128)</f>
        <v>-</v>
      </c>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row>
    <row r="78" spans="1:38" s="183" customFormat="1" ht="20.100000000000001" hidden="1" customHeight="1" x14ac:dyDescent="0.3">
      <c r="A78" s="785"/>
      <c r="B78" s="191">
        <v>3</v>
      </c>
      <c r="C78" s="177" t="str">
        <f>IF('Health Facility 14'!$B$129=0,"-",'Health Facility 14'!$B$129)</f>
        <v>-</v>
      </c>
      <c r="D78" s="177" t="str">
        <f>IF('Health Facility 14'!$E$129=0,"-",'Health Facility 14'!$E$129)</f>
        <v>-</v>
      </c>
      <c r="E78" s="177" t="str">
        <f>IF('Health Facility 14'!$H$129=0,"-",'Health Facility 14'!$H$129)</f>
        <v>-</v>
      </c>
      <c r="F78" s="177" t="str">
        <f>IF('Health Facility 14'!$J$129=0,"-",'Health Facility 14'!$J$129)</f>
        <v>-</v>
      </c>
      <c r="G78" s="175" t="str">
        <f>IF('Health Facility 14'!$K$129=0,"-",'Health Facility 14'!$K$129)</f>
        <v>-</v>
      </c>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row>
    <row r="79" spans="1:38" s="183" customFormat="1" ht="20.100000000000001" hidden="1" customHeight="1" x14ac:dyDescent="0.3">
      <c r="A79" s="785"/>
      <c r="B79" s="191">
        <v>4</v>
      </c>
      <c r="C79" s="177" t="str">
        <f>IF('Health Facility 14'!$B$130=0,"-",'Health Facility 14'!$B$130)</f>
        <v>-</v>
      </c>
      <c r="D79" s="177" t="str">
        <f>IF('Health Facility 14'!$E$130=0,"-",'Health Facility 14'!$E$130)</f>
        <v>-</v>
      </c>
      <c r="E79" s="177" t="str">
        <f>IF('Health Facility 14'!$H$130=0,"-",'Health Facility 14'!$H$130)</f>
        <v>-</v>
      </c>
      <c r="F79" s="177" t="str">
        <f>IF('Health Facility 14'!$J$130=0,"-",'Health Facility 14'!$J$130)</f>
        <v>-</v>
      </c>
      <c r="G79" s="175" t="str">
        <f>IF('Health Facility 14'!$K$130=0,"-",'Health Facility 14'!$K$130)</f>
        <v>-</v>
      </c>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row>
    <row r="80" spans="1:38" s="183" customFormat="1" ht="20.100000000000001" hidden="1" customHeight="1" x14ac:dyDescent="0.3">
      <c r="A80" s="198" t="s">
        <v>397</v>
      </c>
      <c r="B80" s="194">
        <v>1</v>
      </c>
      <c r="C80" s="195" t="str">
        <f>IF('Health Facility 15'!$B$127=0,"-",'Health Facility 15'!$B$127)</f>
        <v>-</v>
      </c>
      <c r="D80" s="195" t="str">
        <f>IF('Health Facility 15'!$E$127=0,"-",'Health Facility 15'!$E$127)</f>
        <v>-</v>
      </c>
      <c r="E80" s="195" t="str">
        <f>IF('Health Facility 15'!$H$127=0,"-",'Health Facility 15'!$H$127)</f>
        <v>-</v>
      </c>
      <c r="F80" s="195" t="str">
        <f>IF('Health Facility 15'!$J$127=0,"-",'Health Facility 15'!$J$127)</f>
        <v>-</v>
      </c>
      <c r="G80" s="196" t="str">
        <f>IF('Health Facility 15'!$K$127=0,"-",'Health Facility 15'!$K$127)</f>
        <v>-</v>
      </c>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row>
    <row r="81" spans="1:38" s="183" customFormat="1" ht="20.100000000000001" hidden="1" customHeight="1" x14ac:dyDescent="0.3">
      <c r="A81" s="786" t="str">
        <f>IF('Facility Information'!D28=0,"-",'Facility Information'!D28)</f>
        <v>-</v>
      </c>
      <c r="B81" s="194">
        <v>2</v>
      </c>
      <c r="C81" s="195" t="str">
        <f>IF('Health Facility 15'!$B$128=0,"-",'Health Facility 15'!$B$128)</f>
        <v>-</v>
      </c>
      <c r="D81" s="195" t="str">
        <f>IF('Health Facility 15'!$E$128=0,"-",'Health Facility 15'!$E$128)</f>
        <v>-</v>
      </c>
      <c r="E81" s="195" t="str">
        <f>IF('Health Facility 15'!$H$128=0,"-",'Health Facility 15'!$H$128)</f>
        <v>-</v>
      </c>
      <c r="F81" s="195" t="str">
        <f>IF('Health Facility 15'!$J$128=0,"-",'Health Facility 15'!$J$128)</f>
        <v>-</v>
      </c>
      <c r="G81" s="196" t="str">
        <f>IF('Health Facility 15'!$K$128=0,"-",'Health Facility 15'!$K$128)</f>
        <v>-</v>
      </c>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row>
    <row r="82" spans="1:38" s="183" customFormat="1" ht="20.100000000000001" hidden="1" customHeight="1" x14ac:dyDescent="0.3">
      <c r="A82" s="786"/>
      <c r="B82" s="194">
        <v>3</v>
      </c>
      <c r="C82" s="195" t="str">
        <f>IF('Health Facility 15'!$B$129=0,"-",'Health Facility 15'!$B$129)</f>
        <v>-</v>
      </c>
      <c r="D82" s="195" t="str">
        <f>IF('Health Facility 15'!$E$129=0,"-",'Health Facility 15'!$E$129)</f>
        <v>-</v>
      </c>
      <c r="E82" s="195" t="str">
        <f>IF('Health Facility 15'!$H$129=0,"-",'Health Facility 15'!$H$129)</f>
        <v>-</v>
      </c>
      <c r="F82" s="195" t="str">
        <f>IF('Health Facility 15'!$J$129=0,"-",'Health Facility 15'!$J$129)</f>
        <v>-</v>
      </c>
      <c r="G82" s="196" t="str">
        <f>IF('Health Facility 15'!$K$129=0,"-",'Health Facility 15'!$K$129)</f>
        <v>-</v>
      </c>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row>
    <row r="83" spans="1:38" s="183" customFormat="1" ht="20.100000000000001" hidden="1" customHeight="1" x14ac:dyDescent="0.3">
      <c r="A83" s="786"/>
      <c r="B83" s="194">
        <v>4</v>
      </c>
      <c r="C83" s="195" t="str">
        <f>IF('Health Facility 15'!$B$130=0,"-",'Health Facility 15'!$B$130)</f>
        <v>-</v>
      </c>
      <c r="D83" s="195" t="str">
        <f>IF('Health Facility 15'!$E$130=0,"-",'Health Facility 15'!$E$130)</f>
        <v>-</v>
      </c>
      <c r="E83" s="195" t="str">
        <f>IF('Health Facility 15'!$H$130=0,"-",'Health Facility 15'!$H$130)</f>
        <v>-</v>
      </c>
      <c r="F83" s="195" t="str">
        <f>IF('Health Facility 15'!$J$130=0,"-",'Health Facility 15'!$J$130)</f>
        <v>-</v>
      </c>
      <c r="G83" s="196" t="str">
        <f>IF('Health Facility 15'!$K$130=0,"-",'Health Facility 15'!$K$130)</f>
        <v>-</v>
      </c>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row>
    <row r="84" spans="1:38" s="183" customFormat="1" ht="20.100000000000001" hidden="1" customHeight="1" x14ac:dyDescent="0.3">
      <c r="A84" s="199" t="s">
        <v>398</v>
      </c>
      <c r="B84" s="191">
        <v>1</v>
      </c>
      <c r="C84" s="177" t="str">
        <f>IF('Health Facility 16'!$B$127=0,"-",'Health Facility 16'!$B$127)</f>
        <v>-</v>
      </c>
      <c r="D84" s="177" t="str">
        <f>IF('Health Facility 16'!$E$127=0,"-",'Health Facility 16'!$E$127)</f>
        <v>-</v>
      </c>
      <c r="E84" s="177" t="str">
        <f>IF('Health Facility 16'!$H$127=0,"-",'Health Facility 16'!$H$127)</f>
        <v>-</v>
      </c>
      <c r="F84" s="177" t="str">
        <f>IF('Health Facility 16'!$J$127=0,"-",'Health Facility 16'!$J$127)</f>
        <v>-</v>
      </c>
      <c r="G84" s="175" t="str">
        <f>IF('Health Facility 16'!$K$127=0,"-",'Health Facility 16'!$K$127)</f>
        <v>-</v>
      </c>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row>
    <row r="85" spans="1:38" s="183" customFormat="1" ht="20.100000000000001" hidden="1" customHeight="1" x14ac:dyDescent="0.3">
      <c r="A85" s="785" t="str">
        <f>IF('Facility Information'!D29=0,"-",'Facility Information'!D29)</f>
        <v>-</v>
      </c>
      <c r="B85" s="191">
        <v>2</v>
      </c>
      <c r="C85" s="177" t="str">
        <f>IF('Health Facility 16'!$B$128=0,"-",'Health Facility 16'!$B$128)</f>
        <v>-</v>
      </c>
      <c r="D85" s="177" t="str">
        <f>IF('Health Facility 16'!$E$128=0,"-",'Health Facility 16'!$E$128)</f>
        <v>-</v>
      </c>
      <c r="E85" s="177" t="str">
        <f>IF('Health Facility 16'!$H$128=0,"-",'Health Facility 16'!$H$128)</f>
        <v>-</v>
      </c>
      <c r="F85" s="177" t="str">
        <f>IF('Health Facility 16'!$J$128=0,"-",'Health Facility 16'!$J$128)</f>
        <v>-</v>
      </c>
      <c r="G85" s="175" t="str">
        <f>IF('Health Facility 16'!$K$128=0,"-",'Health Facility 16'!$K$128)</f>
        <v>-</v>
      </c>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row>
    <row r="86" spans="1:38" s="183" customFormat="1" ht="20.100000000000001" hidden="1" customHeight="1" x14ac:dyDescent="0.3">
      <c r="A86" s="785"/>
      <c r="B86" s="191">
        <v>3</v>
      </c>
      <c r="C86" s="177" t="str">
        <f>IF('Health Facility 16'!$B$129=0,"-",'Health Facility 16'!$B$129)</f>
        <v>-</v>
      </c>
      <c r="D86" s="177" t="str">
        <f>IF('Health Facility 16'!$E$129=0,"-",'Health Facility 16'!$E$129)</f>
        <v>-</v>
      </c>
      <c r="E86" s="177" t="str">
        <f>IF('Health Facility 16'!$H$129=0,"-",'Health Facility 16'!$H$129)</f>
        <v>-</v>
      </c>
      <c r="F86" s="177" t="str">
        <f>IF('Health Facility 16'!$J$129=0,"-",'Health Facility 16'!$J$129)</f>
        <v>-</v>
      </c>
      <c r="G86" s="175" t="str">
        <f>IF('Health Facility 16'!$K$129=0,"-",'Health Facility 16'!$K$129)</f>
        <v>-</v>
      </c>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row>
    <row r="87" spans="1:38" s="183" customFormat="1" ht="20.100000000000001" hidden="1" customHeight="1" x14ac:dyDescent="0.3">
      <c r="A87" s="785"/>
      <c r="B87" s="191">
        <v>4</v>
      </c>
      <c r="C87" s="177" t="str">
        <f>IF('Health Facility 16'!$B$130=0,"-",'Health Facility 16'!$B$130)</f>
        <v>-</v>
      </c>
      <c r="D87" s="177" t="str">
        <f>IF('Health Facility 16'!$E$130=0,"-",'Health Facility 16'!$E$130)</f>
        <v>-</v>
      </c>
      <c r="E87" s="177" t="str">
        <f>IF('Health Facility 16'!$H$130=0,"-",'Health Facility 16'!$H$130)</f>
        <v>-</v>
      </c>
      <c r="F87" s="177" t="str">
        <f>IF('Health Facility 16'!$J$130=0,"-",'Health Facility 16'!$J$130)</f>
        <v>-</v>
      </c>
      <c r="G87" s="175" t="str">
        <f>IF('Health Facility 16'!$K$130=0,"-",'Health Facility 16'!$K$130)</f>
        <v>-</v>
      </c>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row>
    <row r="88" spans="1:38" s="183" customFormat="1" ht="20.100000000000001" hidden="1" customHeight="1" x14ac:dyDescent="0.3">
      <c r="A88" s="198" t="s">
        <v>399</v>
      </c>
      <c r="B88" s="194">
        <v>1</v>
      </c>
      <c r="C88" s="195" t="str">
        <f>IF('Health Facility 17'!$B$127=0,"-",'Health Facility 17'!$B$127)</f>
        <v>-</v>
      </c>
      <c r="D88" s="195" t="str">
        <f>IF('Health Facility 17'!$E$127=0,"-",'Health Facility 17'!$E$127)</f>
        <v>-</v>
      </c>
      <c r="E88" s="195" t="str">
        <f>IF('Health Facility 17'!$H$127=0,"-",'Health Facility 17'!$H$127)</f>
        <v>-</v>
      </c>
      <c r="F88" s="195" t="str">
        <f>IF('Health Facility 17'!$J$127=0,"-",'Health Facility 17'!$J$127)</f>
        <v>-</v>
      </c>
      <c r="G88" s="196" t="str">
        <f>IF('Health Facility 17'!$K$127=0,"-",'Health Facility 17'!$K$127)</f>
        <v>-</v>
      </c>
      <c r="H88" s="20"/>
      <c r="I88" s="20"/>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row>
    <row r="89" spans="1:38" s="183" customFormat="1" ht="20.100000000000001" hidden="1" customHeight="1" x14ac:dyDescent="0.3">
      <c r="A89" s="786" t="str">
        <f>IF('Facility Information'!D30=0,"-",'Facility Information'!D30)</f>
        <v>-</v>
      </c>
      <c r="B89" s="194">
        <v>2</v>
      </c>
      <c r="C89" s="195" t="str">
        <f>IF('Health Facility 17'!$B$128=0,"-",'Health Facility 17'!$B$128)</f>
        <v>-</v>
      </c>
      <c r="D89" s="195" t="str">
        <f>IF('Health Facility 17'!$E$128=0,"-",'Health Facility 17'!$E$128)</f>
        <v>-</v>
      </c>
      <c r="E89" s="195" t="str">
        <f>IF('Health Facility 17'!$H$128=0,"-",'Health Facility 17'!$H$128)</f>
        <v>-</v>
      </c>
      <c r="F89" s="195" t="str">
        <f>IF('Health Facility 17'!$J$128=0,"-",'Health Facility 17'!$J$128)</f>
        <v>-</v>
      </c>
      <c r="G89" s="196" t="str">
        <f>IF('Health Facility 17'!$K$128=0,"-",'Health Facility 17'!$K$128)</f>
        <v>-</v>
      </c>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row>
    <row r="90" spans="1:38" s="183" customFormat="1" ht="20.100000000000001" hidden="1" customHeight="1" x14ac:dyDescent="0.3">
      <c r="A90" s="786"/>
      <c r="B90" s="194">
        <v>3</v>
      </c>
      <c r="C90" s="195" t="str">
        <f>IF('Health Facility 17'!$B$129=0,"-",'Health Facility 17'!$B$129)</f>
        <v>-</v>
      </c>
      <c r="D90" s="195" t="str">
        <f>IF('Health Facility 17'!$E$129=0,"-",'Health Facility 17'!$E$129)</f>
        <v>-</v>
      </c>
      <c r="E90" s="195" t="str">
        <f>IF('Health Facility 17'!$H$129=0,"-",'Health Facility 17'!$H$129)</f>
        <v>-</v>
      </c>
      <c r="F90" s="195" t="str">
        <f>IF('Health Facility 17'!$J$129=0,"-",'Health Facility 17'!$J$129)</f>
        <v>-</v>
      </c>
      <c r="G90" s="196" t="str">
        <f>IF('Health Facility 17'!$K$129=0,"-",'Health Facility 17'!$K$129)</f>
        <v>-</v>
      </c>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row>
    <row r="91" spans="1:38" s="183" customFormat="1" ht="20.100000000000001" hidden="1" customHeight="1" x14ac:dyDescent="0.3">
      <c r="A91" s="786"/>
      <c r="B91" s="194">
        <v>4</v>
      </c>
      <c r="C91" s="195" t="str">
        <f>IF('Health Facility 17'!$B$130=0,"-",'Health Facility 17'!$B$130)</f>
        <v>-</v>
      </c>
      <c r="D91" s="195" t="str">
        <f>IF('Health Facility 17'!$E$130=0,"-",'Health Facility 17'!$E$130)</f>
        <v>-</v>
      </c>
      <c r="E91" s="195" t="str">
        <f>IF('Health Facility 17'!$H$130=0,"-",'Health Facility 17'!$H$130)</f>
        <v>-</v>
      </c>
      <c r="F91" s="195" t="str">
        <f>IF('Health Facility 17'!$J$130=0,"-",'Health Facility 17'!$J$130)</f>
        <v>-</v>
      </c>
      <c r="G91" s="196" t="str">
        <f>IF('Health Facility 17'!$K$130=0,"-",'Health Facility 17'!$K$130)</f>
        <v>-</v>
      </c>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row>
    <row r="92" spans="1:38" s="183" customFormat="1" ht="20.100000000000001" hidden="1" customHeight="1" x14ac:dyDescent="0.3">
      <c r="A92" s="199" t="s">
        <v>400</v>
      </c>
      <c r="B92" s="191">
        <v>1</v>
      </c>
      <c r="C92" s="177" t="str">
        <f>IF('Health Facility 18'!$B$127=0,"-",'Health Facility 18'!$B$127)</f>
        <v>-</v>
      </c>
      <c r="D92" s="177" t="str">
        <f>IF('Health Facility 18'!$E$127=0,"-",'Health Facility 18'!$E$127)</f>
        <v>-</v>
      </c>
      <c r="E92" s="177" t="str">
        <f>IF('Health Facility 18'!$H$127=0,"-",'Health Facility 18'!$H$127)</f>
        <v>-</v>
      </c>
      <c r="F92" s="177" t="str">
        <f>IF('Health Facility 18'!$J$127=0,"-",'Health Facility 18'!$J$127)</f>
        <v>-</v>
      </c>
      <c r="G92" s="175" t="str">
        <f>IF('Health Facility 18'!$K$127=0,"-",'Health Facility 18'!$K$127)</f>
        <v>-</v>
      </c>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row>
    <row r="93" spans="1:38" s="183" customFormat="1" ht="20.100000000000001" hidden="1" customHeight="1" x14ac:dyDescent="0.3">
      <c r="A93" s="785" t="str">
        <f>IF('Facility Information'!D31=0,"-",'Facility Information'!D31)</f>
        <v>-</v>
      </c>
      <c r="B93" s="191">
        <v>2</v>
      </c>
      <c r="C93" s="177" t="str">
        <f>IF('Health Facility 18'!$B$128=0,"-",'Health Facility 18'!$B$128)</f>
        <v>-</v>
      </c>
      <c r="D93" s="177" t="str">
        <f>IF('Health Facility 18'!$E$128=0,"-",'Health Facility 18'!$E$128)</f>
        <v>-</v>
      </c>
      <c r="E93" s="177" t="str">
        <f>IF('Health Facility 18'!$H$128=0,"-",'Health Facility 18'!$H$128)</f>
        <v>-</v>
      </c>
      <c r="F93" s="177" t="str">
        <f>IF('Health Facility 18'!$J$128=0,"-",'Health Facility 18'!$J$128)</f>
        <v>-</v>
      </c>
      <c r="G93" s="175" t="str">
        <f>IF('Health Facility 18'!$K$128=0,"-",'Health Facility 18'!$K$128)</f>
        <v>-</v>
      </c>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row>
    <row r="94" spans="1:38" s="183" customFormat="1" ht="20.100000000000001" hidden="1" customHeight="1" x14ac:dyDescent="0.3">
      <c r="A94" s="785"/>
      <c r="B94" s="191">
        <v>3</v>
      </c>
      <c r="C94" s="177" t="str">
        <f>IF('Health Facility 18'!$B$129=0,"-",'Health Facility 18'!$B$129)</f>
        <v>-</v>
      </c>
      <c r="D94" s="177" t="str">
        <f>IF('Health Facility 18'!$E$129=0,"-",'Health Facility 18'!$E$129)</f>
        <v>-</v>
      </c>
      <c r="E94" s="177" t="str">
        <f>IF('Health Facility 18'!$H$129=0,"-",'Health Facility 18'!$H$129)</f>
        <v>-</v>
      </c>
      <c r="F94" s="177" t="str">
        <f>IF('Health Facility 18'!$J$129=0,"-",'Health Facility 18'!$J$129)</f>
        <v>-</v>
      </c>
      <c r="G94" s="175" t="str">
        <f>IF('Health Facility 18'!$K$129=0,"-",'Health Facility 18'!$K$129)</f>
        <v>-</v>
      </c>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row>
    <row r="95" spans="1:38" s="183" customFormat="1" ht="20.100000000000001" hidden="1" customHeight="1" x14ac:dyDescent="0.3">
      <c r="A95" s="785"/>
      <c r="B95" s="191">
        <v>4</v>
      </c>
      <c r="C95" s="177" t="str">
        <f>IF('Health Facility 18'!$B$130=0,"-",'Health Facility 18'!$B$130)</f>
        <v>-</v>
      </c>
      <c r="D95" s="177" t="str">
        <f>IF('Health Facility 18'!$E$130=0,"-",'Health Facility 18'!$E$130)</f>
        <v>-</v>
      </c>
      <c r="E95" s="177" t="str">
        <f>IF('Health Facility 18'!$H$130=0,"-",'Health Facility 18'!$H$130)</f>
        <v>-</v>
      </c>
      <c r="F95" s="177" t="str">
        <f>IF('Health Facility 18'!$J$130=0,"-",'Health Facility 18'!$J$130)</f>
        <v>-</v>
      </c>
      <c r="G95" s="175" t="str">
        <f>IF('Health Facility 18'!$K$130=0,"-",'Health Facility 18'!$K$130)</f>
        <v>-</v>
      </c>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row>
    <row r="96" spans="1:38" s="183" customFormat="1" ht="20.100000000000001" hidden="1" customHeight="1" x14ac:dyDescent="0.3">
      <c r="A96" s="198" t="s">
        <v>401</v>
      </c>
      <c r="B96" s="194">
        <v>1</v>
      </c>
      <c r="C96" s="195" t="str">
        <f>IF('Health Facility 19'!$B$127=0,"-",'Health Facility 19'!$B$127)</f>
        <v>-</v>
      </c>
      <c r="D96" s="195" t="str">
        <f>IF('Health Facility 19'!$E$127=0,"-",'Health Facility 19'!$E$127)</f>
        <v>-</v>
      </c>
      <c r="E96" s="195" t="str">
        <f>IF('Health Facility 19'!$H$127=0,"-",'Health Facility 19'!$H$127)</f>
        <v>-</v>
      </c>
      <c r="F96" s="195" t="str">
        <f>IF('Health Facility 19'!$J$127=0,"-",'Health Facility 19'!$J$127)</f>
        <v>-</v>
      </c>
      <c r="G96" s="196" t="str">
        <f>IF('Health Facility 19'!$K$127=0,"-",'Health Facility 19'!$K$127)</f>
        <v>-</v>
      </c>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row>
    <row r="97" spans="1:38" s="183" customFormat="1" ht="20.100000000000001" hidden="1" customHeight="1" x14ac:dyDescent="0.3">
      <c r="A97" s="786" t="str">
        <f>IF('Facility Information'!D32=0,"-",'Facility Information'!D32)</f>
        <v>-</v>
      </c>
      <c r="B97" s="194">
        <v>2</v>
      </c>
      <c r="C97" s="195" t="str">
        <f>IF('Health Facility 19'!$B$128=0,"-",'Health Facility 19'!$B$128)</f>
        <v>-</v>
      </c>
      <c r="D97" s="195" t="str">
        <f>IF('Health Facility 19'!$E$128=0,"-",'Health Facility 19'!$E$128)</f>
        <v>-</v>
      </c>
      <c r="E97" s="195" t="str">
        <f>IF('Health Facility 19'!$H$128=0,"-",'Health Facility 19'!$H$128)</f>
        <v>-</v>
      </c>
      <c r="F97" s="195" t="str">
        <f>IF('Health Facility 19'!$J$128=0,"-",'Health Facility 19'!$J$128)</f>
        <v>-</v>
      </c>
      <c r="G97" s="196" t="str">
        <f>IF('Health Facility 19'!$K$128=0,"-",'Health Facility 19'!$K$128)</f>
        <v>-</v>
      </c>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row>
    <row r="98" spans="1:38" s="183" customFormat="1" ht="20.100000000000001" hidden="1" customHeight="1" x14ac:dyDescent="0.3">
      <c r="A98" s="786"/>
      <c r="B98" s="194">
        <v>3</v>
      </c>
      <c r="C98" s="195" t="str">
        <f>IF('Health Facility 19'!$B$129=0,"-",'Health Facility 19'!$B$129)</f>
        <v>-</v>
      </c>
      <c r="D98" s="195" t="str">
        <f>IF('Health Facility 19'!$E$129=0,"-",'Health Facility 19'!$E$129)</f>
        <v>-</v>
      </c>
      <c r="E98" s="195" t="str">
        <f>IF('Health Facility 19'!$H$129=0,"-",'Health Facility 19'!$H$129)</f>
        <v>-</v>
      </c>
      <c r="F98" s="195" t="str">
        <f>IF('Health Facility 19'!$J$129=0,"-",'Health Facility 19'!$J$129)</f>
        <v>-</v>
      </c>
      <c r="G98" s="196" t="str">
        <f>IF('Health Facility 19'!$K$129=0,"-",'Health Facility 19'!$K$129)</f>
        <v>-</v>
      </c>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row>
    <row r="99" spans="1:38" s="183" customFormat="1" ht="20.100000000000001" hidden="1" customHeight="1" x14ac:dyDescent="0.3">
      <c r="A99" s="786"/>
      <c r="B99" s="194">
        <v>4</v>
      </c>
      <c r="C99" s="195" t="str">
        <f>IF('Health Facility 19'!$B$130=0,"-",'Health Facility 19'!$B$130)</f>
        <v>-</v>
      </c>
      <c r="D99" s="195" t="str">
        <f>IF('Health Facility 19'!$E$130=0,"-",'Health Facility 19'!$E$130)</f>
        <v>-</v>
      </c>
      <c r="E99" s="195" t="str">
        <f>IF('Health Facility 19'!$H$130=0,"-",'Health Facility 19'!$H$130)</f>
        <v>-</v>
      </c>
      <c r="F99" s="195" t="str">
        <f>IF('Health Facility 19'!$J$130=0,"-",'Health Facility 19'!$J$130)</f>
        <v>-</v>
      </c>
      <c r="G99" s="196" t="str">
        <f>IF('Health Facility 19'!$K$130=0,"-",'Health Facility 19'!$K$130)</f>
        <v>-</v>
      </c>
      <c r="H99" s="20"/>
      <c r="I99" s="20"/>
      <c r="J99" s="20"/>
      <c r="K99" s="20"/>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row>
    <row r="100" spans="1:38" s="183" customFormat="1" ht="20.100000000000001" hidden="1" customHeight="1" x14ac:dyDescent="0.3">
      <c r="A100" s="199" t="s">
        <v>402</v>
      </c>
      <c r="B100" s="191">
        <v>1</v>
      </c>
      <c r="C100" s="177" t="str">
        <f>IF('Health Facility 20'!$B$127=0,"-",'Health Facility 20'!$B$127)</f>
        <v>-</v>
      </c>
      <c r="D100" s="177" t="str">
        <f>IF('Health Facility 20'!$E$127=0,"-",'Health Facility 20'!$E$127)</f>
        <v>-</v>
      </c>
      <c r="E100" s="177" t="str">
        <f>IF('Health Facility 20'!$H$127=0,"-",'Health Facility 20'!$H$127)</f>
        <v>-</v>
      </c>
      <c r="F100" s="177" t="str">
        <f>IF('Health Facility 20'!$J$127=0,"-",'Health Facility 20'!$J$127)</f>
        <v>-</v>
      </c>
      <c r="G100" s="175" t="str">
        <f>IF('Health Facility 20'!$K$127=0,"-",'Health Facility 20'!$K$127)</f>
        <v>-</v>
      </c>
      <c r="H100" s="20"/>
      <c r="I100" s="20"/>
      <c r="J100" s="20"/>
      <c r="K100" s="20"/>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row>
    <row r="101" spans="1:38" s="183" customFormat="1" ht="20.100000000000001" hidden="1" customHeight="1" x14ac:dyDescent="0.3">
      <c r="A101" s="785" t="str">
        <f>IF('Facility Information'!D33=0,"-",'Facility Information'!D33)</f>
        <v>-</v>
      </c>
      <c r="B101" s="191">
        <v>2</v>
      </c>
      <c r="C101" s="177" t="str">
        <f>IF('Health Facility 20'!$B$128=0,"-",'Health Facility 20'!$B$128)</f>
        <v>-</v>
      </c>
      <c r="D101" s="177" t="str">
        <f>IF('Health Facility 20'!$E$128=0,"-",'Health Facility 20'!$E$128)</f>
        <v>-</v>
      </c>
      <c r="E101" s="177" t="str">
        <f>IF('Health Facility 20'!$H$128=0,"-",'Health Facility 20'!$H$128)</f>
        <v>-</v>
      </c>
      <c r="F101" s="177" t="str">
        <f>IF('Health Facility 20'!$J$128=0,"-",'Health Facility 20'!$J$128)</f>
        <v>-</v>
      </c>
      <c r="G101" s="175" t="str">
        <f>IF('Health Facility 20'!$K$128=0,"-",'Health Facility 20'!$K$128)</f>
        <v>-</v>
      </c>
      <c r="H101" s="20"/>
      <c r="I101" s="20"/>
      <c r="J101" s="20"/>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row>
    <row r="102" spans="1:38" s="183" customFormat="1" ht="20.100000000000001" hidden="1" customHeight="1" x14ac:dyDescent="0.3">
      <c r="A102" s="785"/>
      <c r="B102" s="191">
        <v>3</v>
      </c>
      <c r="C102" s="177" t="str">
        <f>IF('Health Facility 20'!$B$129=0,"-",'Health Facility 20'!$B$129)</f>
        <v>-</v>
      </c>
      <c r="D102" s="177" t="str">
        <f>IF('Health Facility 20'!$E$129=0,"-",'Health Facility 20'!$E$129)</f>
        <v>-</v>
      </c>
      <c r="E102" s="177" t="str">
        <f>IF('Health Facility 20'!$H$129=0,"-",'Health Facility 20'!$H$129)</f>
        <v>-</v>
      </c>
      <c r="F102" s="177" t="str">
        <f>IF('Health Facility 20'!$J$129=0,"-",'Health Facility 20'!$J$129)</f>
        <v>-</v>
      </c>
      <c r="G102" s="175" t="str">
        <f>IF('Health Facility 20'!$K$129=0,"-",'Health Facility 20'!$K$129)</f>
        <v>-</v>
      </c>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row>
    <row r="103" spans="1:38" s="183" customFormat="1" ht="20.100000000000001" hidden="1" customHeight="1" x14ac:dyDescent="0.3">
      <c r="A103" s="785"/>
      <c r="B103" s="191">
        <v>4</v>
      </c>
      <c r="C103" s="177" t="str">
        <f>IF('Health Facility 20'!$B$130=0,"-",'Health Facility 20'!$B$130)</f>
        <v>-</v>
      </c>
      <c r="D103" s="177" t="str">
        <f>IF('Health Facility 20'!$E$130=0,"-",'Health Facility 20'!$E$130)</f>
        <v>-</v>
      </c>
      <c r="E103" s="177" t="str">
        <f>IF('Health Facility 20'!$H$130=0,"-",'Health Facility 20'!$H$130)</f>
        <v>-</v>
      </c>
      <c r="F103" s="177" t="str">
        <f>IF('Health Facility 20'!$J$130=0,"-",'Health Facility 20'!$J$130)</f>
        <v>-</v>
      </c>
      <c r="G103" s="175" t="str">
        <f>IF('Health Facility 20'!$K$130=0,"-",'Health Facility 20'!$K$130)</f>
        <v>-</v>
      </c>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row>
    <row r="104" spans="1:38" s="183" customFormat="1" ht="20.100000000000001" hidden="1" customHeight="1" x14ac:dyDescent="0.3">
      <c r="A104" s="198" t="s">
        <v>403</v>
      </c>
      <c r="B104" s="194">
        <v>1</v>
      </c>
      <c r="C104" s="195" t="str">
        <f>IF('Health Facility 21'!$B$127=0,"-",'Health Facility 21'!$B$127)</f>
        <v>-</v>
      </c>
      <c r="D104" s="195" t="str">
        <f>IF('Health Facility 21'!$E$127=0,"-",'Health Facility 21'!$E$127)</f>
        <v>-</v>
      </c>
      <c r="E104" s="195" t="str">
        <f>IF('Health Facility 21'!$H$127=0,"-",'Health Facility 21'!$H$127)</f>
        <v>-</v>
      </c>
      <c r="F104" s="195" t="str">
        <f>IF('Health Facility 21'!$J$127=0,"-",'Health Facility 21'!$J$127)</f>
        <v>-</v>
      </c>
      <c r="G104" s="196" t="str">
        <f>IF('Health Facility 21'!$K$127=0,"-",'Health Facility 21'!$K$127)</f>
        <v>-</v>
      </c>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row>
    <row r="105" spans="1:38" s="183" customFormat="1" ht="20.100000000000001" hidden="1" customHeight="1" x14ac:dyDescent="0.3">
      <c r="A105" s="786" t="str">
        <f>IF('Facility Information'!D34=0,"-",'Facility Information'!D34)</f>
        <v>-</v>
      </c>
      <c r="B105" s="194">
        <v>2</v>
      </c>
      <c r="C105" s="195" t="str">
        <f>IF('Health Facility 21'!$B$128=0,"-",'Health Facility 21'!$B$128)</f>
        <v>-</v>
      </c>
      <c r="D105" s="195" t="str">
        <f>IF('Health Facility 21'!$E$128=0,"-",'Health Facility 21'!$E$128)</f>
        <v>-</v>
      </c>
      <c r="E105" s="195" t="str">
        <f>IF('Health Facility 21'!$H$128=0,"-",'Health Facility 21'!$H$128)</f>
        <v>-</v>
      </c>
      <c r="F105" s="195" t="str">
        <f>IF('Health Facility 21'!$J$128=0,"-",'Health Facility 21'!$J$128)</f>
        <v>-</v>
      </c>
      <c r="G105" s="196" t="str">
        <f>IF('Health Facility 21'!$K$128=0,"-",'Health Facility 21'!$K$128)</f>
        <v>-</v>
      </c>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row>
    <row r="106" spans="1:38" s="183" customFormat="1" ht="20.100000000000001" hidden="1" customHeight="1" x14ac:dyDescent="0.3">
      <c r="A106" s="786"/>
      <c r="B106" s="194">
        <v>3</v>
      </c>
      <c r="C106" s="195" t="str">
        <f>IF('Health Facility 21'!$B$129=0,"-",'Health Facility 21'!$B$129)</f>
        <v>-</v>
      </c>
      <c r="D106" s="195" t="str">
        <f>IF('Health Facility 21'!$E$129=0,"-",'Health Facility 21'!$E$129)</f>
        <v>-</v>
      </c>
      <c r="E106" s="195" t="str">
        <f>IF('Health Facility 21'!$H$129=0,"-",'Health Facility 21'!$H$129)</f>
        <v>-</v>
      </c>
      <c r="F106" s="195" t="str">
        <f>IF('Health Facility 21'!$J$129=0,"-",'Health Facility 21'!$J$129)</f>
        <v>-</v>
      </c>
      <c r="G106" s="196" t="str">
        <f>IF('Health Facility 21'!$K$129=0,"-",'Health Facility 21'!$K$129)</f>
        <v>-</v>
      </c>
      <c r="H106" s="20"/>
      <c r="I106" s="20"/>
      <c r="J106" s="20"/>
      <c r="K106" s="20"/>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row>
    <row r="107" spans="1:38" s="183" customFormat="1" ht="20.100000000000001" hidden="1" customHeight="1" x14ac:dyDescent="0.3">
      <c r="A107" s="786"/>
      <c r="B107" s="194">
        <v>4</v>
      </c>
      <c r="C107" s="195" t="str">
        <f>IF('Health Facility 21'!$B$130=0,"-",'Health Facility 21'!$B$130)</f>
        <v>-</v>
      </c>
      <c r="D107" s="195" t="str">
        <f>IF('Health Facility 21'!$E$130=0,"-",'Health Facility 21'!$E$130)</f>
        <v>-</v>
      </c>
      <c r="E107" s="195" t="str">
        <f>IF('Health Facility 21'!$H$130=0,"-",'Health Facility 21'!$H$130)</f>
        <v>-</v>
      </c>
      <c r="F107" s="195" t="str">
        <f>IF('Health Facility 21'!$J$130=0,"-",'Health Facility 21'!$J$130)</f>
        <v>-</v>
      </c>
      <c r="G107" s="196" t="str">
        <f>IF('Health Facility 21'!$K$130=0,"-",'Health Facility 21'!$K$130)</f>
        <v>-</v>
      </c>
      <c r="H107" s="20"/>
      <c r="I107" s="20"/>
      <c r="J107" s="20"/>
      <c r="K107" s="20"/>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row>
    <row r="108" spans="1:38" s="183" customFormat="1" ht="20.100000000000001" hidden="1" customHeight="1" x14ac:dyDescent="0.3">
      <c r="A108" s="199" t="s">
        <v>404</v>
      </c>
      <c r="B108" s="191">
        <v>1</v>
      </c>
      <c r="C108" s="177" t="str">
        <f>IF('Health Facility 22'!$B$127=0,"-",'Health Facility 22'!$B$127)</f>
        <v>-</v>
      </c>
      <c r="D108" s="177" t="str">
        <f>IF('Health Facility 22'!$E$127=0,"-",'Health Facility 22'!$E$127)</f>
        <v>-</v>
      </c>
      <c r="E108" s="177" t="str">
        <f>IF('Health Facility 22'!$H$127=0,"-",'Health Facility 22'!$H$127)</f>
        <v>-</v>
      </c>
      <c r="F108" s="177" t="str">
        <f>IF('Health Facility 22'!$J$127=0,"-",'Health Facility 22'!$J$127)</f>
        <v>-</v>
      </c>
      <c r="G108" s="175" t="str">
        <f>IF('Health Facility 22'!$K$127=0,"-",'Health Facility 22'!$K$127)</f>
        <v>-</v>
      </c>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row>
    <row r="109" spans="1:38" s="183" customFormat="1" ht="20.100000000000001" hidden="1" customHeight="1" x14ac:dyDescent="0.3">
      <c r="A109" s="787" t="str">
        <f>IF('Facility Information'!D35=0,"-",'Facility Information'!D35)</f>
        <v>-</v>
      </c>
      <c r="B109" s="191">
        <v>2</v>
      </c>
      <c r="C109" s="177" t="str">
        <f>IF('Health Facility 22'!$B$128=0,"-",'Health Facility 22'!$B$128)</f>
        <v>-</v>
      </c>
      <c r="D109" s="177" t="str">
        <f>IF('Health Facility 22'!$E$128=0,"-",'Health Facility 22'!$E$128)</f>
        <v>-</v>
      </c>
      <c r="E109" s="177" t="str">
        <f>IF('Health Facility 22'!$H$128=0,"-",'Health Facility 22'!$H$128)</f>
        <v>-</v>
      </c>
      <c r="F109" s="177" t="str">
        <f>IF('Health Facility 22'!$J$128=0,"-",'Health Facility 22'!$J$128)</f>
        <v>-</v>
      </c>
      <c r="G109" s="175" t="str">
        <f>IF('Health Facility 22'!$K$128=0,"-",'Health Facility 22'!$K$128)</f>
        <v>-</v>
      </c>
      <c r="H109" s="20"/>
      <c r="I109" s="20"/>
      <c r="J109" s="20"/>
      <c r="K109" s="20"/>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row>
    <row r="110" spans="1:38" s="183" customFormat="1" ht="20.100000000000001" hidden="1" customHeight="1" x14ac:dyDescent="0.3">
      <c r="A110" s="788"/>
      <c r="B110" s="191">
        <v>3</v>
      </c>
      <c r="C110" s="177" t="str">
        <f>IF('Health Facility 22'!$B$129=0,"-",'Health Facility 22'!$B$129)</f>
        <v>-</v>
      </c>
      <c r="D110" s="177" t="str">
        <f>IF('Health Facility 22'!$E$129=0,"-",'Health Facility 22'!$E$129)</f>
        <v>-</v>
      </c>
      <c r="E110" s="177" t="str">
        <f>IF('Health Facility 22'!$H$129=0,"-",'Health Facility 22'!$H$129)</f>
        <v>-</v>
      </c>
      <c r="F110" s="177" t="str">
        <f>IF('Health Facility 22'!$J$129=0,"-",'Health Facility 22'!$J$129)</f>
        <v>-</v>
      </c>
      <c r="G110" s="175" t="str">
        <f>IF('Health Facility 22'!$K$129=0,"-",'Health Facility 22'!$K$129)</f>
        <v>-</v>
      </c>
      <c r="H110" s="20"/>
      <c r="I110" s="20"/>
      <c r="J110" s="20"/>
      <c r="K110" s="20"/>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row>
    <row r="111" spans="1:38" s="183" customFormat="1" ht="20.100000000000001" hidden="1" customHeight="1" x14ac:dyDescent="0.3">
      <c r="A111" s="789"/>
      <c r="B111" s="191">
        <v>4</v>
      </c>
      <c r="C111" s="177" t="str">
        <f>IF('Health Facility 22'!$B$130=0,"-",'Health Facility 22'!$B$130)</f>
        <v>-</v>
      </c>
      <c r="D111" s="177" t="str">
        <f>IF('Health Facility 22'!$E$130=0,"-",'Health Facility 22'!$E$130)</f>
        <v>-</v>
      </c>
      <c r="E111" s="177" t="str">
        <f>IF('Health Facility 22'!$H$130=0,"-",'Health Facility 22'!$H$130)</f>
        <v>-</v>
      </c>
      <c r="F111" s="177" t="str">
        <f>IF('Health Facility 22'!$J$130=0,"-",'Health Facility 22'!$J$130)</f>
        <v>-</v>
      </c>
      <c r="G111" s="175" t="str">
        <f>IF('Health Facility 22'!$K$130=0,"-",'Health Facility 22'!$K$130)</f>
        <v>-</v>
      </c>
      <c r="H111" s="20"/>
      <c r="I111" s="20"/>
      <c r="J111" s="20"/>
      <c r="K111" s="20"/>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row>
    <row r="112" spans="1:38" s="183" customFormat="1" ht="20.100000000000001" hidden="1" customHeight="1" x14ac:dyDescent="0.3">
      <c r="A112" s="198" t="s">
        <v>405</v>
      </c>
      <c r="B112" s="194">
        <v>1</v>
      </c>
      <c r="C112" s="195" t="str">
        <f>IF('Health Facility 23'!$B$127=0,"-",'Health Facility 23'!$B$127)</f>
        <v>-</v>
      </c>
      <c r="D112" s="195" t="str">
        <f>IF('Health Facility 23'!$E$127=0,"-",'Health Facility 23'!$E$127)</f>
        <v>-</v>
      </c>
      <c r="E112" s="195" t="str">
        <f>IF('Health Facility 23'!$H$127=0,"-",'Health Facility 23'!$H$127)</f>
        <v>-</v>
      </c>
      <c r="F112" s="195" t="str">
        <f>IF('Health Facility 23'!$J$127=0,"-",'Health Facility 23'!$J$127)</f>
        <v>-</v>
      </c>
      <c r="G112" s="196" t="str">
        <f>IF('Health Facility 23'!$K$127=0,"-",'Health Facility 23'!$K$127)</f>
        <v>-</v>
      </c>
      <c r="H112" s="20"/>
      <c r="I112" s="20"/>
      <c r="J112" s="20"/>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row>
    <row r="113" spans="1:38" s="183" customFormat="1" ht="20.100000000000001" hidden="1" customHeight="1" x14ac:dyDescent="0.3">
      <c r="A113" s="786" t="str">
        <f>IF('Facility Information'!D36=0,"-",'Facility Information'!D36)</f>
        <v>-</v>
      </c>
      <c r="B113" s="194">
        <v>2</v>
      </c>
      <c r="C113" s="195" t="str">
        <f>IF('Health Facility 23'!$B$128=0,"-",'Health Facility 23'!$B$128)</f>
        <v>-</v>
      </c>
      <c r="D113" s="195" t="str">
        <f>IF('Health Facility 23'!$E$128=0,"-",'Health Facility 23'!$E$128)</f>
        <v>-</v>
      </c>
      <c r="E113" s="195" t="str">
        <f>IF('Health Facility 23'!$H$128=0,"-",'Health Facility 23'!$H$128)</f>
        <v>-</v>
      </c>
      <c r="F113" s="195" t="str">
        <f>IF('Health Facility 23'!$J$128=0,"-",'Health Facility 23'!$J$128)</f>
        <v>-</v>
      </c>
      <c r="G113" s="196" t="str">
        <f>IF('Health Facility 23'!$K$128=0,"-",'Health Facility 23'!$K$128)</f>
        <v>-</v>
      </c>
      <c r="H113" s="20"/>
      <c r="I113" s="20"/>
      <c r="J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row>
    <row r="114" spans="1:38" s="183" customFormat="1" ht="20.100000000000001" hidden="1" customHeight="1" x14ac:dyDescent="0.3">
      <c r="A114" s="786"/>
      <c r="B114" s="194">
        <v>3</v>
      </c>
      <c r="C114" s="195" t="str">
        <f>IF('Health Facility 23'!$B$129=0,"-",'Health Facility 23'!$B$129)</f>
        <v>-</v>
      </c>
      <c r="D114" s="195" t="str">
        <f>IF('Health Facility 23'!$E$129=0,"-",'Health Facility 23'!$E$129)</f>
        <v>-</v>
      </c>
      <c r="E114" s="195" t="str">
        <f>IF('Health Facility 23'!$H$129=0,"-",'Health Facility 23'!$H$129)</f>
        <v>-</v>
      </c>
      <c r="F114" s="195" t="str">
        <f>IF('Health Facility 23'!$J$129=0,"-",'Health Facility 23'!$J$129)</f>
        <v>-</v>
      </c>
      <c r="G114" s="196" t="str">
        <f>IF('Health Facility 23'!$K$129=0,"-",'Health Facility 23'!$K$129)</f>
        <v>-</v>
      </c>
      <c r="H114" s="20"/>
      <c r="I114" s="20"/>
      <c r="J114" s="20"/>
      <c r="K114" s="2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row>
    <row r="115" spans="1:38" s="183" customFormat="1" ht="20.100000000000001" hidden="1" customHeight="1" x14ac:dyDescent="0.3">
      <c r="A115" s="786"/>
      <c r="B115" s="194">
        <v>4</v>
      </c>
      <c r="C115" s="195" t="str">
        <f>IF('Health Facility 23'!$B$130=0,"-",'Health Facility 23'!$B$130)</f>
        <v>-</v>
      </c>
      <c r="D115" s="195" t="str">
        <f>IF('Health Facility 23'!$E$130=0,"-",'Health Facility 23'!$E$130)</f>
        <v>-</v>
      </c>
      <c r="E115" s="195" t="str">
        <f>IF('Health Facility 23'!$H$130=0,"-",'Health Facility 23'!$H$130)</f>
        <v>-</v>
      </c>
      <c r="F115" s="195" t="str">
        <f>IF('Health Facility 23'!$J$130=0,"-",'Health Facility 23'!$J$130)</f>
        <v>-</v>
      </c>
      <c r="G115" s="196" t="str">
        <f>IF('Health Facility 23'!$K$130=0,"-",'Health Facility 23'!$K$130)</f>
        <v>-</v>
      </c>
      <c r="H115" s="20"/>
      <c r="I115" s="20"/>
      <c r="J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row>
    <row r="116" spans="1:38" s="183" customFormat="1" ht="20.100000000000001" hidden="1" customHeight="1" x14ac:dyDescent="0.3">
      <c r="A116" s="199" t="s">
        <v>406</v>
      </c>
      <c r="B116" s="191">
        <v>1</v>
      </c>
      <c r="C116" s="177" t="str">
        <f>IF('Health Facility 24'!$B$127=0,"-",'Health Facility 24'!$B$127)</f>
        <v>-</v>
      </c>
      <c r="D116" s="177" t="str">
        <f>IF('Health Facility 24'!$E$127=0,"-",'Health Facility 24'!$E$127)</f>
        <v>-</v>
      </c>
      <c r="E116" s="177" t="str">
        <f>IF('Health Facility 24'!$H$127=0,"-",'Health Facility 24'!$H$127)</f>
        <v>-</v>
      </c>
      <c r="F116" s="177" t="str">
        <f>IF('Health Facility 24'!$J$127=0,"-",'Health Facility 24'!$J$127)</f>
        <v>-</v>
      </c>
      <c r="G116" s="175" t="str">
        <f>IF('Health Facility 24'!$K$127=0,"-",'Health Facility 24'!$K$127)</f>
        <v>-</v>
      </c>
      <c r="H116" s="20"/>
      <c r="I116" s="20"/>
      <c r="J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row>
    <row r="117" spans="1:38" s="183" customFormat="1" ht="20.100000000000001" hidden="1" customHeight="1" x14ac:dyDescent="0.3">
      <c r="A117" s="787" t="str">
        <f>IF('Facility Information'!D37=0,"-",'Facility Information'!D37)</f>
        <v>-</v>
      </c>
      <c r="B117" s="191">
        <v>2</v>
      </c>
      <c r="C117" s="177" t="str">
        <f>IF('Health Facility 24'!$B$128=0,"-",'Health Facility 24'!$B$128)</f>
        <v>-</v>
      </c>
      <c r="D117" s="177" t="str">
        <f>IF('Health Facility 24'!$E$128=0,"-",'Health Facility 24'!$E$128)</f>
        <v>-</v>
      </c>
      <c r="E117" s="177" t="str">
        <f>IF('Health Facility 24'!$H$128=0,"-",'Health Facility 24'!$H$128)</f>
        <v>-</v>
      </c>
      <c r="F117" s="177" t="str">
        <f>IF('Health Facility 24'!$J$128=0,"-",'Health Facility 24'!$J$128)</f>
        <v>-</v>
      </c>
      <c r="G117" s="175" t="str">
        <f>IF('Health Facility 24'!$K$128=0,"-",'Health Facility 24'!$K$128)</f>
        <v>-</v>
      </c>
      <c r="H117" s="20"/>
      <c r="I117" s="20"/>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row>
    <row r="118" spans="1:38" s="183" customFormat="1" ht="20.100000000000001" hidden="1" customHeight="1" x14ac:dyDescent="0.3">
      <c r="A118" s="788"/>
      <c r="B118" s="191">
        <v>3</v>
      </c>
      <c r="C118" s="177" t="str">
        <f>IF('Health Facility 24'!$B$129=0,"-",'Health Facility 24'!$B$129)</f>
        <v>-</v>
      </c>
      <c r="D118" s="177" t="str">
        <f>IF('Health Facility 24'!$E$129=0,"-",'Health Facility 24'!$E$129)</f>
        <v>-</v>
      </c>
      <c r="E118" s="177" t="str">
        <f>IF('Health Facility 24'!$H$129=0,"-",'Health Facility 24'!$H$129)</f>
        <v>-</v>
      </c>
      <c r="F118" s="177" t="str">
        <f>IF('Health Facility 24'!$J$129=0,"-",'Health Facility 24'!$J$129)</f>
        <v>-</v>
      </c>
      <c r="G118" s="175" t="str">
        <f>IF('Health Facility 24'!$K$129=0,"-",'Health Facility 24'!$K$129)</f>
        <v>-</v>
      </c>
      <c r="H118" s="20"/>
      <c r="I118" s="20"/>
      <c r="J118" s="20"/>
      <c r="K118" s="2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row>
    <row r="119" spans="1:38" s="183" customFormat="1" ht="20.100000000000001" hidden="1" customHeight="1" thickBot="1" x14ac:dyDescent="0.35">
      <c r="A119" s="790"/>
      <c r="B119" s="192">
        <v>4</v>
      </c>
      <c r="C119" s="193" t="str">
        <f>IF('Health Facility 24'!$B$130=0,"-",'Health Facility 24'!$B$130)</f>
        <v>-</v>
      </c>
      <c r="D119" s="193" t="str">
        <f>IF('Health Facility 24'!$E$130=0,"-",'Health Facility 24'!$E$130)</f>
        <v>-</v>
      </c>
      <c r="E119" s="193" t="str">
        <f>IF('Health Facility 24'!$H$130=0,"-",'Health Facility 24'!$H$130)</f>
        <v>-</v>
      </c>
      <c r="F119" s="193" t="str">
        <f>IF('Health Facility 24'!$J$130=0,"-",'Health Facility 24'!$J$130)</f>
        <v>-</v>
      </c>
      <c r="G119" s="176" t="str">
        <f>IF('Health Facility 24'!$K$130=0,"-",'Health Facility 24'!$K$130)</f>
        <v>-</v>
      </c>
      <c r="H119" s="20"/>
      <c r="I119" s="20"/>
      <c r="J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row>
    <row r="120" spans="1:38" s="183" customFormat="1" ht="20.100000000000001" customHeight="1" x14ac:dyDescent="0.3">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row>
    <row r="121" spans="1:38" s="183" customFormat="1" ht="20.100000000000001" customHeight="1" x14ac:dyDescent="0.3">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row>
    <row r="122" spans="1:38" s="183" customFormat="1" x14ac:dyDescent="0.3">
      <c r="A122" s="20"/>
      <c r="B122" s="20"/>
      <c r="C122" s="20"/>
      <c r="D122" s="20"/>
      <c r="E122" s="20"/>
      <c r="F122" s="20"/>
      <c r="G122" s="200"/>
      <c r="H122" s="20"/>
      <c r="I122" s="20"/>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row>
    <row r="123" spans="1:38" s="183" customFormat="1" x14ac:dyDescent="0.3">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row>
    <row r="124" spans="1:38" s="183" customFormat="1" x14ac:dyDescent="0.3">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row>
    <row r="125" spans="1:38" s="183" customFormat="1" x14ac:dyDescent="0.3">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row>
    <row r="126" spans="1:38" s="183" customFormat="1" x14ac:dyDescent="0.3">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row>
    <row r="127" spans="1:38" s="183" customFormat="1" x14ac:dyDescent="0.3">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row>
    <row r="128" spans="1:38" s="183" customFormat="1" x14ac:dyDescent="0.3">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row>
    <row r="129" spans="1:38" s="183" customFormat="1" x14ac:dyDescent="0.3">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row>
    <row r="130" spans="1:38" s="183" customFormat="1" x14ac:dyDescent="0.3">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row>
    <row r="131" spans="1:38" s="183" customFormat="1" x14ac:dyDescent="0.3">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row>
    <row r="132" spans="1:38" s="183" customFormat="1" x14ac:dyDescent="0.3">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row>
    <row r="133" spans="1:38" s="183" customFormat="1" x14ac:dyDescent="0.3">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row>
    <row r="134" spans="1:38" s="183" customFormat="1" x14ac:dyDescent="0.3">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row>
    <row r="135" spans="1:38" s="183" customFormat="1" x14ac:dyDescent="0.3">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row>
    <row r="136" spans="1:38" s="183" customFormat="1" x14ac:dyDescent="0.3">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row>
    <row r="137" spans="1:38" s="183" customFormat="1" x14ac:dyDescent="0.3">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row>
    <row r="138" spans="1:38" s="183" customFormat="1" x14ac:dyDescent="0.3">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row>
    <row r="139" spans="1:38" s="183" customFormat="1" x14ac:dyDescent="0.3">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row>
    <row r="140" spans="1:38" s="183" customFormat="1" x14ac:dyDescent="0.3">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row>
    <row r="141" spans="1:38" s="183" customFormat="1" x14ac:dyDescent="0.3">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row>
    <row r="142" spans="1:38" s="183" customFormat="1" x14ac:dyDescent="0.3">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row>
    <row r="143" spans="1:38" s="183" customFormat="1" x14ac:dyDescent="0.3">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row>
    <row r="144" spans="1:38" s="183" customFormat="1" x14ac:dyDescent="0.3">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row>
    <row r="145" spans="1:38" s="183" customFormat="1" x14ac:dyDescent="0.3">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row>
    <row r="146" spans="1:38" s="183" customFormat="1" x14ac:dyDescent="0.3">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row>
    <row r="147" spans="1:38" s="183" customFormat="1" x14ac:dyDescent="0.3">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row>
    <row r="148" spans="1:38" s="183" customFormat="1" x14ac:dyDescent="0.3">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row>
    <row r="149" spans="1:38" s="183" customFormat="1" x14ac:dyDescent="0.3">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row>
    <row r="150" spans="1:38" s="183" customFormat="1" x14ac:dyDescent="0.3">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row>
    <row r="151" spans="1:38" s="183" customFormat="1" x14ac:dyDescent="0.3">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row>
    <row r="152" spans="1:38" s="183" customFormat="1" x14ac:dyDescent="0.3">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row>
    <row r="153" spans="1:38" s="183" customFormat="1" x14ac:dyDescent="0.3">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row>
    <row r="154" spans="1:38" s="183" customFormat="1" x14ac:dyDescent="0.3">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row>
    <row r="155" spans="1:38" s="183" customFormat="1" x14ac:dyDescent="0.3">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row>
    <row r="156" spans="1:38" s="183" customFormat="1" x14ac:dyDescent="0.3">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row>
    <row r="157" spans="1:38" s="183" customFormat="1" x14ac:dyDescent="0.3">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row>
    <row r="158" spans="1:38" s="183" customFormat="1" x14ac:dyDescent="0.3">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row>
    <row r="159" spans="1:38" s="183" customFormat="1" x14ac:dyDescent="0.3">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row>
    <row r="160" spans="1:38" s="183" customFormat="1" x14ac:dyDescent="0.3">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row>
    <row r="161" spans="1:38" s="183" customFormat="1" x14ac:dyDescent="0.3">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row>
    <row r="162" spans="1:38" s="183" customFormat="1" x14ac:dyDescent="0.3">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row>
    <row r="163" spans="1:38" s="183" customFormat="1" x14ac:dyDescent="0.3">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row>
    <row r="164" spans="1:38" s="183" customFormat="1" x14ac:dyDescent="0.3">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row>
    <row r="165" spans="1:38" s="183" customFormat="1" x14ac:dyDescent="0.3">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row>
    <row r="166" spans="1:38" s="183" customFormat="1" x14ac:dyDescent="0.3">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row>
    <row r="167" spans="1:38" s="183" customFormat="1" x14ac:dyDescent="0.3">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row>
    <row r="168" spans="1:38" s="183" customFormat="1" x14ac:dyDescent="0.3">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row>
    <row r="169" spans="1:38" s="183" customFormat="1" x14ac:dyDescent="0.3">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row>
    <row r="170" spans="1:38" s="183" customFormat="1" x14ac:dyDescent="0.3">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row>
    <row r="171" spans="1:38" s="183" customFormat="1" x14ac:dyDescent="0.3">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row>
    <row r="172" spans="1:38" s="183" customFormat="1" x14ac:dyDescent="0.3">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row>
    <row r="173" spans="1:38" s="183" customFormat="1" x14ac:dyDescent="0.3">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row>
    <row r="174" spans="1:38" s="183" customFormat="1" x14ac:dyDescent="0.3">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row>
    <row r="175" spans="1:38" s="183" customFormat="1" x14ac:dyDescent="0.3">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row>
    <row r="176" spans="1:38" s="183" customFormat="1" x14ac:dyDescent="0.3">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row>
    <row r="177" spans="1:38" s="183" customFormat="1" x14ac:dyDescent="0.3">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row>
    <row r="178" spans="1:38" s="183" customFormat="1" x14ac:dyDescent="0.3">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row>
    <row r="179" spans="1:38" s="183" customFormat="1" x14ac:dyDescent="0.3">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row>
    <row r="180" spans="1:38" s="183" customFormat="1" x14ac:dyDescent="0.3">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row>
    <row r="181" spans="1:38" s="183" customFormat="1" x14ac:dyDescent="0.3">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row>
    <row r="182" spans="1:38" s="183" customFormat="1" x14ac:dyDescent="0.3">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row>
    <row r="183" spans="1:38" s="183" customFormat="1" x14ac:dyDescent="0.3">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row>
    <row r="184" spans="1:38" s="183" customFormat="1" x14ac:dyDescent="0.3">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row>
    <row r="185" spans="1:38" s="183" customFormat="1" x14ac:dyDescent="0.3">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row>
    <row r="186" spans="1:38" s="183" customFormat="1" x14ac:dyDescent="0.3">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row>
    <row r="187" spans="1:38" s="183" customFormat="1" x14ac:dyDescent="0.3">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row>
    <row r="188" spans="1:38" s="183" customFormat="1" x14ac:dyDescent="0.3">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row>
    <row r="189" spans="1:38" s="183" customFormat="1" x14ac:dyDescent="0.3">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row>
    <row r="190" spans="1:38" s="183" customFormat="1" x14ac:dyDescent="0.3">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row>
    <row r="191" spans="1:38" s="183" customFormat="1" x14ac:dyDescent="0.3">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row>
    <row r="192" spans="1:38" s="183" customFormat="1" x14ac:dyDescent="0.3">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row>
    <row r="193" spans="1:38" s="183" customFormat="1" x14ac:dyDescent="0.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row>
    <row r="194" spans="1:38" s="183" customFormat="1" x14ac:dyDescent="0.3">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row>
    <row r="195" spans="1:38" s="183" customFormat="1" x14ac:dyDescent="0.3">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row>
    <row r="196" spans="1:38" s="183" customFormat="1" x14ac:dyDescent="0.3">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row>
    <row r="197" spans="1:38" s="183" customFormat="1" x14ac:dyDescent="0.3">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row>
    <row r="198" spans="1:38" s="183" customFormat="1" x14ac:dyDescent="0.3">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row>
    <row r="199" spans="1:38" s="183" customFormat="1" x14ac:dyDescent="0.3">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row>
    <row r="200" spans="1:38" s="183" customFormat="1" x14ac:dyDescent="0.3">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row>
    <row r="201" spans="1:38" s="183" customFormat="1" x14ac:dyDescent="0.3"/>
    <row r="202" spans="1:38" s="183" customFormat="1" x14ac:dyDescent="0.3"/>
    <row r="203" spans="1:38" s="183" customFormat="1" x14ac:dyDescent="0.3"/>
    <row r="204" spans="1:38" s="183" customFormat="1" x14ac:dyDescent="0.3"/>
    <row r="205" spans="1:38" s="183" customFormat="1" x14ac:dyDescent="0.3"/>
    <row r="206" spans="1:38" s="183" customFormat="1" x14ac:dyDescent="0.3"/>
    <row r="207" spans="1:38" s="183" customFormat="1" x14ac:dyDescent="0.3"/>
    <row r="208" spans="1:38" s="183" customFormat="1" x14ac:dyDescent="0.3"/>
    <row r="209" s="183" customFormat="1" x14ac:dyDescent="0.3"/>
    <row r="210" s="183" customFormat="1" x14ac:dyDescent="0.3"/>
    <row r="211" s="183" customFormat="1" x14ac:dyDescent="0.3"/>
    <row r="212" s="183" customFormat="1" x14ac:dyDescent="0.3"/>
    <row r="213" s="183" customFormat="1" x14ac:dyDescent="0.3"/>
    <row r="214" s="183" customFormat="1" x14ac:dyDescent="0.3"/>
    <row r="215" s="183" customFormat="1" x14ac:dyDescent="0.3"/>
    <row r="216" s="183" customFormat="1" x14ac:dyDescent="0.3"/>
    <row r="217" s="183" customFormat="1" x14ac:dyDescent="0.3"/>
    <row r="218" s="183" customFormat="1" x14ac:dyDescent="0.3"/>
    <row r="219" s="183" customFormat="1" x14ac:dyDescent="0.3"/>
    <row r="220" s="183" customFormat="1" x14ac:dyDescent="0.3"/>
    <row r="221" s="183" customFormat="1" x14ac:dyDescent="0.3"/>
    <row r="222" s="183" customFormat="1" x14ac:dyDescent="0.3"/>
    <row r="223" s="183" customFormat="1" x14ac:dyDescent="0.3"/>
    <row r="224" s="183" customFormat="1" x14ac:dyDescent="0.3"/>
    <row r="225" s="183" customFormat="1" x14ac:dyDescent="0.3"/>
    <row r="226" s="183" customFormat="1" x14ac:dyDescent="0.3"/>
    <row r="227" s="183" customFormat="1" x14ac:dyDescent="0.3"/>
    <row r="228" s="183" customFormat="1" x14ac:dyDescent="0.3"/>
    <row r="229" s="183" customFormat="1" x14ac:dyDescent="0.3"/>
    <row r="230" s="183" customFormat="1" x14ac:dyDescent="0.3"/>
    <row r="231" s="183" customFormat="1" x14ac:dyDescent="0.3"/>
    <row r="232" s="183" customFormat="1" x14ac:dyDescent="0.3"/>
    <row r="233" s="183" customFormat="1" x14ac:dyDescent="0.3"/>
    <row r="234" s="183" customFormat="1" x14ac:dyDescent="0.3"/>
    <row r="235" s="183" customFormat="1" x14ac:dyDescent="0.3"/>
    <row r="236" s="183" customFormat="1" x14ac:dyDescent="0.3"/>
    <row r="237" s="183" customFormat="1" x14ac:dyDescent="0.3"/>
    <row r="238" s="183" customFormat="1" x14ac:dyDescent="0.3"/>
    <row r="239" s="183" customFormat="1" x14ac:dyDescent="0.3"/>
    <row r="240" s="183" customFormat="1" x14ac:dyDescent="0.3"/>
    <row r="241" s="183" customFormat="1" x14ac:dyDescent="0.3"/>
    <row r="242" s="183" customFormat="1" x14ac:dyDescent="0.3"/>
    <row r="243" s="183" customFormat="1" x14ac:dyDescent="0.3"/>
    <row r="244" s="183" customFormat="1" x14ac:dyDescent="0.3"/>
    <row r="245" s="183" customFormat="1" x14ac:dyDescent="0.3"/>
    <row r="246" s="183" customFormat="1" x14ac:dyDescent="0.3"/>
    <row r="247" s="183" customFormat="1" x14ac:dyDescent="0.3"/>
    <row r="248" s="183" customFormat="1" x14ac:dyDescent="0.3"/>
    <row r="249" s="183" customFormat="1" x14ac:dyDescent="0.3"/>
    <row r="250" s="183" customFormat="1" x14ac:dyDescent="0.3"/>
    <row r="251" s="183" customFormat="1" x14ac:dyDescent="0.3"/>
    <row r="252" s="183" customFormat="1" x14ac:dyDescent="0.3"/>
    <row r="253" s="183" customFormat="1" x14ac:dyDescent="0.3"/>
    <row r="254" s="183" customFormat="1" x14ac:dyDescent="0.3"/>
    <row r="255" s="183" customFormat="1" x14ac:dyDescent="0.3"/>
    <row r="256" s="183" customFormat="1" x14ac:dyDescent="0.3"/>
    <row r="257" s="183" customFormat="1" x14ac:dyDescent="0.3"/>
    <row r="258" s="183" customFormat="1" x14ac:dyDescent="0.3"/>
    <row r="259" s="183" customFormat="1" x14ac:dyDescent="0.3"/>
    <row r="260" s="183" customFormat="1" x14ac:dyDescent="0.3"/>
    <row r="261" s="183" customFormat="1" x14ac:dyDescent="0.3"/>
    <row r="262" s="183" customFormat="1" x14ac:dyDescent="0.3"/>
    <row r="263" s="183" customFormat="1" x14ac:dyDescent="0.3"/>
    <row r="264" s="183" customFormat="1" x14ac:dyDescent="0.3"/>
    <row r="265" s="183" customFormat="1" x14ac:dyDescent="0.3"/>
    <row r="266" s="183" customFormat="1" x14ac:dyDescent="0.3"/>
    <row r="267" s="183" customFormat="1" x14ac:dyDescent="0.3"/>
    <row r="268" s="183" customFormat="1" x14ac:dyDescent="0.3"/>
    <row r="269" s="183" customFormat="1" x14ac:dyDescent="0.3"/>
    <row r="270" s="183" customFormat="1" x14ac:dyDescent="0.3"/>
    <row r="271" s="183" customFormat="1" x14ac:dyDescent="0.3"/>
    <row r="272" s="183" customFormat="1" x14ac:dyDescent="0.3"/>
    <row r="273" s="183" customFormat="1" x14ac:dyDescent="0.3"/>
    <row r="274" s="183" customFormat="1" x14ac:dyDescent="0.3"/>
    <row r="275" s="183" customFormat="1" x14ac:dyDescent="0.3"/>
    <row r="276" s="183" customFormat="1" x14ac:dyDescent="0.3"/>
    <row r="277" s="183" customFormat="1" x14ac:dyDescent="0.3"/>
    <row r="278" s="183" customFormat="1" x14ac:dyDescent="0.3"/>
    <row r="279" s="183" customFormat="1" x14ac:dyDescent="0.3"/>
    <row r="280" s="183" customFormat="1" x14ac:dyDescent="0.3"/>
    <row r="281" s="183" customFormat="1" x14ac:dyDescent="0.3"/>
    <row r="282" s="183" customFormat="1" x14ac:dyDescent="0.3"/>
    <row r="283" s="183" customFormat="1" x14ac:dyDescent="0.3"/>
    <row r="284" s="183" customFormat="1" x14ac:dyDescent="0.3"/>
    <row r="285" s="183" customFormat="1" x14ac:dyDescent="0.3"/>
    <row r="286" s="183" customFormat="1" x14ac:dyDescent="0.3"/>
    <row r="287" s="183" customFormat="1" x14ac:dyDescent="0.3"/>
    <row r="288" s="183" customFormat="1" x14ac:dyDescent="0.3"/>
    <row r="289" s="183" customFormat="1" x14ac:dyDescent="0.3"/>
    <row r="290" s="183" customFormat="1" x14ac:dyDescent="0.3"/>
    <row r="291" s="183" customFormat="1" x14ac:dyDescent="0.3"/>
    <row r="292" s="183" customFormat="1" x14ac:dyDescent="0.3"/>
    <row r="293" s="183" customFormat="1" x14ac:dyDescent="0.3"/>
    <row r="294" s="183" customFormat="1" x14ac:dyDescent="0.3"/>
    <row r="295" s="183" customFormat="1" x14ac:dyDescent="0.3"/>
    <row r="296" s="183" customFormat="1" x14ac:dyDescent="0.3"/>
    <row r="297" s="183" customFormat="1" x14ac:dyDescent="0.3"/>
    <row r="298" s="183" customFormat="1" x14ac:dyDescent="0.3"/>
    <row r="299" s="183" customFormat="1" x14ac:dyDescent="0.3"/>
    <row r="300" s="183" customFormat="1" x14ac:dyDescent="0.3"/>
    <row r="301" s="183" customFormat="1" x14ac:dyDescent="0.3"/>
    <row r="302" s="183" customFormat="1" x14ac:dyDescent="0.3"/>
    <row r="303" s="183" customFormat="1" x14ac:dyDescent="0.3"/>
    <row r="304" s="183" customFormat="1" x14ac:dyDescent="0.3"/>
    <row r="305" s="183" customFormat="1" x14ac:dyDescent="0.3"/>
    <row r="306" s="183" customFormat="1" x14ac:dyDescent="0.3"/>
    <row r="307" s="183" customFormat="1" x14ac:dyDescent="0.3"/>
    <row r="308" s="183" customFormat="1" x14ac:dyDescent="0.3"/>
    <row r="309" s="183" customFormat="1" x14ac:dyDescent="0.3"/>
    <row r="310" s="183" customFormat="1" x14ac:dyDescent="0.3"/>
    <row r="311" s="183" customFormat="1" x14ac:dyDescent="0.3"/>
    <row r="312" s="183" customFormat="1" x14ac:dyDescent="0.3"/>
    <row r="313" s="183" customFormat="1" x14ac:dyDescent="0.3"/>
    <row r="314" s="183" customFormat="1" x14ac:dyDescent="0.3"/>
    <row r="315" s="183" customFormat="1" x14ac:dyDescent="0.3"/>
    <row r="316" s="183" customFormat="1" x14ac:dyDescent="0.3"/>
    <row r="317" s="183" customFormat="1" x14ac:dyDescent="0.3"/>
    <row r="318" s="183" customFormat="1" x14ac:dyDescent="0.3"/>
    <row r="319" s="183" customFormat="1" x14ac:dyDescent="0.3"/>
    <row r="320" s="183" customFormat="1" x14ac:dyDescent="0.3"/>
    <row r="321" s="183" customFormat="1" x14ac:dyDescent="0.3"/>
    <row r="322" s="183" customFormat="1" x14ac:dyDescent="0.3"/>
    <row r="323" s="183" customFormat="1" x14ac:dyDescent="0.3"/>
    <row r="324" s="183" customFormat="1" x14ac:dyDescent="0.3"/>
    <row r="325" s="183" customFormat="1" x14ac:dyDescent="0.3"/>
    <row r="326" s="183" customFormat="1" x14ac:dyDescent="0.3"/>
    <row r="327" s="183" customFormat="1" x14ac:dyDescent="0.3"/>
    <row r="328" s="183" customFormat="1" x14ac:dyDescent="0.3"/>
    <row r="329" s="183" customFormat="1" x14ac:dyDescent="0.3"/>
    <row r="330" s="183" customFormat="1" x14ac:dyDescent="0.3"/>
    <row r="331" s="183" customFormat="1" x14ac:dyDescent="0.3"/>
    <row r="332" s="183" customFormat="1" x14ac:dyDescent="0.3"/>
    <row r="333" s="183" customFormat="1" x14ac:dyDescent="0.3"/>
    <row r="334" s="183" customFormat="1" x14ac:dyDescent="0.3"/>
    <row r="335" s="183" customFormat="1" x14ac:dyDescent="0.3"/>
    <row r="336" s="183" customFormat="1" x14ac:dyDescent="0.3"/>
    <row r="337" s="183" customFormat="1" x14ac:dyDescent="0.3"/>
    <row r="338" s="183" customFormat="1" x14ac:dyDescent="0.3"/>
    <row r="339" s="183" customFormat="1" x14ac:dyDescent="0.3"/>
    <row r="340" s="183" customFormat="1" x14ac:dyDescent="0.3"/>
    <row r="341" s="183" customFormat="1" x14ac:dyDescent="0.3"/>
    <row r="342" s="183" customFormat="1" x14ac:dyDescent="0.3"/>
    <row r="343" s="183" customFormat="1" x14ac:dyDescent="0.3"/>
    <row r="344" s="183" customFormat="1" x14ac:dyDescent="0.3"/>
    <row r="345" s="183" customFormat="1" x14ac:dyDescent="0.3"/>
    <row r="346" s="183" customFormat="1" x14ac:dyDescent="0.3"/>
    <row r="347" s="183" customFormat="1" x14ac:dyDescent="0.3"/>
    <row r="348" s="183" customFormat="1" x14ac:dyDescent="0.3"/>
    <row r="349" s="183" customFormat="1" x14ac:dyDescent="0.3"/>
    <row r="350" s="183" customFormat="1" x14ac:dyDescent="0.3"/>
    <row r="351" s="183" customFormat="1" x14ac:dyDescent="0.3"/>
    <row r="352" s="183" customFormat="1" x14ac:dyDescent="0.3"/>
    <row r="353" s="183" customFormat="1" x14ac:dyDescent="0.3"/>
    <row r="354" s="183" customFormat="1" x14ac:dyDescent="0.3"/>
    <row r="355" s="183" customFormat="1" x14ac:dyDescent="0.3"/>
    <row r="356" s="183" customFormat="1" x14ac:dyDescent="0.3"/>
    <row r="357" s="183" customFormat="1" x14ac:dyDescent="0.3"/>
    <row r="358" s="183" customFormat="1" x14ac:dyDescent="0.3"/>
    <row r="359" s="183" customFormat="1" x14ac:dyDescent="0.3"/>
    <row r="360" s="183" customFormat="1" x14ac:dyDescent="0.3"/>
    <row r="361" s="183" customFormat="1" x14ac:dyDescent="0.3"/>
    <row r="362" s="183" customFormat="1" x14ac:dyDescent="0.3"/>
    <row r="363" s="183" customFormat="1" x14ac:dyDescent="0.3"/>
    <row r="364" s="183" customFormat="1" x14ac:dyDescent="0.3"/>
    <row r="365" s="183" customFormat="1" x14ac:dyDescent="0.3"/>
    <row r="366" s="183" customFormat="1" x14ac:dyDescent="0.3"/>
    <row r="367" s="183" customFormat="1" x14ac:dyDescent="0.3"/>
    <row r="368" s="183" customFormat="1" x14ac:dyDescent="0.3"/>
    <row r="369" s="183" customFormat="1" x14ac:dyDescent="0.3"/>
    <row r="370" s="183" customFormat="1" x14ac:dyDescent="0.3"/>
    <row r="371" s="183" customFormat="1" x14ac:dyDescent="0.3"/>
    <row r="372" s="183" customFormat="1" x14ac:dyDescent="0.3"/>
    <row r="373" s="183" customFormat="1" x14ac:dyDescent="0.3"/>
    <row r="374" s="183" customFormat="1" x14ac:dyDescent="0.3"/>
    <row r="375" s="183" customFormat="1" x14ac:dyDescent="0.3"/>
    <row r="376" s="183" customFormat="1" x14ac:dyDescent="0.3"/>
    <row r="377" s="183" customFormat="1" x14ac:dyDescent="0.3"/>
    <row r="378" s="183" customFormat="1" x14ac:dyDescent="0.3"/>
    <row r="379" s="183" customFormat="1" x14ac:dyDescent="0.3"/>
    <row r="380" s="183" customFormat="1" x14ac:dyDescent="0.3"/>
    <row r="381" s="183" customFormat="1" x14ac:dyDescent="0.3"/>
    <row r="382" s="183" customFormat="1" x14ac:dyDescent="0.3"/>
    <row r="383" s="183" customFormat="1" x14ac:dyDescent="0.3"/>
    <row r="384" s="183" customFormat="1" x14ac:dyDescent="0.3"/>
    <row r="385" s="183" customFormat="1" x14ac:dyDescent="0.3"/>
    <row r="386" s="183" customFormat="1" x14ac:dyDescent="0.3"/>
    <row r="387" s="183" customFormat="1" x14ac:dyDescent="0.3"/>
    <row r="388" s="183" customFormat="1" x14ac:dyDescent="0.3"/>
    <row r="389" s="183" customFormat="1" x14ac:dyDescent="0.3"/>
    <row r="390" s="183" customFormat="1" x14ac:dyDescent="0.3"/>
    <row r="391" s="183" customFormat="1" x14ac:dyDescent="0.3"/>
    <row r="392" s="183" customFormat="1" x14ac:dyDescent="0.3"/>
    <row r="393" s="183" customFormat="1" x14ac:dyDescent="0.3"/>
    <row r="394" s="183" customFormat="1" x14ac:dyDescent="0.3"/>
    <row r="395" s="183" customFormat="1" x14ac:dyDescent="0.3"/>
    <row r="396" s="183" customFormat="1" x14ac:dyDescent="0.3"/>
    <row r="397" s="183" customFormat="1" x14ac:dyDescent="0.3"/>
    <row r="398" s="183" customFormat="1" x14ac:dyDescent="0.3"/>
    <row r="399" s="183" customFormat="1" x14ac:dyDescent="0.3"/>
    <row r="400" s="183" customFormat="1" x14ac:dyDescent="0.3"/>
    <row r="401" s="183" customFormat="1" x14ac:dyDescent="0.3"/>
    <row r="402" s="183" customFormat="1" x14ac:dyDescent="0.3"/>
    <row r="403" s="183" customFormat="1" x14ac:dyDescent="0.3"/>
    <row r="404" s="183" customFormat="1" x14ac:dyDescent="0.3"/>
    <row r="405" s="183" customFormat="1" x14ac:dyDescent="0.3"/>
    <row r="406" s="183" customFormat="1" x14ac:dyDescent="0.3"/>
    <row r="407" s="183" customFormat="1" x14ac:dyDescent="0.3"/>
    <row r="408" s="183" customFormat="1" x14ac:dyDescent="0.3"/>
    <row r="409" s="183" customFormat="1" x14ac:dyDescent="0.3"/>
    <row r="410" s="183" customFormat="1" x14ac:dyDescent="0.3"/>
    <row r="411" s="183" customFormat="1" x14ac:dyDescent="0.3"/>
    <row r="412" s="183" customFormat="1" x14ac:dyDescent="0.3"/>
    <row r="413" s="183" customFormat="1" x14ac:dyDescent="0.3"/>
    <row r="414" s="183" customFormat="1" x14ac:dyDescent="0.3"/>
    <row r="415" s="183" customFormat="1" x14ac:dyDescent="0.3"/>
    <row r="416" s="183" customFormat="1" x14ac:dyDescent="0.3"/>
    <row r="417" s="183" customFormat="1" x14ac:dyDescent="0.3"/>
    <row r="418" s="183" customFormat="1" x14ac:dyDescent="0.3"/>
    <row r="419" s="183" customFormat="1" x14ac:dyDescent="0.3"/>
    <row r="420" s="183" customFormat="1" x14ac:dyDescent="0.3"/>
    <row r="421" s="183" customFormat="1" x14ac:dyDescent="0.3"/>
    <row r="422" s="183" customFormat="1" x14ac:dyDescent="0.3"/>
    <row r="423" s="183" customFormat="1" x14ac:dyDescent="0.3"/>
    <row r="424" s="183" customFormat="1" x14ac:dyDescent="0.3"/>
    <row r="425" s="183" customFormat="1" x14ac:dyDescent="0.3"/>
    <row r="426" s="183" customFormat="1" x14ac:dyDescent="0.3"/>
    <row r="427" s="183" customFormat="1" x14ac:dyDescent="0.3"/>
    <row r="428" s="183" customFormat="1" x14ac:dyDescent="0.3"/>
    <row r="429" s="183" customFormat="1" x14ac:dyDescent="0.3"/>
    <row r="430" s="183" customFormat="1" x14ac:dyDescent="0.3"/>
    <row r="431" s="183" customFormat="1" x14ac:dyDescent="0.3"/>
    <row r="432" s="183" customFormat="1" x14ac:dyDescent="0.3"/>
    <row r="433" s="183" customFormat="1" x14ac:dyDescent="0.3"/>
    <row r="434" s="183" customFormat="1" x14ac:dyDescent="0.3"/>
    <row r="435" s="183" customFormat="1" x14ac:dyDescent="0.3"/>
    <row r="436" s="183" customFormat="1" x14ac:dyDescent="0.3"/>
    <row r="437" s="183" customFormat="1" x14ac:dyDescent="0.3"/>
    <row r="438" s="183" customFormat="1" x14ac:dyDescent="0.3"/>
    <row r="439" s="183" customFormat="1" x14ac:dyDescent="0.3"/>
    <row r="440" s="183" customFormat="1" x14ac:dyDescent="0.3"/>
    <row r="441" s="183" customFormat="1" x14ac:dyDescent="0.3"/>
    <row r="442" s="183" customFormat="1" x14ac:dyDescent="0.3"/>
    <row r="443" s="183" customFormat="1" x14ac:dyDescent="0.3"/>
    <row r="444" s="183" customFormat="1" x14ac:dyDescent="0.3"/>
    <row r="445" s="183" customFormat="1" x14ac:dyDescent="0.3"/>
    <row r="446" s="183" customFormat="1" x14ac:dyDescent="0.3"/>
    <row r="447" s="183" customFormat="1" x14ac:dyDescent="0.3"/>
    <row r="448" s="183" customFormat="1" x14ac:dyDescent="0.3"/>
    <row r="449" s="183" customFormat="1" x14ac:dyDescent="0.3"/>
    <row r="450" s="183" customFormat="1" x14ac:dyDescent="0.3"/>
    <row r="451" s="183" customFormat="1" x14ac:dyDescent="0.3"/>
    <row r="452" s="183" customFormat="1" x14ac:dyDescent="0.3"/>
    <row r="453" s="183" customFormat="1" x14ac:dyDescent="0.3"/>
    <row r="454" s="183" customFormat="1" x14ac:dyDescent="0.3"/>
    <row r="455" s="183" customFormat="1" x14ac:dyDescent="0.3"/>
    <row r="456" s="183" customFormat="1" x14ac:dyDescent="0.3"/>
    <row r="457" s="183" customFormat="1" x14ac:dyDescent="0.3"/>
    <row r="458" s="183" customFormat="1" x14ac:dyDescent="0.3"/>
    <row r="459" s="183" customFormat="1" x14ac:dyDescent="0.3"/>
    <row r="460" s="183" customFormat="1" x14ac:dyDescent="0.3"/>
    <row r="461" s="183" customFormat="1" x14ac:dyDescent="0.3"/>
    <row r="462" s="183" customFormat="1" x14ac:dyDescent="0.3"/>
    <row r="463" s="183" customFormat="1" x14ac:dyDescent="0.3"/>
    <row r="464" s="183" customFormat="1" x14ac:dyDescent="0.3"/>
    <row r="465" s="183" customFormat="1" x14ac:dyDescent="0.3"/>
    <row r="466" s="183" customFormat="1" x14ac:dyDescent="0.3"/>
    <row r="467" s="183" customFormat="1" x14ac:dyDescent="0.3"/>
    <row r="468" s="183" customFormat="1" x14ac:dyDescent="0.3"/>
    <row r="469" s="183" customFormat="1" x14ac:dyDescent="0.3"/>
    <row r="470" s="183" customFormat="1" x14ac:dyDescent="0.3"/>
    <row r="471" s="183" customFormat="1" x14ac:dyDescent="0.3"/>
    <row r="472" s="183" customFormat="1" x14ac:dyDescent="0.3"/>
    <row r="473" s="183" customFormat="1" x14ac:dyDescent="0.3"/>
    <row r="474" s="183" customFormat="1" x14ac:dyDescent="0.3"/>
    <row r="475" s="183" customFormat="1" x14ac:dyDescent="0.3"/>
    <row r="476" s="183" customFormat="1" x14ac:dyDescent="0.3"/>
    <row r="477" s="183" customFormat="1" x14ac:dyDescent="0.3"/>
    <row r="478" s="183" customFormat="1" x14ac:dyDescent="0.3"/>
    <row r="479" s="183" customFormat="1" x14ac:dyDescent="0.3"/>
    <row r="480" s="183" customFormat="1" x14ac:dyDescent="0.3"/>
    <row r="481" s="183" customFormat="1" x14ac:dyDescent="0.3"/>
    <row r="482" s="183" customFormat="1" x14ac:dyDescent="0.3"/>
    <row r="483" s="183" customFormat="1" x14ac:dyDescent="0.3"/>
    <row r="484" s="183" customFormat="1" x14ac:dyDescent="0.3"/>
    <row r="485" s="183" customFormat="1" x14ac:dyDescent="0.3"/>
    <row r="486" s="183" customFormat="1" x14ac:dyDescent="0.3"/>
    <row r="487" s="183" customFormat="1" x14ac:dyDescent="0.3"/>
    <row r="488" s="183" customFormat="1" x14ac:dyDescent="0.3"/>
    <row r="489" s="183" customFormat="1" x14ac:dyDescent="0.3"/>
    <row r="490" s="183" customFormat="1" x14ac:dyDescent="0.3"/>
    <row r="491" s="183" customFormat="1" x14ac:dyDescent="0.3"/>
    <row r="492" s="183" customFormat="1" x14ac:dyDescent="0.3"/>
    <row r="493" s="183" customFormat="1" x14ac:dyDescent="0.3"/>
    <row r="494" s="183" customFormat="1" x14ac:dyDescent="0.3"/>
    <row r="495" s="183" customFormat="1" x14ac:dyDescent="0.3"/>
    <row r="496" s="183" customFormat="1" x14ac:dyDescent="0.3"/>
    <row r="497" s="183" customFormat="1" x14ac:dyDescent="0.3"/>
    <row r="498" s="183" customFormat="1" x14ac:dyDescent="0.3"/>
    <row r="499" s="183" customFormat="1" x14ac:dyDescent="0.3"/>
    <row r="500" s="183" customFormat="1" x14ac:dyDescent="0.3"/>
    <row r="501" s="183" customFormat="1" x14ac:dyDescent="0.3"/>
    <row r="502" s="183" customFormat="1" x14ac:dyDescent="0.3"/>
    <row r="503" s="183" customFormat="1" x14ac:dyDescent="0.3"/>
    <row r="504" s="183" customFormat="1" x14ac:dyDescent="0.3"/>
    <row r="505" s="183" customFormat="1" x14ac:dyDescent="0.3"/>
    <row r="506" s="183" customFormat="1" x14ac:dyDescent="0.3"/>
    <row r="507" s="183" customFormat="1" x14ac:dyDescent="0.3"/>
    <row r="508" s="183" customFormat="1" x14ac:dyDescent="0.3"/>
    <row r="509" s="183" customFormat="1" x14ac:dyDescent="0.3"/>
    <row r="510" s="183" customFormat="1" x14ac:dyDescent="0.3"/>
    <row r="511" s="183" customFormat="1" x14ac:dyDescent="0.3"/>
    <row r="512" s="183" customFormat="1" x14ac:dyDescent="0.3"/>
    <row r="513" s="183" customFormat="1" x14ac:dyDescent="0.3"/>
    <row r="514" s="183" customFormat="1" x14ac:dyDescent="0.3"/>
    <row r="515" s="183" customFormat="1" x14ac:dyDescent="0.3"/>
    <row r="516" s="183" customFormat="1" x14ac:dyDescent="0.3"/>
    <row r="517" s="183" customFormat="1" x14ac:dyDescent="0.3"/>
    <row r="518" s="183" customFormat="1" x14ac:dyDescent="0.3"/>
    <row r="519" s="183" customFormat="1" x14ac:dyDescent="0.3"/>
    <row r="520" s="183" customFormat="1" x14ac:dyDescent="0.3"/>
    <row r="521" s="183" customFormat="1" x14ac:dyDescent="0.3"/>
    <row r="522" s="183" customFormat="1" x14ac:dyDescent="0.3"/>
    <row r="523" s="183" customFormat="1" x14ac:dyDescent="0.3"/>
    <row r="524" s="183" customFormat="1" x14ac:dyDescent="0.3"/>
    <row r="525" s="183" customFormat="1" x14ac:dyDescent="0.3"/>
    <row r="526" s="183" customFormat="1" x14ac:dyDescent="0.3"/>
    <row r="527" s="183" customFormat="1" x14ac:dyDescent="0.3"/>
    <row r="528" s="183" customFormat="1" x14ac:dyDescent="0.3"/>
    <row r="529" s="183" customFormat="1" x14ac:dyDescent="0.3"/>
    <row r="530" s="183" customFormat="1" x14ac:dyDescent="0.3"/>
    <row r="531" s="183" customFormat="1" x14ac:dyDescent="0.3"/>
    <row r="532" s="183" customFormat="1" x14ac:dyDescent="0.3"/>
    <row r="533" s="183" customFormat="1" x14ac:dyDescent="0.3"/>
    <row r="534" s="183" customFormat="1" x14ac:dyDescent="0.3"/>
    <row r="535" s="183" customFormat="1" x14ac:dyDescent="0.3"/>
    <row r="536" s="183" customFormat="1" x14ac:dyDescent="0.3"/>
    <row r="537" s="183" customFormat="1" x14ac:dyDescent="0.3"/>
    <row r="538" s="183" customFormat="1" x14ac:dyDescent="0.3"/>
    <row r="539" s="183" customFormat="1" x14ac:dyDescent="0.3"/>
    <row r="540" s="183" customFormat="1" x14ac:dyDescent="0.3"/>
    <row r="541" s="183" customFormat="1" x14ac:dyDescent="0.3"/>
    <row r="542" s="183" customFormat="1" x14ac:dyDescent="0.3"/>
    <row r="543" s="183" customFormat="1" x14ac:dyDescent="0.3"/>
    <row r="544" s="183" customFormat="1" x14ac:dyDescent="0.3"/>
    <row r="545" s="183" customFormat="1" x14ac:dyDescent="0.3"/>
    <row r="546" s="183" customFormat="1" x14ac:dyDescent="0.3"/>
    <row r="547" s="183" customFormat="1" x14ac:dyDescent="0.3"/>
    <row r="548" s="183" customFormat="1" x14ac:dyDescent="0.3"/>
    <row r="549" s="183" customFormat="1" x14ac:dyDescent="0.3"/>
    <row r="550" s="183" customFormat="1" x14ac:dyDescent="0.3"/>
    <row r="551" s="183" customFormat="1" x14ac:dyDescent="0.3"/>
    <row r="552" s="183" customFormat="1" x14ac:dyDescent="0.3"/>
    <row r="553" s="183" customFormat="1" x14ac:dyDescent="0.3"/>
    <row r="554" s="183" customFormat="1" x14ac:dyDescent="0.3"/>
    <row r="555" s="183" customFormat="1" x14ac:dyDescent="0.3"/>
    <row r="556" s="183" customFormat="1" x14ac:dyDescent="0.3"/>
    <row r="557" s="183" customFormat="1" x14ac:dyDescent="0.3"/>
    <row r="558" s="183" customFormat="1" x14ac:dyDescent="0.3"/>
    <row r="559" s="183" customFormat="1" x14ac:dyDescent="0.3"/>
    <row r="560" s="183" customFormat="1" x14ac:dyDescent="0.3"/>
    <row r="561" s="183" customFormat="1" x14ac:dyDescent="0.3"/>
    <row r="562" s="183" customFormat="1" x14ac:dyDescent="0.3"/>
    <row r="563" s="183" customFormat="1" x14ac:dyDescent="0.3"/>
    <row r="564" s="183" customFormat="1" x14ac:dyDescent="0.3"/>
    <row r="565" s="183" customFormat="1" x14ac:dyDescent="0.3"/>
    <row r="566" s="183" customFormat="1" x14ac:dyDescent="0.3"/>
    <row r="567" s="183" customFormat="1" x14ac:dyDescent="0.3"/>
    <row r="568" s="183" customFormat="1" x14ac:dyDescent="0.3"/>
    <row r="569" s="183" customFormat="1" x14ac:dyDescent="0.3"/>
    <row r="570" s="183" customFormat="1" x14ac:dyDescent="0.3"/>
    <row r="571" s="183" customFormat="1" x14ac:dyDescent="0.3"/>
    <row r="572" s="183" customFormat="1" x14ac:dyDescent="0.3"/>
    <row r="573" s="183" customFormat="1" x14ac:dyDescent="0.3"/>
    <row r="574" s="183" customFormat="1" x14ac:dyDescent="0.3"/>
    <row r="575" s="183" customFormat="1" x14ac:dyDescent="0.3"/>
    <row r="576" s="183" customFormat="1" x14ac:dyDescent="0.3"/>
    <row r="577" s="183" customFormat="1" x14ac:dyDescent="0.3"/>
    <row r="578" s="183" customFormat="1" x14ac:dyDescent="0.3"/>
    <row r="579" s="183" customFormat="1" x14ac:dyDescent="0.3"/>
    <row r="580" s="183" customFormat="1" x14ac:dyDescent="0.3"/>
    <row r="581" s="183" customFormat="1" x14ac:dyDescent="0.3"/>
    <row r="582" s="183" customFormat="1" x14ac:dyDescent="0.3"/>
    <row r="583" s="183" customFormat="1" x14ac:dyDescent="0.3"/>
    <row r="584" s="183" customFormat="1" x14ac:dyDescent="0.3"/>
    <row r="585" s="183" customFormat="1" x14ac:dyDescent="0.3"/>
    <row r="586" s="183" customFormat="1" x14ac:dyDescent="0.3"/>
    <row r="587" s="183" customFormat="1" x14ac:dyDescent="0.3"/>
    <row r="588" s="183" customFormat="1" x14ac:dyDescent="0.3"/>
    <row r="589" s="183" customFormat="1" x14ac:dyDescent="0.3"/>
    <row r="590" s="183" customFormat="1" x14ac:dyDescent="0.3"/>
    <row r="591" s="183" customFormat="1" x14ac:dyDescent="0.3"/>
    <row r="592" s="183" customFormat="1" x14ac:dyDescent="0.3"/>
    <row r="593" s="183" customFormat="1" x14ac:dyDescent="0.3"/>
    <row r="594" s="183" customFormat="1" x14ac:dyDescent="0.3"/>
    <row r="595" s="183" customFormat="1" x14ac:dyDescent="0.3"/>
    <row r="596" s="183" customFormat="1" x14ac:dyDescent="0.3"/>
    <row r="597" s="183" customFormat="1" x14ac:dyDescent="0.3"/>
    <row r="598" s="183" customFormat="1" x14ac:dyDescent="0.3"/>
    <row r="599" s="183" customFormat="1" x14ac:dyDescent="0.3"/>
    <row r="600" s="183" customFormat="1" x14ac:dyDescent="0.3"/>
    <row r="601" s="183" customFormat="1" x14ac:dyDescent="0.3"/>
    <row r="602" s="183" customFormat="1" x14ac:dyDescent="0.3"/>
    <row r="603" s="183" customFormat="1" x14ac:dyDescent="0.3"/>
    <row r="604" s="183" customFormat="1" x14ac:dyDescent="0.3"/>
    <row r="605" s="183" customFormat="1" x14ac:dyDescent="0.3"/>
    <row r="606" s="183" customFormat="1" x14ac:dyDescent="0.3"/>
    <row r="607" s="183" customFormat="1" x14ac:dyDescent="0.3"/>
    <row r="608" s="183" customFormat="1" x14ac:dyDescent="0.3"/>
    <row r="609" s="183" customFormat="1" x14ac:dyDescent="0.3"/>
    <row r="610" s="183" customFormat="1" x14ac:dyDescent="0.3"/>
    <row r="611" s="183" customFormat="1" x14ac:dyDescent="0.3"/>
    <row r="612" s="183" customFormat="1" x14ac:dyDescent="0.3"/>
    <row r="613" s="183" customFormat="1" x14ac:dyDescent="0.3"/>
    <row r="614" s="183" customFormat="1" x14ac:dyDescent="0.3"/>
    <row r="615" s="183" customFormat="1" x14ac:dyDescent="0.3"/>
    <row r="616" s="183" customFormat="1" x14ac:dyDescent="0.3"/>
    <row r="617" s="183" customFormat="1" x14ac:dyDescent="0.3"/>
    <row r="618" s="183" customFormat="1" x14ac:dyDescent="0.3"/>
    <row r="619" s="183" customFormat="1" x14ac:dyDescent="0.3"/>
    <row r="620" s="183" customFormat="1" x14ac:dyDescent="0.3"/>
    <row r="621" s="183" customFormat="1" x14ac:dyDescent="0.3"/>
    <row r="622" s="183" customFormat="1" x14ac:dyDescent="0.3"/>
    <row r="623" s="183" customFormat="1" x14ac:dyDescent="0.3"/>
    <row r="624" s="183" customFormat="1" x14ac:dyDescent="0.3"/>
    <row r="625" s="183" customFormat="1" x14ac:dyDescent="0.3"/>
    <row r="626" s="183" customFormat="1" x14ac:dyDescent="0.3"/>
    <row r="627" s="183" customFormat="1" x14ac:dyDescent="0.3"/>
    <row r="628" s="183" customFormat="1" x14ac:dyDescent="0.3"/>
    <row r="629" s="183" customFormat="1" x14ac:dyDescent="0.3"/>
    <row r="630" s="183" customFormat="1" x14ac:dyDescent="0.3"/>
    <row r="631" s="183" customFormat="1" x14ac:dyDescent="0.3"/>
    <row r="632" s="183" customFormat="1" x14ac:dyDescent="0.3"/>
    <row r="633" s="183" customFormat="1" x14ac:dyDescent="0.3"/>
    <row r="634" s="183" customFormat="1" x14ac:dyDescent="0.3"/>
    <row r="635" s="183" customFormat="1" x14ac:dyDescent="0.3"/>
    <row r="636" s="183" customFormat="1" x14ac:dyDescent="0.3"/>
    <row r="637" s="183" customFormat="1" x14ac:dyDescent="0.3"/>
    <row r="638" s="183" customFormat="1" x14ac:dyDescent="0.3"/>
    <row r="639" s="183" customFormat="1" x14ac:dyDescent="0.3"/>
    <row r="640" s="183" customFormat="1" x14ac:dyDescent="0.3"/>
    <row r="641" s="183" customFormat="1" x14ac:dyDescent="0.3"/>
    <row r="642" s="183" customFormat="1" x14ac:dyDescent="0.3"/>
    <row r="643" s="183" customFormat="1" x14ac:dyDescent="0.3"/>
    <row r="644" s="183" customFormat="1" x14ac:dyDescent="0.3"/>
    <row r="645" s="183" customFormat="1" x14ac:dyDescent="0.3"/>
    <row r="646" s="183" customFormat="1" x14ac:dyDescent="0.3"/>
    <row r="647" s="183" customFormat="1" x14ac:dyDescent="0.3"/>
    <row r="648" s="183" customFormat="1" x14ac:dyDescent="0.3"/>
    <row r="649" s="183" customFormat="1" x14ac:dyDescent="0.3"/>
    <row r="650" s="183" customFormat="1" x14ac:dyDescent="0.3"/>
    <row r="651" s="183" customFormat="1" x14ac:dyDescent="0.3"/>
    <row r="652" s="183" customFormat="1" x14ac:dyDescent="0.3"/>
    <row r="653" s="183" customFormat="1" x14ac:dyDescent="0.3"/>
    <row r="654" s="183" customFormat="1" x14ac:dyDescent="0.3"/>
    <row r="655" s="183" customFormat="1" x14ac:dyDescent="0.3"/>
    <row r="656" s="183" customFormat="1" x14ac:dyDescent="0.3"/>
    <row r="657" s="183" customFormat="1" x14ac:dyDescent="0.3"/>
    <row r="658" s="183" customFormat="1" x14ac:dyDescent="0.3"/>
    <row r="659" s="183" customFormat="1" x14ac:dyDescent="0.3"/>
    <row r="660" s="183" customFormat="1" x14ac:dyDescent="0.3"/>
    <row r="661" s="183" customFormat="1" x14ac:dyDescent="0.3"/>
    <row r="662" s="183" customFormat="1" x14ac:dyDescent="0.3"/>
    <row r="663" s="183" customFormat="1" x14ac:dyDescent="0.3"/>
    <row r="664" s="183" customFormat="1" x14ac:dyDescent="0.3"/>
    <row r="665" s="183" customFormat="1" x14ac:dyDescent="0.3"/>
    <row r="666" s="183" customFormat="1" x14ac:dyDescent="0.3"/>
    <row r="667" s="183" customFormat="1" x14ac:dyDescent="0.3"/>
    <row r="668" s="183" customFormat="1" x14ac:dyDescent="0.3"/>
    <row r="669" s="183" customFormat="1" x14ac:dyDescent="0.3"/>
    <row r="670" s="183" customFormat="1" x14ac:dyDescent="0.3"/>
    <row r="671" s="183" customFormat="1" x14ac:dyDescent="0.3"/>
    <row r="672" s="183" customFormat="1" x14ac:dyDescent="0.3"/>
    <row r="673" s="183" customFormat="1" x14ac:dyDescent="0.3"/>
    <row r="674" s="183" customFormat="1" x14ac:dyDescent="0.3"/>
    <row r="675" s="183" customFormat="1" x14ac:dyDescent="0.3"/>
    <row r="676" s="183" customFormat="1" x14ac:dyDescent="0.3"/>
    <row r="677" s="183" customFormat="1" x14ac:dyDescent="0.3"/>
    <row r="678" s="183" customFormat="1" x14ac:dyDescent="0.3"/>
    <row r="679" s="183" customFormat="1" x14ac:dyDescent="0.3"/>
    <row r="680" s="183" customFormat="1" x14ac:dyDescent="0.3"/>
    <row r="681" s="183" customFormat="1" x14ac:dyDescent="0.3"/>
    <row r="682" s="183" customFormat="1" x14ac:dyDescent="0.3"/>
    <row r="683" s="183" customFormat="1" x14ac:dyDescent="0.3"/>
    <row r="684" s="183" customFormat="1" x14ac:dyDescent="0.3"/>
    <row r="685" s="183" customFormat="1" x14ac:dyDescent="0.3"/>
    <row r="686" s="183" customFormat="1" x14ac:dyDescent="0.3"/>
    <row r="687" s="183" customFormat="1" x14ac:dyDescent="0.3"/>
    <row r="688" s="183" customFormat="1" x14ac:dyDescent="0.3"/>
    <row r="689" s="183" customFormat="1" x14ac:dyDescent="0.3"/>
    <row r="690" s="183" customFormat="1" x14ac:dyDescent="0.3"/>
    <row r="691" s="183" customFormat="1" x14ac:dyDescent="0.3"/>
    <row r="692" s="183" customFormat="1" x14ac:dyDescent="0.3"/>
    <row r="693" s="183" customFormat="1" x14ac:dyDescent="0.3"/>
    <row r="694" s="183" customFormat="1" x14ac:dyDescent="0.3"/>
    <row r="695" s="183" customFormat="1" x14ac:dyDescent="0.3"/>
    <row r="696" s="183" customFormat="1" x14ac:dyDescent="0.3"/>
    <row r="697" s="183" customFormat="1" x14ac:dyDescent="0.3"/>
    <row r="698" s="183" customFormat="1" x14ac:dyDescent="0.3"/>
    <row r="699" s="183" customFormat="1" x14ac:dyDescent="0.3"/>
    <row r="700" s="183" customFormat="1" x14ac:dyDescent="0.3"/>
    <row r="701" s="183" customFormat="1" x14ac:dyDescent="0.3"/>
    <row r="702" s="183" customFormat="1" x14ac:dyDescent="0.3"/>
    <row r="703" s="183" customFormat="1" x14ac:dyDescent="0.3"/>
    <row r="704" s="183" customFormat="1" x14ac:dyDescent="0.3"/>
    <row r="705" s="183" customFormat="1" x14ac:dyDescent="0.3"/>
    <row r="706" s="183" customFormat="1" x14ac:dyDescent="0.3"/>
    <row r="707" s="183" customFormat="1" x14ac:dyDescent="0.3"/>
    <row r="708" s="183" customFormat="1" x14ac:dyDescent="0.3"/>
    <row r="709" s="183" customFormat="1" x14ac:dyDescent="0.3"/>
    <row r="710" s="183" customFormat="1" x14ac:dyDescent="0.3"/>
    <row r="711" s="183" customFormat="1" x14ac:dyDescent="0.3"/>
    <row r="712" s="183" customFormat="1" x14ac:dyDescent="0.3"/>
    <row r="713" s="183" customFormat="1" x14ac:dyDescent="0.3"/>
    <row r="714" s="183" customFormat="1" x14ac:dyDescent="0.3"/>
    <row r="715" s="183" customFormat="1" x14ac:dyDescent="0.3"/>
    <row r="716" s="183" customFormat="1" x14ac:dyDescent="0.3"/>
    <row r="717" s="183" customFormat="1" x14ac:dyDescent="0.3"/>
    <row r="718" s="183" customFormat="1" x14ac:dyDescent="0.3"/>
    <row r="719" s="183" customFormat="1" x14ac:dyDescent="0.3"/>
    <row r="720" s="183" customFormat="1" x14ac:dyDescent="0.3"/>
    <row r="721" s="183" customFormat="1" x14ac:dyDescent="0.3"/>
    <row r="722" s="183" customFormat="1" x14ac:dyDescent="0.3"/>
    <row r="723" s="183" customFormat="1" x14ac:dyDescent="0.3"/>
    <row r="724" s="183" customFormat="1" x14ac:dyDescent="0.3"/>
    <row r="725" s="183" customFormat="1" x14ac:dyDescent="0.3"/>
    <row r="726" s="183" customFormat="1" x14ac:dyDescent="0.3"/>
    <row r="727" s="183" customFormat="1" x14ac:dyDescent="0.3"/>
    <row r="728" s="183" customFormat="1" x14ac:dyDescent="0.3"/>
    <row r="729" s="183" customFormat="1" x14ac:dyDescent="0.3"/>
    <row r="730" s="183" customFormat="1" x14ac:dyDescent="0.3"/>
    <row r="731" s="183" customFormat="1" x14ac:dyDescent="0.3"/>
    <row r="732" s="183" customFormat="1" x14ac:dyDescent="0.3"/>
    <row r="733" s="183" customFormat="1" x14ac:dyDescent="0.3"/>
    <row r="734" s="183" customFormat="1" x14ac:dyDescent="0.3"/>
    <row r="735" s="183" customFormat="1" x14ac:dyDescent="0.3"/>
    <row r="736" s="183" customFormat="1" x14ac:dyDescent="0.3"/>
    <row r="737" s="183" customFormat="1" x14ac:dyDescent="0.3"/>
    <row r="738" s="183" customFormat="1" x14ac:dyDescent="0.3"/>
    <row r="739" s="183" customFormat="1" x14ac:dyDescent="0.3"/>
    <row r="740" s="183" customFormat="1" x14ac:dyDescent="0.3"/>
    <row r="741" s="183" customFormat="1" x14ac:dyDescent="0.3"/>
    <row r="742" s="183" customFormat="1" x14ac:dyDescent="0.3"/>
    <row r="743" s="183" customFormat="1" x14ac:dyDescent="0.3"/>
    <row r="744" s="183" customFormat="1" x14ac:dyDescent="0.3"/>
    <row r="745" s="183" customFormat="1" x14ac:dyDescent="0.3"/>
    <row r="746" s="183" customFormat="1" x14ac:dyDescent="0.3"/>
    <row r="747" s="183" customFormat="1" x14ac:dyDescent="0.3"/>
    <row r="748" s="183" customFormat="1" x14ac:dyDescent="0.3"/>
    <row r="749" s="183" customFormat="1" x14ac:dyDescent="0.3"/>
    <row r="750" s="183" customFormat="1" x14ac:dyDescent="0.3"/>
    <row r="751" s="183" customFormat="1" x14ac:dyDescent="0.3"/>
    <row r="752" s="183" customFormat="1" x14ac:dyDescent="0.3"/>
    <row r="753" s="183" customFormat="1" x14ac:dyDescent="0.3"/>
    <row r="754" s="183" customFormat="1" x14ac:dyDescent="0.3"/>
    <row r="755" s="183" customFormat="1" x14ac:dyDescent="0.3"/>
    <row r="756" s="183" customFormat="1" x14ac:dyDescent="0.3"/>
    <row r="757" s="183" customFormat="1" x14ac:dyDescent="0.3"/>
    <row r="758" s="183" customFormat="1" x14ac:dyDescent="0.3"/>
    <row r="759" s="183" customFormat="1" x14ac:dyDescent="0.3"/>
    <row r="760" s="183" customFormat="1" x14ac:dyDescent="0.3"/>
    <row r="761" s="183" customFormat="1" x14ac:dyDescent="0.3"/>
    <row r="762" s="183" customFormat="1" x14ac:dyDescent="0.3"/>
    <row r="763" s="183" customFormat="1" x14ac:dyDescent="0.3"/>
    <row r="764" s="183" customFormat="1" x14ac:dyDescent="0.3"/>
    <row r="765" s="183" customFormat="1" x14ac:dyDescent="0.3"/>
    <row r="766" s="183" customFormat="1" x14ac:dyDescent="0.3"/>
    <row r="767" s="183" customFormat="1" x14ac:dyDescent="0.3"/>
    <row r="768" s="183" customFormat="1" x14ac:dyDescent="0.3"/>
    <row r="769" s="183" customFormat="1" x14ac:dyDescent="0.3"/>
    <row r="770" s="183" customFormat="1" x14ac:dyDescent="0.3"/>
    <row r="771" s="183" customFormat="1" x14ac:dyDescent="0.3"/>
    <row r="772" s="183" customFormat="1" x14ac:dyDescent="0.3"/>
    <row r="773" s="183" customFormat="1" x14ac:dyDescent="0.3"/>
    <row r="774" s="183" customFormat="1" x14ac:dyDescent="0.3"/>
    <row r="775" s="183" customFormat="1" x14ac:dyDescent="0.3"/>
    <row r="776" s="183" customFormat="1" x14ac:dyDescent="0.3"/>
    <row r="777" s="183" customFormat="1" x14ac:dyDescent="0.3"/>
    <row r="778" s="183" customFormat="1" x14ac:dyDescent="0.3"/>
    <row r="779" s="183" customFormat="1" x14ac:dyDescent="0.3"/>
    <row r="780" s="183" customFormat="1" x14ac:dyDescent="0.3"/>
    <row r="781" s="183" customFormat="1" x14ac:dyDescent="0.3"/>
    <row r="782" s="183" customFormat="1" x14ac:dyDescent="0.3"/>
    <row r="783" s="183" customFormat="1" x14ac:dyDescent="0.3"/>
    <row r="784" s="183" customFormat="1" x14ac:dyDescent="0.3"/>
    <row r="785" s="183" customFormat="1" x14ac:dyDescent="0.3"/>
    <row r="786" s="183" customFormat="1" x14ac:dyDescent="0.3"/>
    <row r="787" s="183" customFormat="1" x14ac:dyDescent="0.3"/>
    <row r="788" s="183" customFormat="1" x14ac:dyDescent="0.3"/>
    <row r="789" s="183" customFormat="1" x14ac:dyDescent="0.3"/>
    <row r="790" s="183" customFormat="1" x14ac:dyDescent="0.3"/>
    <row r="791" s="183" customFormat="1" x14ac:dyDescent="0.3"/>
    <row r="792" s="183" customFormat="1" x14ac:dyDescent="0.3"/>
    <row r="793" s="183" customFormat="1" x14ac:dyDescent="0.3"/>
    <row r="794" s="183" customFormat="1" x14ac:dyDescent="0.3"/>
    <row r="795" s="183" customFormat="1" x14ac:dyDescent="0.3"/>
    <row r="796" s="183" customFormat="1" x14ac:dyDescent="0.3"/>
    <row r="797" s="183" customFormat="1" x14ac:dyDescent="0.3"/>
    <row r="798" s="183" customFormat="1" x14ac:dyDescent="0.3"/>
    <row r="799" s="183" customFormat="1" x14ac:dyDescent="0.3"/>
    <row r="800" s="183" customFormat="1" x14ac:dyDescent="0.3"/>
    <row r="801" s="183" customFormat="1" x14ac:dyDescent="0.3"/>
    <row r="802" s="183" customFormat="1" x14ac:dyDescent="0.3"/>
    <row r="803" s="183" customFormat="1" x14ac:dyDescent="0.3"/>
    <row r="804" s="183" customFormat="1" x14ac:dyDescent="0.3"/>
    <row r="805" s="183" customFormat="1" x14ac:dyDescent="0.3"/>
    <row r="806" s="183" customFormat="1" x14ac:dyDescent="0.3"/>
    <row r="807" s="183" customFormat="1" x14ac:dyDescent="0.3"/>
    <row r="808" s="183" customFormat="1" x14ac:dyDescent="0.3"/>
    <row r="809" s="183" customFormat="1" x14ac:dyDescent="0.3"/>
    <row r="810" s="183" customFormat="1" x14ac:dyDescent="0.3"/>
    <row r="811" s="183" customFormat="1" x14ac:dyDescent="0.3"/>
    <row r="812" s="183" customFormat="1" x14ac:dyDescent="0.3"/>
    <row r="813" s="183" customFormat="1" x14ac:dyDescent="0.3"/>
    <row r="814" s="183" customFormat="1" x14ac:dyDescent="0.3"/>
    <row r="815" s="183" customFormat="1" x14ac:dyDescent="0.3"/>
    <row r="816" s="183" customFormat="1" x14ac:dyDescent="0.3"/>
    <row r="817" s="183" customFormat="1" x14ac:dyDescent="0.3"/>
    <row r="818" s="183" customFormat="1" x14ac:dyDescent="0.3"/>
    <row r="819" s="183" customFormat="1" x14ac:dyDescent="0.3"/>
    <row r="820" s="183" customFormat="1" x14ac:dyDescent="0.3"/>
    <row r="821" s="183" customFormat="1" x14ac:dyDescent="0.3"/>
    <row r="822" s="183" customFormat="1" x14ac:dyDescent="0.3"/>
    <row r="823" s="183" customFormat="1" x14ac:dyDescent="0.3"/>
    <row r="824" s="183" customFormat="1" x14ac:dyDescent="0.3"/>
    <row r="825" s="183" customFormat="1" x14ac:dyDescent="0.3"/>
    <row r="826" s="183" customFormat="1" x14ac:dyDescent="0.3"/>
    <row r="827" s="183" customFormat="1" x14ac:dyDescent="0.3"/>
    <row r="828" s="183" customFormat="1" x14ac:dyDescent="0.3"/>
    <row r="829" s="183" customFormat="1" x14ac:dyDescent="0.3"/>
    <row r="830" s="183" customFormat="1" x14ac:dyDescent="0.3"/>
    <row r="831" s="183" customFormat="1" x14ac:dyDescent="0.3"/>
    <row r="832" s="183" customFormat="1" x14ac:dyDescent="0.3"/>
    <row r="833" s="183" customFormat="1" x14ac:dyDescent="0.3"/>
    <row r="834" s="183" customFormat="1" x14ac:dyDescent="0.3"/>
    <row r="835" s="183" customFormat="1" x14ac:dyDescent="0.3"/>
    <row r="836" s="183" customFormat="1" x14ac:dyDescent="0.3"/>
    <row r="837" s="183" customFormat="1" x14ac:dyDescent="0.3"/>
    <row r="838" s="183" customFormat="1" x14ac:dyDescent="0.3"/>
    <row r="839" s="183" customFormat="1" x14ac:dyDescent="0.3"/>
    <row r="840" s="183" customFormat="1" x14ac:dyDescent="0.3"/>
    <row r="841" s="183" customFormat="1" x14ac:dyDescent="0.3"/>
    <row r="842" s="183" customFormat="1" x14ac:dyDescent="0.3"/>
    <row r="843" s="183" customFormat="1" x14ac:dyDescent="0.3"/>
    <row r="844" s="183" customFormat="1" x14ac:dyDescent="0.3"/>
    <row r="845" s="183" customFormat="1" x14ac:dyDescent="0.3"/>
    <row r="846" s="183" customFormat="1" x14ac:dyDescent="0.3"/>
    <row r="847" s="183" customFormat="1" x14ac:dyDescent="0.3"/>
    <row r="848" s="183" customFormat="1" x14ac:dyDescent="0.3"/>
    <row r="849" s="183" customFormat="1" x14ac:dyDescent="0.3"/>
    <row r="850" s="183" customFormat="1" x14ac:dyDescent="0.3"/>
    <row r="851" s="183" customFormat="1" x14ac:dyDescent="0.3"/>
    <row r="852" s="183" customFormat="1" x14ac:dyDescent="0.3"/>
    <row r="853" s="183" customFormat="1" x14ac:dyDescent="0.3"/>
    <row r="854" s="183" customFormat="1" x14ac:dyDescent="0.3"/>
    <row r="855" s="183" customFormat="1" x14ac:dyDescent="0.3"/>
    <row r="856" s="183" customFormat="1" x14ac:dyDescent="0.3"/>
    <row r="857" s="183" customFormat="1" x14ac:dyDescent="0.3"/>
    <row r="858" s="183" customFormat="1" x14ac:dyDescent="0.3"/>
    <row r="859" s="183" customFormat="1" x14ac:dyDescent="0.3"/>
    <row r="860" s="183" customFormat="1" x14ac:dyDescent="0.3"/>
    <row r="861" s="183" customFormat="1" x14ac:dyDescent="0.3"/>
    <row r="862" s="183" customFormat="1" x14ac:dyDescent="0.3"/>
    <row r="863" s="183" customFormat="1" x14ac:dyDescent="0.3"/>
    <row r="864" s="183" customFormat="1" x14ac:dyDescent="0.3"/>
    <row r="865" s="183" customFormat="1" x14ac:dyDescent="0.3"/>
    <row r="866" s="183" customFormat="1" x14ac:dyDescent="0.3"/>
    <row r="867" s="183" customFormat="1" x14ac:dyDescent="0.3"/>
    <row r="868" s="183" customFormat="1" x14ac:dyDescent="0.3"/>
    <row r="869" s="183" customFormat="1" x14ac:dyDescent="0.3"/>
    <row r="870" s="183" customFormat="1" x14ac:dyDescent="0.3"/>
    <row r="871" s="183" customFormat="1" x14ac:dyDescent="0.3"/>
    <row r="872" s="183" customFormat="1" x14ac:dyDescent="0.3"/>
    <row r="873" s="183" customFormat="1" x14ac:dyDescent="0.3"/>
    <row r="874" s="183" customFormat="1" x14ac:dyDescent="0.3"/>
    <row r="875" s="183" customFormat="1" x14ac:dyDescent="0.3"/>
    <row r="876" s="183" customFormat="1" x14ac:dyDescent="0.3"/>
    <row r="877" s="183" customFormat="1" x14ac:dyDescent="0.3"/>
    <row r="878" s="183" customFormat="1" x14ac:dyDescent="0.3"/>
    <row r="879" s="183" customFormat="1" x14ac:dyDescent="0.3"/>
    <row r="880" s="183" customFormat="1" x14ac:dyDescent="0.3"/>
    <row r="881" s="183" customFormat="1" x14ac:dyDescent="0.3"/>
    <row r="882" s="183" customFormat="1" x14ac:dyDescent="0.3"/>
    <row r="883" s="183" customFormat="1" x14ac:dyDescent="0.3"/>
    <row r="884" s="183" customFormat="1" x14ac:dyDescent="0.3"/>
    <row r="885" s="183" customFormat="1" x14ac:dyDescent="0.3"/>
    <row r="886" s="183" customFormat="1" x14ac:dyDescent="0.3"/>
    <row r="887" s="183" customFormat="1" x14ac:dyDescent="0.3"/>
    <row r="888" s="183" customFormat="1" x14ac:dyDescent="0.3"/>
    <row r="889" s="183" customFormat="1" x14ac:dyDescent="0.3"/>
    <row r="890" s="183" customFormat="1" x14ac:dyDescent="0.3"/>
    <row r="891" s="183" customFormat="1" x14ac:dyDescent="0.3"/>
    <row r="892" s="183" customFormat="1" x14ac:dyDescent="0.3"/>
    <row r="893" s="183" customFormat="1" x14ac:dyDescent="0.3"/>
    <row r="894" s="183" customFormat="1" x14ac:dyDescent="0.3"/>
    <row r="895" s="183" customFormat="1" x14ac:dyDescent="0.3"/>
    <row r="896" s="183" customFormat="1" x14ac:dyDescent="0.3"/>
    <row r="897" s="183" customFormat="1" x14ac:dyDescent="0.3"/>
    <row r="898" s="183" customFormat="1" x14ac:dyDescent="0.3"/>
    <row r="899" s="183" customFormat="1" x14ac:dyDescent="0.3"/>
    <row r="900" s="183" customFormat="1" x14ac:dyDescent="0.3"/>
    <row r="901" s="183" customFormat="1" x14ac:dyDescent="0.3"/>
    <row r="902" s="183" customFormat="1" x14ac:dyDescent="0.3"/>
    <row r="903" s="183" customFormat="1" x14ac:dyDescent="0.3"/>
    <row r="904" s="183" customFormat="1" x14ac:dyDescent="0.3"/>
    <row r="905" s="183" customFormat="1" x14ac:dyDescent="0.3"/>
    <row r="906" s="183" customFormat="1" x14ac:dyDescent="0.3"/>
    <row r="907" s="183" customFormat="1" x14ac:dyDescent="0.3"/>
    <row r="908" s="183" customFormat="1" x14ac:dyDescent="0.3"/>
    <row r="909" s="183" customFormat="1" x14ac:dyDescent="0.3"/>
    <row r="910" s="183" customFormat="1" x14ac:dyDescent="0.3"/>
    <row r="911" s="183" customFormat="1" x14ac:dyDescent="0.3"/>
    <row r="912" s="183" customFormat="1" x14ac:dyDescent="0.3"/>
    <row r="913" s="183" customFormat="1" x14ac:dyDescent="0.3"/>
    <row r="914" s="183" customFormat="1" x14ac:dyDescent="0.3"/>
    <row r="915" s="183" customFormat="1" x14ac:dyDescent="0.3"/>
    <row r="916" s="183" customFormat="1" x14ac:dyDescent="0.3"/>
    <row r="917" s="183" customFormat="1" x14ac:dyDescent="0.3"/>
    <row r="918" s="183" customFormat="1" x14ac:dyDescent="0.3"/>
    <row r="919" s="183" customFormat="1" x14ac:dyDescent="0.3"/>
    <row r="920" s="183" customFormat="1" x14ac:dyDescent="0.3"/>
    <row r="921" s="183" customFormat="1" x14ac:dyDescent="0.3"/>
    <row r="922" s="183" customFormat="1" x14ac:dyDescent="0.3"/>
    <row r="923" s="183" customFormat="1" x14ac:dyDescent="0.3"/>
    <row r="924" s="183" customFormat="1" x14ac:dyDescent="0.3"/>
    <row r="925" s="183" customFormat="1" x14ac:dyDescent="0.3"/>
    <row r="926" s="183" customFormat="1" x14ac:dyDescent="0.3"/>
    <row r="927" s="183" customFormat="1" x14ac:dyDescent="0.3"/>
    <row r="928" s="183" customFormat="1" x14ac:dyDescent="0.3"/>
    <row r="929" s="183" customFormat="1" x14ac:dyDescent="0.3"/>
    <row r="930" s="183" customFormat="1" x14ac:dyDescent="0.3"/>
    <row r="931" s="183" customFormat="1" x14ac:dyDescent="0.3"/>
    <row r="932" s="183" customFormat="1" x14ac:dyDescent="0.3"/>
    <row r="933" s="183" customFormat="1" x14ac:dyDescent="0.3"/>
    <row r="934" s="183" customFormat="1" x14ac:dyDescent="0.3"/>
    <row r="935" s="183" customFormat="1" x14ac:dyDescent="0.3"/>
    <row r="936" s="183" customFormat="1" x14ac:dyDescent="0.3"/>
    <row r="937" s="183" customFormat="1" x14ac:dyDescent="0.3"/>
    <row r="938" s="183" customFormat="1" x14ac:dyDescent="0.3"/>
    <row r="939" s="183" customFormat="1" x14ac:dyDescent="0.3"/>
    <row r="940" s="183" customFormat="1" x14ac:dyDescent="0.3"/>
    <row r="941" s="183" customFormat="1" x14ac:dyDescent="0.3"/>
    <row r="942" s="183" customFormat="1" x14ac:dyDescent="0.3"/>
    <row r="943" s="183" customFormat="1" x14ac:dyDescent="0.3"/>
    <row r="944" s="183" customFormat="1" x14ac:dyDescent="0.3"/>
    <row r="945" s="183" customFormat="1" x14ac:dyDescent="0.3"/>
    <row r="946" s="183" customFormat="1" x14ac:dyDescent="0.3"/>
    <row r="947" s="183" customFormat="1" x14ac:dyDescent="0.3"/>
    <row r="948" s="183" customFormat="1" x14ac:dyDescent="0.3"/>
    <row r="949" s="183" customFormat="1" x14ac:dyDescent="0.3"/>
    <row r="950" s="183" customFormat="1" x14ac:dyDescent="0.3"/>
    <row r="951" s="183" customFormat="1" x14ac:dyDescent="0.3"/>
    <row r="952" s="183" customFormat="1" x14ac:dyDescent="0.3"/>
    <row r="953" s="183" customFormat="1" x14ac:dyDescent="0.3"/>
    <row r="954" s="183" customFormat="1" x14ac:dyDescent="0.3"/>
    <row r="955" s="183" customFormat="1" x14ac:dyDescent="0.3"/>
    <row r="956" s="183" customFormat="1" x14ac:dyDescent="0.3"/>
    <row r="957" s="183" customFormat="1" x14ac:dyDescent="0.3"/>
    <row r="958" s="183" customFormat="1" x14ac:dyDescent="0.3"/>
    <row r="959" s="183" customFormat="1" x14ac:dyDescent="0.3"/>
    <row r="960" s="183" customFormat="1" x14ac:dyDescent="0.3"/>
    <row r="961" s="183" customFormat="1" x14ac:dyDescent="0.3"/>
    <row r="962" s="183" customFormat="1" x14ac:dyDescent="0.3"/>
    <row r="963" s="183" customFormat="1" x14ac:dyDescent="0.3"/>
    <row r="964" s="183" customFormat="1" x14ac:dyDescent="0.3"/>
    <row r="965" s="183" customFormat="1" x14ac:dyDescent="0.3"/>
    <row r="966" s="183" customFormat="1" x14ac:dyDescent="0.3"/>
    <row r="967" s="183" customFormat="1" x14ac:dyDescent="0.3"/>
    <row r="968" s="183" customFormat="1" x14ac:dyDescent="0.3"/>
    <row r="969" s="183" customFormat="1" x14ac:dyDescent="0.3"/>
    <row r="970" s="183" customFormat="1" x14ac:dyDescent="0.3"/>
    <row r="971" s="183" customFormat="1" x14ac:dyDescent="0.3"/>
    <row r="972" s="183" customFormat="1" x14ac:dyDescent="0.3"/>
    <row r="973" s="183" customFormat="1" x14ac:dyDescent="0.3"/>
    <row r="974" s="183" customFormat="1" x14ac:dyDescent="0.3"/>
    <row r="975" s="183" customFormat="1" x14ac:dyDescent="0.3"/>
    <row r="976" s="183" customFormat="1" x14ac:dyDescent="0.3"/>
    <row r="977" s="183" customFormat="1" x14ac:dyDescent="0.3"/>
    <row r="978" s="183" customFormat="1" x14ac:dyDescent="0.3"/>
    <row r="979" s="183" customFormat="1" x14ac:dyDescent="0.3"/>
    <row r="980" s="183" customFormat="1" x14ac:dyDescent="0.3"/>
    <row r="981" s="183" customFormat="1" x14ac:dyDescent="0.3"/>
    <row r="982" s="183" customFormat="1" x14ac:dyDescent="0.3"/>
    <row r="983" s="183" customFormat="1" x14ac:dyDescent="0.3"/>
    <row r="984" s="183" customFormat="1" x14ac:dyDescent="0.3"/>
    <row r="985" s="183" customFormat="1" x14ac:dyDescent="0.3"/>
    <row r="986" s="183" customFormat="1" x14ac:dyDescent="0.3"/>
    <row r="987" s="183" customFormat="1" x14ac:dyDescent="0.3"/>
    <row r="988" s="183" customFormat="1" x14ac:dyDescent="0.3"/>
    <row r="989" s="183" customFormat="1" x14ac:dyDescent="0.3"/>
    <row r="990" s="183" customFormat="1" x14ac:dyDescent="0.3"/>
    <row r="991" s="183" customFormat="1" x14ac:dyDescent="0.3"/>
    <row r="992" s="183" customFormat="1" x14ac:dyDescent="0.3"/>
    <row r="993" s="183" customFormat="1" x14ac:dyDescent="0.3"/>
    <row r="994" s="183" customFormat="1" x14ac:dyDescent="0.3"/>
    <row r="995" s="183" customFormat="1" x14ac:dyDescent="0.3"/>
    <row r="996" s="183" customFormat="1" x14ac:dyDescent="0.3"/>
    <row r="997" s="183" customFormat="1" x14ac:dyDescent="0.3"/>
    <row r="998" s="183" customFormat="1" x14ac:dyDescent="0.3"/>
    <row r="999" s="183" customFormat="1" x14ac:dyDescent="0.3"/>
    <row r="1000" s="183" customFormat="1" x14ac:dyDescent="0.3"/>
    <row r="1001" s="183" customFormat="1" x14ac:dyDescent="0.3"/>
    <row r="1002" s="183" customFormat="1" x14ac:dyDescent="0.3"/>
    <row r="1003" s="183" customFormat="1" x14ac:dyDescent="0.3"/>
    <row r="1004" s="183" customFormat="1" x14ac:dyDescent="0.3"/>
    <row r="1005" s="183" customFormat="1" x14ac:dyDescent="0.3"/>
    <row r="1006" s="183" customFormat="1" x14ac:dyDescent="0.3"/>
    <row r="1007" s="183" customFormat="1" x14ac:dyDescent="0.3"/>
    <row r="1008" s="183" customFormat="1" x14ac:dyDescent="0.3"/>
    <row r="1009" s="183" customFormat="1" x14ac:dyDescent="0.3"/>
    <row r="1010" s="183" customFormat="1" x14ac:dyDescent="0.3"/>
    <row r="1011" s="183" customFormat="1" x14ac:dyDescent="0.3"/>
    <row r="1012" s="183" customFormat="1" x14ac:dyDescent="0.3"/>
    <row r="1013" s="183" customFormat="1" x14ac:dyDescent="0.3"/>
    <row r="1014" s="183" customFormat="1" x14ac:dyDescent="0.3"/>
    <row r="1015" s="183" customFormat="1" x14ac:dyDescent="0.3"/>
    <row r="1016" s="183" customFormat="1" x14ac:dyDescent="0.3"/>
    <row r="1017" s="183" customFormat="1" x14ac:dyDescent="0.3"/>
  </sheetData>
  <mergeCells count="48">
    <mergeCell ref="A5:C5"/>
    <mergeCell ref="D5:G5"/>
    <mergeCell ref="A1:G2"/>
    <mergeCell ref="A3:C3"/>
    <mergeCell ref="D3:G3"/>
    <mergeCell ref="A4:C4"/>
    <mergeCell ref="D4:G4"/>
    <mergeCell ref="A15:C15"/>
    <mergeCell ref="A6:C6"/>
    <mergeCell ref="D6:G6"/>
    <mergeCell ref="A7:C9"/>
    <mergeCell ref="D7:D9"/>
    <mergeCell ref="E7:E9"/>
    <mergeCell ref="F7:F9"/>
    <mergeCell ref="G7:G9"/>
    <mergeCell ref="A10:C10"/>
    <mergeCell ref="A11:C11"/>
    <mergeCell ref="A12:C12"/>
    <mergeCell ref="A13:C13"/>
    <mergeCell ref="A14:C14"/>
    <mergeCell ref="A49:A51"/>
    <mergeCell ref="A25:A27"/>
    <mergeCell ref="A16:C16"/>
    <mergeCell ref="A17:C17"/>
    <mergeCell ref="A18:C18"/>
    <mergeCell ref="A21:G22"/>
    <mergeCell ref="A29:A31"/>
    <mergeCell ref="A33:A35"/>
    <mergeCell ref="A37:A39"/>
    <mergeCell ref="A41:A43"/>
    <mergeCell ref="A45:A47"/>
    <mergeCell ref="A97:A99"/>
    <mergeCell ref="A53:A55"/>
    <mergeCell ref="A57:A59"/>
    <mergeCell ref="A61:A63"/>
    <mergeCell ref="A65:A67"/>
    <mergeCell ref="A69:A71"/>
    <mergeCell ref="A73:A75"/>
    <mergeCell ref="A77:A79"/>
    <mergeCell ref="A81:A83"/>
    <mergeCell ref="A85:A87"/>
    <mergeCell ref="A89:A91"/>
    <mergeCell ref="A93:A95"/>
    <mergeCell ref="A101:A103"/>
    <mergeCell ref="A105:A107"/>
    <mergeCell ref="A109:A111"/>
    <mergeCell ref="A113:A115"/>
    <mergeCell ref="A117:A119"/>
  </mergeCells>
  <hyperlinks>
    <hyperlink ref="I2" location="'Facility Information'!A1" display="Go back to facility information tab" xr:uid="{00000000-0004-0000-2700-000000000000}"/>
    <hyperlink ref="I3" location="Indicators!A1" display="Go to indicators" xr:uid="{00000000-0004-0000-2700-000001000000}"/>
  </hyperlinks>
  <pageMargins left="0.7" right="0.7" top="0.75" bottom="0.75" header="0.3" footer="0.3"/>
  <pageSetup scale="35" orientation="portrait" r:id="rId1"/>
  <rowBreaks count="1" manualBreakCount="1">
    <brk id="23" max="6"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B2DBCC8A5E7ED47A7D5CBE7407F1D48" ma:contentTypeVersion="15" ma:contentTypeDescription="Create a new document." ma:contentTypeScope="" ma:versionID="eb48ef69fd4e8dcdf60e1cf5de425819">
  <xsd:schema xmlns:xsd="http://www.w3.org/2001/XMLSchema" xmlns:xs="http://www.w3.org/2001/XMLSchema" xmlns:p="http://schemas.microsoft.com/office/2006/metadata/properties" xmlns:ns1="http://schemas.microsoft.com/sharepoint/v3" xmlns:ns3="fdc81ec3-f4f6-4609-b50f-04d22d16fef5" xmlns:ns4="c442bec3-5de2-4848-8046-1525657b99f6" targetNamespace="http://schemas.microsoft.com/office/2006/metadata/properties" ma:root="true" ma:fieldsID="4193c2a648b8eecd401df21a16c2647c" ns1:_="" ns3:_="" ns4:_="">
    <xsd:import namespace="http://schemas.microsoft.com/sharepoint/v3"/>
    <xsd:import namespace="fdc81ec3-f4f6-4609-b50f-04d22d16fef5"/>
    <xsd:import namespace="c442bec3-5de2-4848-8046-1525657b99f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1:_ip_UnifiedCompliancePolicyProperties" minOccurs="0"/>
                <xsd:element ref="ns1:_ip_UnifiedCompliancePolicyUIAction" minOccurs="0"/>
                <xsd:element ref="ns4:MediaServiceEventHashCode" minOccurs="0"/>
                <xsd:element ref="ns4:MediaServiceGenerationTime" minOccurs="0"/>
                <xsd:element ref="ns4:MediaServiceAutoKeyPoints" minOccurs="0"/>
                <xsd:element ref="ns4:MediaServiceKeyPoint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Unified Compliance Policy Properties" ma:hidden="true" ma:internalName="_ip_UnifiedCompliancePolicyProperties">
      <xsd:simpleType>
        <xsd:restriction base="dms:Note"/>
      </xsd:simpleType>
    </xsd:element>
    <xsd:element name="_ip_UnifiedCompliancePolicyUIAction" ma:index="1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c81ec3-f4f6-4609-b50f-04d22d16fef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442bec3-5de2-4848-8046-1525657b99f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Location" ma:index="22"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A5E7A9A7-4D7D-4BBD-9DC1-C3B66659F5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dc81ec3-f4f6-4609-b50f-04d22d16fef5"/>
    <ds:schemaRef ds:uri="c442bec3-5de2-4848-8046-1525657b99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E5EBE34-9936-487B-B33C-CEEF6FD9A685}">
  <ds:schemaRefs>
    <ds:schemaRef ds:uri="http://schemas.microsoft.com/sharepoint/v3/contenttype/forms"/>
  </ds:schemaRefs>
</ds:datastoreItem>
</file>

<file path=customXml/itemProps3.xml><?xml version="1.0" encoding="utf-8"?>
<ds:datastoreItem xmlns:ds="http://schemas.openxmlformats.org/officeDocument/2006/customXml" ds:itemID="{AEC16614-A991-411D-8CC3-E6AD752A9857}">
  <ds:schemaRefs>
    <ds:schemaRef ds:uri="fdc81ec3-f4f6-4609-b50f-04d22d16fef5"/>
    <ds:schemaRef ds:uri="http://purl.org/dc/elements/1.1/"/>
    <ds:schemaRef ds:uri="http://schemas.microsoft.com/office/infopath/2007/PartnerControls"/>
    <ds:schemaRef ds:uri="http://purl.org/dc/terms/"/>
    <ds:schemaRef ds:uri="http://schemas.microsoft.com/office/2006/documentManagement/types"/>
    <ds:schemaRef ds:uri="http://schemas.microsoft.com/sharepoint/v3"/>
    <ds:schemaRef ds:uri="http://schemas.microsoft.com/office/2006/metadata/properties"/>
    <ds:schemaRef ds:uri="http://www.w3.org/XML/1998/namespace"/>
    <ds:schemaRef ds:uri="http://schemas.openxmlformats.org/package/2006/metadata/core-properties"/>
    <ds:schemaRef ds:uri="c442bec3-5de2-4848-8046-1525657b99f6"/>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40</vt:i4>
      </vt:variant>
      <vt:variant>
        <vt:lpstr>Named Ranges</vt:lpstr>
      </vt:variant>
      <vt:variant>
        <vt:i4>70</vt:i4>
      </vt:variant>
    </vt:vector>
  </HeadingPairs>
  <TitlesOfParts>
    <vt:vector size="110" baseType="lpstr">
      <vt:lpstr>Title Page</vt:lpstr>
      <vt:lpstr>Dropdown lists</vt:lpstr>
      <vt:lpstr>Instructions</vt:lpstr>
      <vt:lpstr>Facility Information</vt:lpstr>
      <vt:lpstr>Indicators</vt:lpstr>
      <vt:lpstr>Health Facility 1</vt:lpstr>
      <vt:lpstr>Health Facility 2</vt:lpstr>
      <vt:lpstr>Health Facility 3</vt:lpstr>
      <vt:lpstr>Health Facility 4</vt:lpstr>
      <vt:lpstr>Health Facility 5</vt:lpstr>
      <vt:lpstr>Health Facility 6</vt:lpstr>
      <vt:lpstr>Health Facility 7</vt:lpstr>
      <vt:lpstr>Health Facility 8</vt:lpstr>
      <vt:lpstr>Health Facility 9</vt:lpstr>
      <vt:lpstr>Health Facility 10</vt:lpstr>
      <vt:lpstr>Health Facility 11</vt:lpstr>
      <vt:lpstr>Health Facility 12</vt:lpstr>
      <vt:lpstr>Health Facility 13</vt:lpstr>
      <vt:lpstr>Health Facility 14</vt:lpstr>
      <vt:lpstr>Health Facility 15</vt:lpstr>
      <vt:lpstr>Health Facility 16</vt:lpstr>
      <vt:lpstr>Health Facility 17</vt:lpstr>
      <vt:lpstr>Health Facility 18</vt:lpstr>
      <vt:lpstr>Health Facility 19</vt:lpstr>
      <vt:lpstr>Health Facility 20</vt:lpstr>
      <vt:lpstr>Health Facility 21</vt:lpstr>
      <vt:lpstr>Health Facility 22</vt:lpstr>
      <vt:lpstr>Health Facility 23</vt:lpstr>
      <vt:lpstr>Health Facility 24</vt:lpstr>
      <vt:lpstr>Analysis</vt:lpstr>
      <vt:lpstr>Heat Map</vt:lpstr>
      <vt:lpstr>Reasons for Discrepancy</vt:lpstr>
      <vt:lpstr>Dashboard (1)</vt:lpstr>
      <vt:lpstr>Dashboard (2)</vt:lpstr>
      <vt:lpstr>Dashboard (3)</vt:lpstr>
      <vt:lpstr>Dashboard (4)</vt:lpstr>
      <vt:lpstr>Dashboard (5)</vt:lpstr>
      <vt:lpstr>Summary of Comments</vt:lpstr>
      <vt:lpstr>Data Export</vt:lpstr>
      <vt:lpstr>DQ Improvement Plan</vt:lpstr>
      <vt:lpstr>Cross_Check_data_sources</vt:lpstr>
      <vt:lpstr>data_element_completeness_data_sources</vt:lpstr>
      <vt:lpstr>DE_HIV_AIDS</vt:lpstr>
      <vt:lpstr>DE_HMIS</vt:lpstr>
      <vt:lpstr>DE_Immunization</vt:lpstr>
      <vt:lpstr>DE_Malaria</vt:lpstr>
      <vt:lpstr>DE_Maternal_Health</vt:lpstr>
      <vt:lpstr>DE_Other_specify</vt:lpstr>
      <vt:lpstr>DE_Select_type</vt:lpstr>
      <vt:lpstr>DE_TB</vt:lpstr>
      <vt:lpstr>District</vt:lpstr>
      <vt:lpstr>DS_HIV_AIDS</vt:lpstr>
      <vt:lpstr>DS_HMIS</vt:lpstr>
      <vt:lpstr>DS_Immunization</vt:lpstr>
      <vt:lpstr>DS_Malaria</vt:lpstr>
      <vt:lpstr>DS_Maternal_Health</vt:lpstr>
      <vt:lpstr>DS_Other_specify</vt:lpstr>
      <vt:lpstr>DS_Select_type</vt:lpstr>
      <vt:lpstr>DS_TB</vt:lpstr>
      <vt:lpstr>FacilityNames</vt:lpstr>
      <vt:lpstr>FacNameQual</vt:lpstr>
      <vt:lpstr>HIV_AIDS</vt:lpstr>
      <vt:lpstr>HMIS</vt:lpstr>
      <vt:lpstr>Immunization</vt:lpstr>
      <vt:lpstr>Indicator_type_malaria</vt:lpstr>
      <vt:lpstr>Malaria</vt:lpstr>
      <vt:lpstr>Malaria_cases</vt:lpstr>
      <vt:lpstr>Malaria_commodity_availability</vt:lpstr>
      <vt:lpstr>Malaria_mortality</vt:lpstr>
      <vt:lpstr>Malaria_prevention</vt:lpstr>
      <vt:lpstr>Malaria_testing</vt:lpstr>
      <vt:lpstr>Malaria_treatment</vt:lpstr>
      <vt:lpstr>Margin_of_error</vt:lpstr>
      <vt:lpstr>Maternal_health</vt:lpstr>
      <vt:lpstr>Other_specify</vt:lpstr>
      <vt:lpstr>'Dashboard (1)'!Print_Area</vt:lpstr>
      <vt:lpstr>'Dashboard (2)'!Print_Area</vt:lpstr>
      <vt:lpstr>'Dashboard (3)'!Print_Area</vt:lpstr>
      <vt:lpstr>'Dashboard (4)'!Print_Area</vt:lpstr>
      <vt:lpstr>'Dashboard (5)'!Print_Area</vt:lpstr>
      <vt:lpstr>'DQ Improvement Plan'!Print_Area</vt:lpstr>
      <vt:lpstr>'Health Facility 1'!Print_Area</vt:lpstr>
      <vt:lpstr>'Health Facility 10'!Print_Area</vt:lpstr>
      <vt:lpstr>'Health Facility 11'!Print_Area</vt:lpstr>
      <vt:lpstr>'Health Facility 12'!Print_Area</vt:lpstr>
      <vt:lpstr>'Health Facility 13'!Print_Area</vt:lpstr>
      <vt:lpstr>'Health Facility 14'!Print_Area</vt:lpstr>
      <vt:lpstr>'Health Facility 15'!Print_Area</vt:lpstr>
      <vt:lpstr>'Health Facility 16'!Print_Area</vt:lpstr>
      <vt:lpstr>'Health Facility 17'!Print_Area</vt:lpstr>
      <vt:lpstr>'Health Facility 18'!Print_Area</vt:lpstr>
      <vt:lpstr>'Health Facility 19'!Print_Area</vt:lpstr>
      <vt:lpstr>'Health Facility 2'!Print_Area</vt:lpstr>
      <vt:lpstr>'Health Facility 20'!Print_Area</vt:lpstr>
      <vt:lpstr>'Health Facility 21'!Print_Area</vt:lpstr>
      <vt:lpstr>'Health Facility 22'!Print_Area</vt:lpstr>
      <vt:lpstr>'Health Facility 23'!Print_Area</vt:lpstr>
      <vt:lpstr>'Health Facility 24'!Print_Area</vt:lpstr>
      <vt:lpstr>'Health Facility 3'!Print_Area</vt:lpstr>
      <vt:lpstr>'Health Facility 4'!Print_Area</vt:lpstr>
      <vt:lpstr>'Health Facility 5'!Print_Area</vt:lpstr>
      <vt:lpstr>'Health Facility 6'!Print_Area</vt:lpstr>
      <vt:lpstr>'Health Facility 7'!Print_Area</vt:lpstr>
      <vt:lpstr>'Health Facility 8'!Print_Area</vt:lpstr>
      <vt:lpstr>'Health Facility 9'!Print_Area</vt:lpstr>
      <vt:lpstr>Indicators!Print_Area</vt:lpstr>
      <vt:lpstr>Program_area</vt:lpstr>
      <vt:lpstr>Select_Type</vt:lpstr>
      <vt:lpstr>TB</vt:lpstr>
      <vt:lpstr>Trend</vt:lpstr>
    </vt:vector>
  </TitlesOfParts>
  <Company>JSI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Boone</dc:creator>
  <cp:lastModifiedBy>Frazier, Will</cp:lastModifiedBy>
  <cp:lastPrinted>2020-02-27T18:54:27Z</cp:lastPrinted>
  <dcterms:created xsi:type="dcterms:W3CDTF">2019-10-14T18:33:28Z</dcterms:created>
  <dcterms:modified xsi:type="dcterms:W3CDTF">2020-04-29T18:51:11Z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0x0101002B2DBCC8A5E7ED47A7D5CBE7407F1D48</vt:lpwstr>
  </property>
</Properties>
</file>